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0B6CB0C0-37B6-460F-AB5F-6B0419309A59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49" r:id="rId1"/>
    <sheet name="産業大分類" sheetId="5" r:id="rId2"/>
    <sheet name="産業中分類" sheetId="6" r:id="rId3"/>
    <sheet name="産業小分類" sheetId="7" r:id="rId4"/>
    <sheet name="宮城県" sheetId="8" r:id="rId5"/>
    <sheet name="仙台市" sheetId="9" r:id="rId6"/>
    <sheet name="仙台市青葉区" sheetId="10" r:id="rId7"/>
    <sheet name="仙台市宮城野区" sheetId="11" r:id="rId8"/>
    <sheet name="仙台市若林区" sheetId="12" r:id="rId9"/>
    <sheet name="仙台市太白区" sheetId="13" r:id="rId10"/>
    <sheet name="仙台市泉区" sheetId="14" r:id="rId11"/>
    <sheet name="石巻市" sheetId="15" r:id="rId12"/>
    <sheet name="塩竈市" sheetId="16" r:id="rId13"/>
    <sheet name="気仙沼市" sheetId="17" r:id="rId14"/>
    <sheet name="白石市" sheetId="18" r:id="rId15"/>
    <sheet name="名取市" sheetId="19" r:id="rId16"/>
    <sheet name="角田市" sheetId="20" r:id="rId17"/>
    <sheet name="多賀城市" sheetId="21" r:id="rId18"/>
    <sheet name="岩沼市" sheetId="22" r:id="rId19"/>
    <sheet name="登米市" sheetId="23" r:id="rId20"/>
    <sheet name="栗原市" sheetId="24" r:id="rId21"/>
    <sheet name="東松島市" sheetId="25" r:id="rId22"/>
    <sheet name="大崎市" sheetId="26" r:id="rId23"/>
    <sheet name="富谷市" sheetId="27" r:id="rId24"/>
    <sheet name="刈田郡蔵王町" sheetId="28" r:id="rId25"/>
    <sheet name="刈田郡七ヶ宿町" sheetId="29" r:id="rId26"/>
    <sheet name="柴田郡大河原町" sheetId="30" r:id="rId27"/>
    <sheet name="柴田郡村田町" sheetId="31" r:id="rId28"/>
    <sheet name="柴田郡柴田町" sheetId="32" r:id="rId29"/>
    <sheet name="柴田郡川崎町" sheetId="33" r:id="rId30"/>
    <sheet name="伊具郡丸森町" sheetId="34" r:id="rId31"/>
    <sheet name="亘理郡亘理町" sheetId="35" r:id="rId32"/>
    <sheet name="亘理郡山元町" sheetId="36" r:id="rId33"/>
    <sheet name="宮城郡松島町" sheetId="37" r:id="rId34"/>
    <sheet name="宮城郡七ヶ浜町" sheetId="38" r:id="rId35"/>
    <sheet name="宮城郡利府町" sheetId="39" r:id="rId36"/>
    <sheet name="黒川郡大和町" sheetId="40" r:id="rId37"/>
    <sheet name="黒川郡大郷町" sheetId="41" r:id="rId38"/>
    <sheet name="黒川郡大衡村" sheetId="42" r:id="rId39"/>
    <sheet name="加美郡色麻町" sheetId="43" r:id="rId40"/>
    <sheet name="加美郡加美町" sheetId="44" r:id="rId41"/>
    <sheet name="遠田郡涌谷町" sheetId="45" r:id="rId42"/>
    <sheet name="遠田郡美里町" sheetId="46" r:id="rId43"/>
    <sheet name="牡鹿郡女川町" sheetId="47" r:id="rId44"/>
    <sheet name="本吉郡南三陸町" sheetId="48" r:id="rId45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37" r:id="rId46"/>
    <pivotCache cacheId="2138" r:id="rId47"/>
    <pivotCache cacheId="2139" r:id="rId4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8" l="1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<sst xmlns="http://schemas.openxmlformats.org/spreadsheetml/2006/main" count="6163" uniqueCount="311">
  <si>
    <t>04000 宮城県</t>
  </si>
  <si>
    <t>04100 仙台市</t>
  </si>
  <si>
    <t>04101 仙台市青葉区</t>
  </si>
  <si>
    <t>04102 仙台市宮城野区</t>
  </si>
  <si>
    <t>04103 仙台市若林区</t>
  </si>
  <si>
    <t>04104 仙台市太白区</t>
  </si>
  <si>
    <t>04105 仙台市泉区</t>
  </si>
  <si>
    <t>04202 石巻市</t>
  </si>
  <si>
    <t>04203 塩竈市</t>
  </si>
  <si>
    <t>04205 気仙沼市</t>
  </si>
  <si>
    <t>04206 白石市</t>
  </si>
  <si>
    <t>04207 名取市</t>
  </si>
  <si>
    <t>04208 角田市</t>
  </si>
  <si>
    <t>04209 多賀城市</t>
  </si>
  <si>
    <t>04211 岩沼市</t>
  </si>
  <si>
    <t>04212 登米市</t>
  </si>
  <si>
    <t>04213 栗原市</t>
  </si>
  <si>
    <t>04214 東松島市</t>
  </si>
  <si>
    <t>04215 大崎市</t>
  </si>
  <si>
    <t>04216 富谷市</t>
  </si>
  <si>
    <t>04301 刈田郡蔵王町</t>
  </si>
  <si>
    <t>04302 刈田郡七ヶ宿町</t>
  </si>
  <si>
    <t>04321 柴田郡大河原町</t>
  </si>
  <si>
    <t>04322 柴田郡村田町</t>
  </si>
  <si>
    <t>04323 柴田郡柴田町</t>
  </si>
  <si>
    <t>04324 柴田郡川崎町</t>
  </si>
  <si>
    <t>04341 伊具郡丸森町</t>
  </si>
  <si>
    <t>04361 亘理郡亘理町</t>
  </si>
  <si>
    <t>04362 亘理郡山元町</t>
  </si>
  <si>
    <t>04401 宮城郡松島町</t>
  </si>
  <si>
    <t>04404 宮城郡七ヶ浜町</t>
  </si>
  <si>
    <t>04406 宮城郡利府町</t>
  </si>
  <si>
    <t>04421 黒川郡大和町</t>
  </si>
  <si>
    <t>04422 黒川郡大郷町</t>
  </si>
  <si>
    <t>04424 黒川郡大衡村</t>
  </si>
  <si>
    <t>04444 加美郡色麻町</t>
  </si>
  <si>
    <t>04445 加美郡加美町</t>
  </si>
  <si>
    <t>04501 遠田郡涌谷町</t>
  </si>
  <si>
    <t>04505 遠田郡美里町</t>
  </si>
  <si>
    <t>04581 牡鹿郡女川町</t>
  </si>
  <si>
    <t>04606 本吉郡南三陸町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</si>
  <si>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</si>
  <si>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</si>
  <si>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</si>
  <si>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</si>
  <si>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</si>
  <si>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</si>
  <si>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</si>
  <si>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</si>
  <si>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</si>
  <si>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</si>
  <si>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</si>
  <si>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</si>
  <si>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</si>
  <si>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</si>
  <si>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</si>
  <si>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</si>
  <si>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</si>
  <si>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</si>
  <si>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</si>
  <si>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</si>
  <si>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</si>
  <si>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</si>
  <si>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</si>
  <si>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</si>
  <si>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</si>
  <si>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</si>
  <si>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52 飲食料品卸売業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</si>
  <si>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</si>
  <si>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</si>
  <si>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</si>
  <si>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</si>
  <si>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</si>
  <si>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</si>
  <si>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</si>
  <si>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</si>
  <si>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</si>
  <si>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</si>
  <si>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</si>
  <si>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</si>
  <si>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</si>
  <si>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</si>
  <si>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</si>
  <si>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</si>
  <si>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92 その他の事業サービス業</t>
  </si>
  <si>
    <t>39 情報サービス業</t>
  </si>
  <si>
    <t>79 その他の生活関連サービス業</t>
  </si>
  <si>
    <t>89 自動車整備業</t>
  </si>
  <si>
    <t>15 印刷・同関連業</t>
  </si>
  <si>
    <t>43 道路旅客運送業</t>
  </si>
  <si>
    <t>61 無店舗小売業</t>
  </si>
  <si>
    <t>09 食料品製造業</t>
  </si>
  <si>
    <t>75 宿泊業</t>
  </si>
  <si>
    <t>77 持ち帰り・配達飲食サービス業</t>
  </si>
  <si>
    <t>32 その他の製造業</t>
  </si>
  <si>
    <t>67 保険業（保険媒介代理業，保険サービス業を含む）</t>
  </si>
  <si>
    <t>26 生産用機械器具製造業</t>
  </si>
  <si>
    <t>80 娯楽業</t>
  </si>
  <si>
    <t>24 金属製品製造業</t>
  </si>
  <si>
    <t>90 機械等修理業（別掲を除く）</t>
  </si>
  <si>
    <t>13 家具・装備品製造業</t>
  </si>
  <si>
    <t>10 飲料・たばこ・飼料製造業</t>
  </si>
  <si>
    <t>12 木材・木製品製造業（家具を除く）</t>
  </si>
  <si>
    <t>21 窯業・土石製品製造業</t>
  </si>
  <si>
    <t>36 水道業</t>
  </si>
  <si>
    <t>42 鉄道業</t>
  </si>
  <si>
    <t>44 道路貨物運送業</t>
  </si>
  <si>
    <t>48 運輸に附帯するサービス業</t>
  </si>
  <si>
    <t>88 廃棄物処理業</t>
  </si>
  <si>
    <t>70 物品賃貸業</t>
  </si>
  <si>
    <t>33 電気業</t>
  </si>
  <si>
    <t>17 石油製品・石炭製品製造業</t>
  </si>
  <si>
    <t>18 プラスチック製品製造業（別掲を除く）</t>
  </si>
  <si>
    <t>91 職業紹介・労働者派遣業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</si>
  <si>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</si>
  <si>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</si>
  <si>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</si>
  <si>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</si>
  <si>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</si>
  <si>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</si>
  <si>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</si>
  <si>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</si>
  <si>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</si>
  <si>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</si>
  <si>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</si>
  <si>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</si>
  <si>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</si>
  <si>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</si>
  <si>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</si>
  <si>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</si>
  <si>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</si>
  <si>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</si>
  <si>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</si>
  <si>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</si>
  <si>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</si>
  <si>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</si>
  <si>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541 産業機械器具卸売業</t>
  </si>
  <si>
    <t>559 他に分類されない卸売業</t>
  </si>
  <si>
    <t>682 不動産代理業・仲介業</t>
  </si>
  <si>
    <t>543 電気機械器具卸売業</t>
  </si>
  <si>
    <t>573 婦人・子供服小売業</t>
  </si>
  <si>
    <t>721 法律事務所，特許事務所</t>
  </si>
  <si>
    <t>729 その他の専門サービス業</t>
  </si>
  <si>
    <t>789 その他の洗濯・理容・美容・浴場業</t>
  </si>
  <si>
    <t>929 他に分類されない事業サービス業</t>
  </si>
  <si>
    <t>079 その他の職別工事業</t>
  </si>
  <si>
    <t>151 印刷業</t>
  </si>
  <si>
    <t>522 食料・飲料卸売業</t>
  </si>
  <si>
    <t>531 建築材料卸売業</t>
  </si>
  <si>
    <t>066 建築リフォーム工事業</t>
  </si>
  <si>
    <t>432 一般乗用旅客自動車運送業</t>
  </si>
  <si>
    <t>694 不動産管理業</t>
  </si>
  <si>
    <t>781 洗濯業</t>
  </si>
  <si>
    <t>078 床・内装工事業</t>
  </si>
  <si>
    <t>823 学習塾</t>
  </si>
  <si>
    <t>092 水産食料品製造業</t>
  </si>
  <si>
    <t>593 機械器具小売業（自動車，自転車を除く）</t>
  </si>
  <si>
    <t>853 児童福祉事業</t>
  </si>
  <si>
    <t>521 農畜産物・水産物卸売業</t>
  </si>
  <si>
    <t>693 駐車場業</t>
  </si>
  <si>
    <t>585 酒小売業</t>
  </si>
  <si>
    <t>071 大工工事業</t>
  </si>
  <si>
    <t>586 菓子・パン小売業</t>
  </si>
  <si>
    <t>072 とび・土工・コンクリート工事業</t>
  </si>
  <si>
    <t>674 保険媒介代理業</t>
  </si>
  <si>
    <t>611 通信販売・訪問販売小売業</t>
  </si>
  <si>
    <t>821 社会教育</t>
  </si>
  <si>
    <t>077 塗装工事業</t>
  </si>
  <si>
    <t>799 他に分類されない生活関連サービス業</t>
  </si>
  <si>
    <t>854 老人福祉・介護事業</t>
  </si>
  <si>
    <t>761 食堂，レストラン（専門料理店を除く）</t>
  </si>
  <si>
    <t>605 燃料小売業</t>
  </si>
  <si>
    <t>063 舗装工事業</t>
  </si>
  <si>
    <t>833 歯科診療所</t>
  </si>
  <si>
    <t>582 野菜・果実小売業</t>
  </si>
  <si>
    <t>607 スポーツ用品・がん具・娯楽用品・楽器小売業</t>
  </si>
  <si>
    <t>751 旅館，ホテル</t>
  </si>
  <si>
    <t>763 そば・うどん店</t>
  </si>
  <si>
    <t>767 喫茶店</t>
  </si>
  <si>
    <t>073 鉄骨・鉄筋工事業</t>
  </si>
  <si>
    <t>093 野菜缶詰・果実缶詰・農産保存食料品製造業</t>
  </si>
  <si>
    <t>101 清涼飲料製造業</t>
  </si>
  <si>
    <t>121 製材業，木製品製造業</t>
  </si>
  <si>
    <t>214 陶磁器・同関連製品製造業</t>
  </si>
  <si>
    <t>363 下水道業</t>
  </si>
  <si>
    <t>421 鉄道業</t>
  </si>
  <si>
    <t>441 一般貨物自動車運送業</t>
  </si>
  <si>
    <t>489 その他の運輸に附帯するサービス業</t>
  </si>
  <si>
    <t>581 各種食料品小売業</t>
  </si>
  <si>
    <t>600 管理，補助的経済活動を行う事業所</t>
  </si>
  <si>
    <t>601 家具・建具・畳小売業</t>
  </si>
  <si>
    <t>743 機械設計業</t>
  </si>
  <si>
    <t>749 その他の技術サービス業</t>
  </si>
  <si>
    <t>772 配達飲食サービス業</t>
  </si>
  <si>
    <t>785 その他の公衆浴場業</t>
  </si>
  <si>
    <t>809 その他の娯楽業</t>
  </si>
  <si>
    <t>722 公証人役場，司法書士事務所，土地家屋調査士事務所</t>
  </si>
  <si>
    <t>074 石工・れんが・タイル・ブロック工事業</t>
  </si>
  <si>
    <t>534 鉄鋼製品卸売業</t>
  </si>
  <si>
    <t>602 じゅう器小売業</t>
  </si>
  <si>
    <t>218 骨材・石工品等製造業</t>
  </si>
  <si>
    <t>076 板金・金物工事業</t>
  </si>
  <si>
    <t>269 その他の生産用機械・同部分品製造業</t>
  </si>
  <si>
    <t>075 左官工事業</t>
  </si>
  <si>
    <t>244 建設用・建築用金属製品製造業（製缶板金業を含む）</t>
  </si>
  <si>
    <t>592 自転車小売業</t>
  </si>
  <si>
    <t>584 鮮魚小売業</t>
  </si>
  <si>
    <t>084 機械器具設置工事業</t>
  </si>
  <si>
    <t>329 他に分類されない製造業</t>
  </si>
  <si>
    <t>909 その他の修理業</t>
  </si>
  <si>
    <t>702 産業用機械器具賃貸業</t>
  </si>
  <si>
    <t>174 舗装材料製造業</t>
  </si>
  <si>
    <t>583 食肉小売業</t>
  </si>
  <si>
    <t>882 産業廃棄物処理業</t>
  </si>
  <si>
    <t>533 石油・鉱物卸売業</t>
  </si>
  <si>
    <t>133 建具製造業</t>
  </si>
  <si>
    <t>212 セメント・同製品製造業</t>
  </si>
  <si>
    <t>242 洋食器・刃物・手道具・金物類製造業</t>
  </si>
  <si>
    <t>911 職業紹介業</t>
  </si>
  <si>
    <t>753 下宿業</t>
  </si>
  <si>
    <t>759 その他の宿泊業</t>
  </si>
  <si>
    <t>881 一般廃棄物処理業</t>
  </si>
  <si>
    <t>産業小分類</t>
  </si>
  <si>
    <t>04000　宮城県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</si>
  <si>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</si>
  <si>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</si>
  <si>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</si>
  <si>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</si>
  <si>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</si>
  <si>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04100　仙台市</t>
  </si>
  <si>
    <t>04101　仙台市青葉区</t>
  </si>
  <si>
    <t>04102　仙台市宮城野区</t>
  </si>
  <si>
    <t>04103　仙台市若林区</t>
  </si>
  <si>
    <t>04104　仙台市太白区</t>
  </si>
  <si>
    <t>04105　仙台市泉区</t>
  </si>
  <si>
    <t>04202　石巻市</t>
  </si>
  <si>
    <t>04203　塩竈市</t>
  </si>
  <si>
    <t>04205　気仙沼市</t>
  </si>
  <si>
    <t>04206　白石市</t>
  </si>
  <si>
    <t>04207　名取市</t>
  </si>
  <si>
    <t>04208　角田市</t>
  </si>
  <si>
    <t>04209　多賀城市</t>
  </si>
  <si>
    <t>04211　岩沼市</t>
  </si>
  <si>
    <t>04212　登米市</t>
  </si>
  <si>
    <t>04213　栗原市</t>
  </si>
  <si>
    <t>04214　東松島市</t>
  </si>
  <si>
    <t>04215　大崎市</t>
  </si>
  <si>
    <t>04216　富谷市</t>
  </si>
  <si>
    <t>04301　刈田郡蔵王町</t>
  </si>
  <si>
    <t>04302　刈田郡七ヶ宿町</t>
  </si>
  <si>
    <t>04321　柴田郡大河原町</t>
  </si>
  <si>
    <t>04322　柴田郡村田町</t>
  </si>
  <si>
    <t>04323　柴田郡柴田町</t>
  </si>
  <si>
    <t>04324　柴田郡川崎町</t>
  </si>
  <si>
    <t>04341　伊具郡丸森町</t>
  </si>
  <si>
    <t>04361　亘理郡亘理町</t>
  </si>
  <si>
    <t>04362　亘理郡山元町</t>
  </si>
  <si>
    <t>04401　宮城郡松島町</t>
  </si>
  <si>
    <t>04404　宮城郡七ヶ浜町</t>
  </si>
  <si>
    <t>04406　宮城郡利府町</t>
  </si>
  <si>
    <t>04421　黒川郡大和町</t>
  </si>
  <si>
    <t>04422　黒川郡大郷町</t>
  </si>
  <si>
    <t>04424　黒川郡大衡村</t>
  </si>
  <si>
    <t>04444　加美郡色麻町</t>
  </si>
  <si>
    <t>04445　加美郡加美町</t>
  </si>
  <si>
    <t>04501　遠田郡涌谷町</t>
  </si>
  <si>
    <t>04505　遠田郡美里町</t>
  </si>
  <si>
    <t>04581　牡鹿郡女川町</t>
  </si>
  <si>
    <t>04606　本吉郡南三陸町</t>
  </si>
  <si>
    <t>宮城県</t>
  </si>
  <si>
    <t>仙台市</t>
  </si>
  <si>
    <t>仙台市青葉区</t>
  </si>
  <si>
    <t>仙台市宮城野区</t>
  </si>
  <si>
    <t>仙台市若林区</t>
  </si>
  <si>
    <t>仙台市太白区</t>
  </si>
  <si>
    <t>仙台市泉区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</si>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</sst>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2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2.xml"/><Relationship Id="rId50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3269097224" createdVersion="5" refreshedVersion="8" minRefreshableVersion="3" recordCount="615" xr:uid="{0287938C-6BF5-4119-9E17-920AAB25C7F8}">
  <cacheSource type="external" connectionId="1"/>
  <cacheFields count="11">
    <cacheField name="都道府県" numFmtId="0" sqlType="-9">
      <sharedItems count="1">
        <s v="04 宮城県"/>
      </sharedItems>
    </cacheField>
    <cacheField name="自治体名" numFmtId="0" sqlType="-9">
      <sharedItems/>
    </cacheField>
    <cacheField name="自治体" numFmtId="0" sqlType="-9">
      <sharedItems count="41">
        <s v="04000 宮城県"/>
        <s v="04100 仙台市"/>
        <s v="04101 仙台市青葉区"/>
        <s v="04102 仙台市宮城野区"/>
        <s v="04103 仙台市若林区"/>
        <s v="04104 仙台市太白区"/>
        <s v="04105 仙台市泉区"/>
        <s v="04202 石巻市"/>
        <s v="04203 塩竈市"/>
        <s v="04205 気仙沼市"/>
        <s v="04206 白石市"/>
        <s v="04207 名取市"/>
        <s v="04208 角田市"/>
        <s v="04209 多賀城市"/>
        <s v="04211 岩沼市"/>
        <s v="04212 登米市"/>
        <s v="04213 栗原市"/>
        <s v="04214 東松島市"/>
        <s v="04215 大崎市"/>
        <s v="04216 富谷市"/>
        <s v="04301 刈田郡蔵王町"/>
        <s v="04302 刈田郡七ヶ宿町"/>
        <s v="04321 柴田郡大河原町"/>
        <s v="04322 柴田郡村田町"/>
        <s v="04323 柴田郡柴田町"/>
        <s v="04324 柴田郡川崎町"/>
        <s v="04341 伊具郡丸森町"/>
        <s v="04361 亘理郡亘理町"/>
        <s v="04362 亘理郡山元町"/>
        <s v="04401 宮城郡松島町"/>
        <s v="04404 宮城郡七ヶ浜町"/>
        <s v="04406 宮城郡利府町"/>
        <s v="04421 黒川郡大和町"/>
        <s v="04422 黒川郡大郷町"/>
        <s v="04424 黒川郡大衡村"/>
        <s v="04444 加美郡色麻町"/>
        <s v="04445 加美郡加美町"/>
        <s v="04501 遠田郡涌谷町"/>
        <s v="04505 遠田郡美里町"/>
        <s v="04581 牡鹿郡女川町"/>
        <s v="04606 本吉郡南三陸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2762"/>
    </cacheField>
    <cacheField name="構成比" numFmtId="0" sqlType="3">
      <sharedItems containsSemiMixedTypes="0" containsString="0" containsNumber="1" minValue="0" maxValue="30.06"/>
    </cacheField>
    <cacheField name="総数（個人）" numFmtId="0" sqlType="4">
      <sharedItems containsSemiMixedTypes="0" containsString="0" containsNumber="1" containsInteger="1" minValue="0" maxValue="5054"/>
    </cacheField>
    <cacheField name="構成比（個人）" numFmtId="0" sqlType="3">
      <sharedItems containsSemiMixedTypes="0" containsString="0" containsNumber="1" minValue="0" maxValue="33.299999999999997"/>
    </cacheField>
    <cacheField name="総数（法人）" numFmtId="0" sqlType="4">
      <sharedItems containsSemiMixedTypes="0" containsString="0" containsNumber="1" containsInteger="1" minValue="0" maxValue="8009"/>
    </cacheField>
    <cacheField name="構成比（法人）" numFmtId="0" sqlType="3">
      <sharedItems containsSemiMixedTypes="0" containsString="0" containsNumber="1" minValue="0" maxValue="36.75"/>
    </cacheField>
    <cacheField name="総数（法人以外の団体）" numFmtId="0" sqlType="4">
      <sharedItems containsSemiMixedTypes="0" containsString="0" containsNumber="1" containsInteger="1" minValue="0" maxValue="38" count="13">
        <n v="0"/>
        <n v="2"/>
        <n v="7"/>
        <n v="1"/>
        <n v="4"/>
        <n v="16"/>
        <n v="3"/>
        <n v="5"/>
        <n v="9"/>
        <n v="38"/>
        <n v="18"/>
        <n v="6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3392361114" createdVersion="5" refreshedVersion="8" minRefreshableVersion="3" recordCount="877" xr:uid="{0462F95E-A21F-4EA9-A7B4-1C581EE81BBA}">
  <cacheSource type="external" connectionId="2"/>
  <cacheFields count="14">
    <cacheField name="都道府県" numFmtId="0" sqlType="-9">
      <sharedItems count="1">
        <s v="04 宮城県"/>
      </sharedItems>
    </cacheField>
    <cacheField name="自治体名" numFmtId="0" sqlType="-9">
      <sharedItems count="41">
        <s v="宮城県"/>
        <s v="仙台市"/>
        <s v="仙台市青葉区"/>
        <s v="仙台市宮城野区"/>
        <s v="仙台市若林区"/>
        <s v="仙台市太白区"/>
        <s v="仙台市泉区"/>
        <s v="石巻市"/>
        <s v="塩竈市"/>
        <s v="気仙沼市"/>
        <s v="白石市"/>
        <s v="名取市"/>
        <s v="角田市"/>
        <s v="多賀城市"/>
        <s v="岩沼市"/>
        <s v="登米市"/>
        <s v="栗原市"/>
        <s v="東松島市"/>
        <s v="大崎市"/>
        <s v="富谷市"/>
        <s v="刈田郡蔵王町"/>
        <s v="刈田郡七ヶ宿町"/>
        <s v="柴田郡大河原町"/>
        <s v="柴田郡村田町"/>
        <s v="柴田郡柴田町"/>
        <s v="柴田郡川崎町"/>
        <s v="伊具郡丸森町"/>
        <s v="亘理郡亘理町"/>
        <s v="亘理郡山元町"/>
        <s v="宮城郡松島町"/>
        <s v="宮城郡七ヶ浜町"/>
        <s v="宮城郡利府町"/>
        <s v="黒川郡大和町"/>
        <s v="黒川郡大郷町"/>
        <s v="黒川郡大衡村"/>
        <s v="加美郡色麻町"/>
        <s v="加美郡加美町"/>
        <s v="遠田郡涌谷町"/>
        <s v="遠田郡美里町"/>
        <s v="牡鹿郡女川町"/>
        <s v="本吉郡南三陸町"/>
      </sharedItems>
    </cacheField>
    <cacheField name="自治体" numFmtId="0" sqlType="-9">
      <sharedItems count="41">
        <s v="04000 宮城県"/>
        <s v="04100 仙台市"/>
        <s v="04101 仙台市青葉区"/>
        <s v="04102 仙台市宮城野区"/>
        <s v="04103 仙台市若林区"/>
        <s v="04104 仙台市太白区"/>
        <s v="04105 仙台市泉区"/>
        <s v="04202 石巻市"/>
        <s v="04203 塩竈市"/>
        <s v="04205 気仙沼市"/>
        <s v="04206 白石市"/>
        <s v="04207 名取市"/>
        <s v="04208 角田市"/>
        <s v="04209 多賀城市"/>
        <s v="04211 岩沼市"/>
        <s v="04212 登米市"/>
        <s v="04213 栗原市"/>
        <s v="04214 東松島市"/>
        <s v="04215 大崎市"/>
        <s v="04216 富谷市"/>
        <s v="04301 刈田郡蔵王町"/>
        <s v="04302 刈田郡七ヶ宿町"/>
        <s v="04321 柴田郡大河原町"/>
        <s v="04322 柴田郡村田町"/>
        <s v="04323 柴田郡柴田町"/>
        <s v="04324 柴田郡川崎町"/>
        <s v="04341 伊具郡丸森町"/>
        <s v="04361 亘理郡亘理町"/>
        <s v="04362 亘理郡山元町"/>
        <s v="04401 宮城郡松島町"/>
        <s v="04404 宮城郡七ヶ浜町"/>
        <s v="04406 宮城郡利府町"/>
        <s v="04421 黒川郡大和町"/>
        <s v="04422 黒川郡大郷町"/>
        <s v="04424 黒川郡大衡村"/>
        <s v="04444 加美郡色麻町"/>
        <s v="04445 加美郡加美町"/>
        <s v="04501 遠田郡涌谷町"/>
        <s v="04505 遠田郡美里町"/>
        <s v="04581 牡鹿郡女川町"/>
        <s v="04606 本吉郡南三陸町"/>
      </sharedItems>
    </cacheField>
    <cacheField name="産業分類コード" numFmtId="0" sqlType="-8">
      <sharedItems count="50">
        <s v="78"/>
        <s v="76"/>
        <s v="69"/>
        <s v="60"/>
        <s v="06"/>
        <s v="07"/>
        <s v="58"/>
        <s v="08"/>
        <s v="82"/>
        <s v="83"/>
        <s v="72"/>
        <s v="59"/>
        <s v="57"/>
        <s v="54"/>
        <s v="74"/>
        <s v="53"/>
        <s v="55"/>
        <s v="85"/>
        <s v="68"/>
        <s v="52"/>
        <s v="92"/>
        <s v="39"/>
        <s v="79"/>
        <s v="89"/>
        <s v="15"/>
        <s v="43"/>
        <s v="61"/>
        <s v="09"/>
        <s v="75"/>
        <s v="77"/>
        <s v="32"/>
        <s v="67"/>
        <s v="26"/>
        <s v="80"/>
        <s v="24"/>
        <s v="90"/>
        <s v="13"/>
        <s v="44"/>
        <s v="10"/>
        <s v="12"/>
        <s v="21"/>
        <s v="36"/>
        <s v="42"/>
        <s v="48"/>
        <s v="88"/>
        <s v="70"/>
        <s v="33"/>
        <s v="17"/>
        <s v="18"/>
        <s v="91"/>
      </sharedItems>
    </cacheField>
    <cacheField name="産業分類" numFmtId="0" sqlType="-9">
      <sharedItems count="50">
        <s v="洗濯・理容・美容・浴場業"/>
        <s v="飲食店"/>
        <s v="不動産賃貸業・管理業"/>
        <s v="その他の小売業"/>
        <s v="総合工事業"/>
        <s v="職別工事業（設備工事業を除く）"/>
        <s v="飲食料品小売業"/>
        <s v="設備工事業"/>
        <s v="その他の教育，学習支援業"/>
        <s v="医療業"/>
        <s v="専門サービス業（他に分類されないもの）"/>
        <s v="機械器具小売業"/>
        <s v="織物・衣服・身の回り品小売業"/>
        <s v="機械器具卸売業"/>
        <s v="技術サービス業（他に分類されないもの）"/>
        <s v="建築材料，鉱物・金属材料等卸売業"/>
        <s v="その他の卸売業"/>
        <s v="社会保険・社会福祉・介護事業"/>
        <s v="不動産取引業"/>
        <s v="飲食料品卸売業"/>
        <s v="その他の事業サービス業"/>
        <s v="情報サービス業"/>
        <s v="その他の生活関連サービス業"/>
        <s v="自動車整備業"/>
        <s v="印刷・同関連業"/>
        <s v="道路旅客運送業"/>
        <s v="無店舗小売業"/>
        <s v="食料品製造業"/>
        <s v="宿泊業"/>
        <s v="持ち帰り・配達飲食サービス業"/>
        <s v="その他の製造業"/>
        <s v="保険業（保険媒介代理業，保険サービス業を含む）"/>
        <s v="生産用機械器具製造業"/>
        <s v="娯楽業"/>
        <s v="金属製品製造業"/>
        <s v="機械等修理業（別掲を除く）"/>
        <s v="家具・装備品製造業"/>
        <s v="道路貨物運送業"/>
        <s v="飲料・たばこ・飼料製造業"/>
        <s v="木材・木製品製造業（家具を除く）"/>
        <s v="窯業・土石製品製造業"/>
        <s v="水道業"/>
        <s v="鉄道業"/>
        <s v="運輸に附帯するサービス業"/>
        <s v="廃棄物処理業"/>
        <s v="物品賃貸業"/>
        <s v="電気業"/>
        <s v="石油製品・石炭製品製造業"/>
        <s v="プラスチック製品製造業（別掲を除く）"/>
        <s v="職業紹介・労働者派遣業"/>
      </sharedItems>
    </cacheField>
    <cacheField name="産業中分類" numFmtId="0" sqlType="-9">
      <sharedItems count="50">
        <s v="78 洗濯・理容・美容・浴場業"/>
        <s v="76 飲食店"/>
        <s v="69 不動産賃貸業・管理業"/>
        <s v="60 その他の小売業"/>
        <s v="06 総合工事業"/>
        <s v="07 職別工事業（設備工事業を除く）"/>
        <s v="58 飲食料品小売業"/>
        <s v="08 設備工事業"/>
        <s v="82 その他の教育，学習支援業"/>
        <s v="83 医療業"/>
        <s v="72 専門サービス業（他に分類されないもの）"/>
        <s v="59 機械器具小売業"/>
        <s v="57 織物・衣服・身の回り品小売業"/>
        <s v="54 機械器具卸売業"/>
        <s v="74 技術サービス業（他に分類されないもの）"/>
        <s v="53 建築材料，鉱物・金属材料等卸売業"/>
        <s v="55 その他の卸売業"/>
        <s v="85 社会保険・社会福祉・介護事業"/>
        <s v="68 不動産取引業"/>
        <s v="52 飲食料品卸売業"/>
        <s v="92 その他の事業サービス業"/>
        <s v="39 情報サービス業"/>
        <s v="79 その他の生活関連サービス業"/>
        <s v="89 自動車整備業"/>
        <s v="15 印刷・同関連業"/>
        <s v="43 道路旅客運送業"/>
        <s v="61 無店舗小売業"/>
        <s v="09 食料品製造業"/>
        <s v="75 宿泊業"/>
        <s v="77 持ち帰り・配達飲食サービス業"/>
        <s v="32 その他の製造業"/>
        <s v="67 保険業（保険媒介代理業，保険サービス業を含む）"/>
        <s v="26 生産用機械器具製造業"/>
        <s v="80 娯楽業"/>
        <s v="24 金属製品製造業"/>
        <s v="90 機械等修理業（別掲を除く）"/>
        <s v="13 家具・装備品製造業"/>
        <s v="44 道路貨物運送業"/>
        <s v="10 飲料・たばこ・飼料製造業"/>
        <s v="12 木材・木製品製造業（家具を除く）"/>
        <s v="21 窯業・土石製品製造業"/>
        <s v="36 水道業"/>
        <s v="42 鉄道業"/>
        <s v="48 運輸に附帯するサービス業"/>
        <s v="88 廃棄物処理業"/>
        <s v="70 物品賃貸業"/>
        <s v="33 電気業"/>
        <s v="17 石油製品・石炭製品製造業"/>
        <s v="18 プラスチック製品製造業（別掲を除く）"/>
        <s v="91 職業紹介・労働者派遣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5587" count="224">
        <n v="5587"/>
        <n v="5182"/>
        <n v="4221"/>
        <n v="3216"/>
        <n v="2999"/>
        <n v="2689"/>
        <n v="2427"/>
        <n v="2005"/>
        <n v="1858"/>
        <n v="1564"/>
        <n v="1464"/>
        <n v="1454"/>
        <n v="1280"/>
        <n v="1238"/>
        <n v="1187"/>
        <n v="953"/>
        <n v="860"/>
        <n v="816"/>
        <n v="730"/>
        <n v="707"/>
        <n v="2541"/>
        <n v="2255"/>
        <n v="2119"/>
        <n v="1287"/>
        <n v="1138"/>
        <n v="1034"/>
        <n v="1030"/>
        <n v="945"/>
        <n v="939"/>
        <n v="865"/>
        <n v="849"/>
        <n v="712"/>
        <n v="609"/>
        <n v="585"/>
        <n v="543"/>
        <n v="518"/>
        <n v="478"/>
        <n v="404"/>
        <n v="359"/>
        <n v="1614"/>
        <n v="850"/>
        <n v="803"/>
        <n v="627"/>
        <n v="551"/>
        <n v="383"/>
        <n v="360"/>
        <n v="337"/>
        <n v="327"/>
        <n v="325"/>
        <n v="314"/>
        <n v="310"/>
        <n v="239"/>
        <n v="219"/>
        <n v="218"/>
        <n v="217"/>
        <n v="202"/>
        <n v="166"/>
        <n v="132"/>
        <n v="126"/>
        <n v="411"/>
        <n v="379"/>
        <n v="291"/>
        <n v="244"/>
        <n v="230"/>
        <n v="215"/>
        <n v="210"/>
        <n v="186"/>
        <n v="158"/>
        <n v="125"/>
        <n v="119"/>
        <n v="116"/>
        <n v="115"/>
        <n v="111"/>
        <n v="98"/>
        <n v="93"/>
        <n v="80"/>
        <n v="73"/>
        <n v="356"/>
        <n v="275"/>
        <n v="199"/>
        <n v="197"/>
        <n v="172"/>
        <n v="168"/>
        <n v="150"/>
        <n v="124"/>
        <n v="118"/>
        <n v="105"/>
        <n v="85"/>
        <n v="72"/>
        <n v="71"/>
        <n v="69"/>
        <n v="61"/>
        <n v="60"/>
        <n v="49"/>
        <n v="382"/>
        <n v="288"/>
        <n v="205"/>
        <n v="204"/>
        <n v="184"/>
        <n v="154"/>
        <n v="128"/>
        <n v="121"/>
        <n v="96"/>
        <n v="95"/>
        <n v="83"/>
        <n v="79"/>
        <n v="70"/>
        <n v="67"/>
        <n v="56"/>
        <n v="369"/>
        <n v="261"/>
        <n v="249"/>
        <n v="232"/>
        <n v="198"/>
        <n v="181"/>
        <n v="180"/>
        <n v="157"/>
        <n v="140"/>
        <n v="113"/>
        <n v="99"/>
        <n v="91"/>
        <n v="89"/>
        <n v="400"/>
        <n v="274"/>
        <n v="231"/>
        <n v="223"/>
        <n v="179"/>
        <n v="175"/>
        <n v="138"/>
        <n v="87"/>
        <n v="75"/>
        <n v="64"/>
        <n v="59"/>
        <n v="57"/>
        <n v="47"/>
        <n v="45"/>
        <n v="43"/>
        <n v="188"/>
        <n v="144"/>
        <n v="141"/>
        <n v="74"/>
        <n v="41"/>
        <n v="35"/>
        <n v="33"/>
        <n v="32"/>
        <n v="23"/>
        <n v="21"/>
        <n v="20"/>
        <n v="171"/>
        <n v="81"/>
        <n v="65"/>
        <n v="55"/>
        <n v="51"/>
        <n v="46"/>
        <n v="34"/>
        <n v="22"/>
        <n v="68"/>
        <n v="58"/>
        <n v="36"/>
        <n v="15"/>
        <n v="14"/>
        <n v="12"/>
        <n v="11"/>
        <n v="10"/>
        <n v="193"/>
        <n v="122"/>
        <n v="94"/>
        <n v="84"/>
        <n v="48"/>
        <n v="44"/>
        <n v="31"/>
        <n v="25"/>
        <n v="24"/>
        <n v="19"/>
        <n v="17"/>
        <n v="16"/>
        <n v="63"/>
        <n v="50"/>
        <n v="37"/>
        <n v="28"/>
        <n v="9"/>
        <n v="8"/>
        <n v="7"/>
        <n v="109"/>
        <n v="62"/>
        <n v="54"/>
        <n v="13"/>
        <n v="127"/>
        <n v="110"/>
        <n v="102"/>
        <n v="38"/>
        <n v="27"/>
        <n v="18"/>
        <n v="284"/>
        <n v="236"/>
        <n v="227"/>
        <n v="177"/>
        <n v="176"/>
        <n v="88"/>
        <n v="53"/>
        <n v="29"/>
        <n v="173"/>
        <n v="153"/>
        <n v="90"/>
        <n v="39"/>
        <n v="26"/>
        <n v="52"/>
        <n v="6"/>
        <n v="419"/>
        <n v="371"/>
        <n v="203"/>
        <n v="146"/>
        <n v="104"/>
        <n v="42"/>
        <n v="5"/>
        <n v="4"/>
        <n v="3"/>
        <n v="2"/>
        <n v="1"/>
        <n v="40"/>
        <n v="30"/>
        <n v="86"/>
        <n v="66"/>
        <n v="76"/>
      </sharedItems>
    </cacheField>
    <cacheField name="構成比" numFmtId="0" sqlType="3">
      <sharedItems containsSemiMixedTypes="0" containsString="0" containsNumber="1" minValue="0.78" maxValue="18.54" count="447">
        <n v="10.73"/>
        <n v="9.9499999999999993"/>
        <n v="8.11"/>
        <n v="6.18"/>
        <n v="5.76"/>
        <n v="5.16"/>
        <n v="4.66"/>
        <n v="3.85"/>
        <n v="3.57"/>
        <n v="3"/>
        <n v="2.81"/>
        <n v="2.79"/>
        <n v="2.46"/>
        <n v="2.38"/>
        <n v="2.2799999999999998"/>
        <n v="1.83"/>
        <n v="1.65"/>
        <n v="1.57"/>
        <n v="1.4"/>
        <n v="1.36"/>
        <n v="10.5"/>
        <n v="9.32"/>
        <n v="8.75"/>
        <n v="5.32"/>
        <n v="4.7"/>
        <n v="4.2699999999999996"/>
        <n v="4.26"/>
        <n v="3.9"/>
        <n v="3.88"/>
        <n v="3.51"/>
        <n v="3.37"/>
        <n v="2.94"/>
        <n v="2.52"/>
        <n v="2.42"/>
        <n v="2.2400000000000002"/>
        <n v="2.14"/>
        <n v="1.97"/>
        <n v="1.67"/>
        <n v="1.48"/>
        <n v="16.559999999999999"/>
        <n v="8.7200000000000006"/>
        <n v="8.24"/>
        <n v="6.43"/>
        <n v="5.65"/>
        <n v="3.93"/>
        <n v="3.69"/>
        <n v="3.46"/>
        <n v="3.35"/>
        <n v="3.33"/>
        <n v="3.22"/>
        <n v="3.18"/>
        <n v="2.4500000000000002"/>
        <n v="2.25"/>
        <n v="2.23"/>
        <n v="2.0699999999999998"/>
        <n v="1.7"/>
        <n v="1.35"/>
        <n v="1.29"/>
        <n v="9.48"/>
        <n v="8.74"/>
        <n v="6.71"/>
        <n v="5.63"/>
        <n v="5.31"/>
        <n v="4.96"/>
        <n v="4.84"/>
        <n v="4.29"/>
        <n v="3.64"/>
        <n v="3.04"/>
        <n v="2.88"/>
        <n v="2.75"/>
        <n v="2.68"/>
        <n v="2.65"/>
        <n v="2.56"/>
        <n v="2.2599999999999998"/>
        <n v="2.15"/>
        <n v="1.85"/>
        <n v="1.68"/>
        <n v="10.93"/>
        <n v="8.44"/>
        <n v="6.11"/>
        <n v="6.05"/>
        <n v="5.28"/>
        <n v="5.0999999999999996"/>
        <n v="4.5999999999999996"/>
        <n v="3.81"/>
        <n v="3.62"/>
        <n v="3.41"/>
        <n v="2.61"/>
        <n v="2.21"/>
        <n v="2.1800000000000002"/>
        <n v="2.12"/>
        <n v="1.87"/>
        <n v="1.84"/>
        <n v="1.5"/>
        <n v="11.65"/>
        <n v="8.7799999999999994"/>
        <n v="6.25"/>
        <n v="6.22"/>
        <n v="6.01"/>
        <n v="5.61"/>
        <n v="2.93"/>
        <n v="2.9"/>
        <n v="2.5299999999999998"/>
        <n v="2.41"/>
        <n v="2.13"/>
        <n v="2.1"/>
        <n v="2.04"/>
        <n v="1.71"/>
        <n v="10.29"/>
        <n v="7.28"/>
        <n v="6.95"/>
        <n v="6.47"/>
        <n v="5.52"/>
        <n v="5.05"/>
        <n v="5.0199999999999996"/>
        <n v="4.38"/>
        <n v="3.91"/>
        <n v="3.15"/>
        <n v="2.76"/>
        <n v="2.73"/>
        <n v="2.54"/>
        <n v="2.48"/>
        <n v="1.98"/>
        <n v="11.96"/>
        <n v="8.6999999999999993"/>
        <n v="8.19"/>
        <n v="6.91"/>
        <n v="6.67"/>
        <n v="5.35"/>
        <n v="5.23"/>
        <n v="4.13"/>
        <n v="3.44"/>
        <n v="2.6"/>
        <n v="2.36"/>
        <n v="1.91"/>
        <n v="1.76"/>
        <n v="1.41"/>
        <n v="11.91"/>
        <n v="9.1199999999999992"/>
        <n v="8.93"/>
        <n v="7.16"/>
        <n v="7.03"/>
        <n v="6.65"/>
        <n v="5.26"/>
        <n v="4.6900000000000004"/>
        <n v="3.86"/>
        <n v="2.72"/>
        <n v="2.2200000000000002"/>
        <n v="2.09"/>
        <n v="2.0299999999999998"/>
        <n v="1.46"/>
        <n v="1.33"/>
        <n v="1.27"/>
        <n v="11.58"/>
        <n v="10.84"/>
        <n v="9.0399999999999991"/>
        <n v="6.66"/>
        <n v="6.13"/>
        <n v="4.28"/>
        <n v="3.38"/>
        <n v="3.17"/>
        <n v="2.91"/>
        <n v="2.7"/>
        <n v="2.4300000000000002"/>
        <n v="1.8"/>
        <n v="1.69"/>
        <n v="1.1599999999999999"/>
        <n v="11.79"/>
        <n v="10.36"/>
        <n v="8.1"/>
        <n v="7.74"/>
        <n v="6.9"/>
        <n v="5.36"/>
        <n v="2.62"/>
        <n v="1.79"/>
        <n v="1.43"/>
        <n v="1.31"/>
        <n v="1.19"/>
        <n v="14.19"/>
        <n v="8.9700000000000006"/>
        <n v="5.88"/>
        <n v="5.22"/>
        <n v="4.49"/>
        <n v="4.04"/>
        <n v="3.53"/>
        <n v="3.24"/>
        <n v="2.5"/>
        <n v="1.62"/>
        <n v="1.25"/>
        <n v="1.18"/>
        <n v="12.41"/>
        <n v="11.17"/>
        <n v="8.8699999999999992"/>
        <n v="7.98"/>
        <n v="7.27"/>
        <n v="6.56"/>
        <n v="3.55"/>
        <n v="3.01"/>
        <n v="1.6"/>
        <n v="1.42"/>
        <n v="1.24"/>
        <n v="18.54"/>
        <n v="11.9"/>
        <n v="9.27"/>
        <n v="5.27"/>
        <n v="5.19"/>
        <n v="4.76"/>
        <n v="4.59"/>
        <n v="3.49"/>
        <n v="2.89"/>
        <n v="1.45"/>
        <n v="1.1100000000000001"/>
        <n v="1.02"/>
        <n v="13.44"/>
        <n v="11.64"/>
        <n v="10.79"/>
        <n v="5.82"/>
        <n v="5.29"/>
        <n v="4.0199999999999996"/>
        <n v="3.28"/>
        <n v="2.86"/>
        <n v="2.33"/>
        <n v="2.0099999999999998"/>
        <n v="1.9"/>
        <n v="12.09"/>
        <n v="10.050000000000001"/>
        <n v="9.66"/>
        <n v="7.54"/>
        <n v="7.49"/>
        <n v="5.15"/>
        <n v="3.75"/>
        <n v="3.45"/>
        <n v="3.11"/>
        <n v="2.17"/>
        <n v="1.92"/>
        <n v="1.23"/>
        <n v="1.1499999999999999"/>
        <n v="0.89"/>
        <n v="13.84"/>
        <n v="10.32"/>
        <n v="9.1300000000000008"/>
        <n v="6.92"/>
        <n v="6.09"/>
        <n v="5.37"/>
        <n v="2.8"/>
        <n v="2.74"/>
        <n v="1.55"/>
        <n v="1.1299999999999999"/>
        <n v="1.07"/>
        <n v="1.01"/>
        <n v="14.44"/>
        <n v="10.49"/>
        <n v="7.9"/>
        <n v="5.93"/>
        <n v="5.78"/>
        <n v="5.47"/>
        <n v="4.71"/>
        <n v="4.0999999999999996"/>
        <n v="1.22"/>
        <n v="1.06"/>
        <n v="0.91"/>
        <n v="13.2"/>
        <n v="11.69"/>
        <n v="7.53"/>
        <n v="6.4"/>
        <n v="6.08"/>
        <n v="4.9800000000000004"/>
        <n v="3.65"/>
        <n v="2.2999999999999998"/>
        <n v="1.95"/>
        <n v="1.32"/>
        <n v="13.59"/>
        <n v="8.3000000000000007"/>
        <n v="7.73"/>
        <n v="7.15"/>
        <n v="6.29"/>
        <n v="4.72"/>
        <n v="4.1500000000000004"/>
        <n v="4.01"/>
        <n v="3.29"/>
        <n v="2.29"/>
        <n v="10.6"/>
        <n v="9.51"/>
        <n v="9.24"/>
        <n v="7.88"/>
        <n v="5.98"/>
        <n v="5.71"/>
        <n v="2.99"/>
        <n v="1.63"/>
        <n v="1.0900000000000001"/>
        <n v="12.5"/>
        <n v="10.71"/>
        <n v="7.14"/>
        <n v="14.42"/>
        <n v="9.7100000000000009"/>
        <n v="9.1"/>
        <n v="7.13"/>
        <n v="4.25"/>
        <n v="3.03"/>
        <n v="2.58"/>
        <n v="1.82"/>
        <n v="1.52"/>
        <n v="1.21"/>
        <n v="11.4"/>
        <n v="9.56"/>
        <n v="9.19"/>
        <n v="8.09"/>
        <n v="6.62"/>
        <n v="5.51"/>
        <n v="4.41"/>
        <n v="2.57"/>
        <n v="1.1000000000000001"/>
        <n v="13.88"/>
        <n v="8.58"/>
        <n v="8.42"/>
        <n v="7.64"/>
        <n v="6.24"/>
        <n v="4.37"/>
        <n v="3.59"/>
        <n v="2.34"/>
        <n v="0.78"/>
        <n v="10.7"/>
        <n v="10.33"/>
        <n v="8.86"/>
        <n v="8.49"/>
        <n v="5.9"/>
        <n v="4.43"/>
        <n v="2.95"/>
        <n v="11.11"/>
        <n v="9.8000000000000007"/>
        <n v="8.5"/>
        <n v="7.52"/>
        <n v="4.58"/>
        <n v="1.96"/>
        <n v="0.98"/>
        <n v="13.13"/>
        <n v="7.37"/>
        <n v="7.01"/>
        <n v="6.83"/>
        <n v="5.58"/>
        <n v="3.78"/>
        <n v="3.06"/>
        <n v="1.44"/>
        <n v="1.26"/>
        <n v="15.11"/>
        <n v="7.11"/>
        <n v="5.33"/>
        <n v="4.8899999999999997"/>
        <n v="4"/>
        <n v="2.67"/>
        <n v="1.78"/>
        <n v="11.56"/>
        <n v="10.98"/>
        <n v="9.5399999999999991"/>
        <n v="9.25"/>
        <n v="8.9600000000000009"/>
        <n v="4.62"/>
        <n v="2.31"/>
        <n v="2.02"/>
        <n v="1.73"/>
        <n v="12.89"/>
        <n v="10.06"/>
        <n v="8.18"/>
        <n v="7.23"/>
        <n v="5.03"/>
        <n v="3.77"/>
        <n v="3.14"/>
        <n v="2.83"/>
        <n v="2.2000000000000002"/>
        <n v="1.89"/>
        <n v="11.21"/>
        <n v="11.03"/>
        <n v="9.76"/>
        <n v="6.15"/>
        <n v="5.79"/>
        <n v="5.24"/>
        <n v="4.5199999999999996"/>
        <n v="4.16"/>
        <n v="3.98"/>
        <n v="3.8"/>
        <n v="1.99"/>
        <n v="1.08"/>
        <n v="11.98"/>
        <n v="10.48"/>
        <n v="5.49"/>
        <n v="4.99"/>
        <n v="3.99"/>
        <n v="3.66"/>
        <n v="2.16"/>
        <n v="2"/>
        <n v="1.66"/>
        <n v="12.22"/>
        <n v="11.67"/>
        <n v="7.22"/>
        <n v="5"/>
        <n v="3.89"/>
        <n v="2.78"/>
        <n v="7.69"/>
        <n v="5.13"/>
        <n v="3.42"/>
        <n v="13.87"/>
        <n v="11.68"/>
        <n v="8.0299999999999994"/>
        <n v="6.57"/>
        <n v="5.84"/>
        <n v="5.1100000000000003"/>
        <n v="2.19"/>
        <n v="12.34"/>
        <n v="9.4700000000000006"/>
        <n v="9.18"/>
        <n v="8.32"/>
        <n v="7.75"/>
        <n v="7.17"/>
        <n v="4.7300000000000004"/>
        <n v="4.45"/>
        <n v="2.44"/>
        <n v="1"/>
        <n v="0.86"/>
        <n v="13.56"/>
        <n v="9.7799999999999994"/>
        <n v="9.15"/>
        <n v="7.57"/>
        <n v="6.94"/>
        <n v="3.79"/>
        <n v="3.47"/>
        <n v="2.84"/>
        <n v="1.58"/>
        <n v="15.38"/>
        <n v="10.119999999999999"/>
        <n v="7.29"/>
        <n v="6.48"/>
        <n v="4.8600000000000003"/>
        <n v="2.63"/>
        <n v="11.85"/>
        <n v="9"/>
        <n v="6.64"/>
        <n v="6.16"/>
        <n v="4.74"/>
        <n v="3.32"/>
        <n v="2.37"/>
        <n v="12.01"/>
        <n v="8.48"/>
        <n v="7.07"/>
        <n v="5.3"/>
        <n v="4.95"/>
        <n v="2.4700000000000002"/>
        <n v="1.77"/>
      </sharedItems>
    </cacheField>
    <cacheField name="総数（個人）" numFmtId="0" sqlType="4">
      <sharedItems containsSemiMixedTypes="0" containsString="0" containsNumber="1" containsInteger="1" minValue="0" maxValue="4726" count="151">
        <n v="4726"/>
        <n v="4172"/>
        <n v="1965"/>
        <n v="1412"/>
        <n v="689"/>
        <n v="1002"/>
        <n v="1517"/>
        <n v="335"/>
        <n v="1190"/>
        <n v="1273"/>
        <n v="862"/>
        <n v="779"/>
        <n v="484"/>
        <n v="53"/>
        <n v="313"/>
        <n v="116"/>
        <n v="97"/>
        <n v="21"/>
        <n v="81"/>
        <n v="147"/>
        <n v="1868"/>
        <n v="1750"/>
        <n v="562"/>
        <n v="428"/>
        <n v="68"/>
        <n v="557"/>
        <n v="129"/>
        <n v="17"/>
        <n v="51"/>
        <n v="684"/>
        <n v="521"/>
        <n v="378"/>
        <n v="127"/>
        <n v="169"/>
        <n v="31"/>
        <n v="18"/>
        <n v="40"/>
        <n v="195"/>
        <n v="13"/>
        <n v="16"/>
        <n v="1165"/>
        <n v="635"/>
        <n v="168"/>
        <n v="345"/>
        <n v="176"/>
        <n v="141"/>
        <n v="217"/>
        <n v="272"/>
        <n v="47"/>
        <n v="82"/>
        <n v="4"/>
        <n v="23"/>
        <n v="12"/>
        <n v="7"/>
        <n v="3"/>
        <n v="5"/>
        <n v="1"/>
        <n v="25"/>
        <n v="294"/>
        <n v="8"/>
        <n v="60"/>
        <n v="65"/>
        <n v="90"/>
        <n v="70"/>
        <n v="59"/>
        <n v="9"/>
        <n v="43"/>
        <n v="2"/>
        <n v="230"/>
        <n v="152"/>
        <n v="10"/>
        <n v="63"/>
        <n v="20"/>
        <n v="61"/>
        <n v="32"/>
        <n v="28"/>
        <n v="308"/>
        <n v="75"/>
        <n v="148"/>
        <n v="39"/>
        <n v="71"/>
        <n v="100"/>
        <n v="64"/>
        <n v="72"/>
        <n v="52"/>
        <n v="19"/>
        <n v="24"/>
        <n v="37"/>
        <n v="283"/>
        <n v="186"/>
        <n v="34"/>
        <n v="58"/>
        <n v="123"/>
        <n v="14"/>
        <n v="132"/>
        <n v="73"/>
        <n v="26"/>
        <n v="11"/>
        <n v="22"/>
        <n v="361"/>
        <n v="246"/>
        <n v="86"/>
        <n v="121"/>
        <n v="35"/>
        <n v="67"/>
        <n v="41"/>
        <n v="164"/>
        <n v="103"/>
        <n v="78"/>
        <n v="55"/>
        <n v="69"/>
        <n v="6"/>
        <n v="205"/>
        <n v="182"/>
        <n v="125"/>
        <n v="80"/>
        <n v="42"/>
        <n v="76"/>
        <n v="44"/>
        <n v="38"/>
        <n v="0"/>
        <n v="99"/>
        <n v="15"/>
        <n v="54"/>
        <n v="165"/>
        <n v="119"/>
        <n v="83"/>
        <n v="96"/>
        <n v="265"/>
        <n v="213"/>
        <n v="56"/>
        <n v="29"/>
        <n v="46"/>
        <n v="36"/>
        <n v="211"/>
        <n v="157"/>
        <n v="95"/>
        <n v="74"/>
        <n v="88"/>
        <n v="57"/>
        <n v="366"/>
        <n v="340"/>
        <n v="145"/>
        <n v="94"/>
        <n v="27"/>
        <n v="84"/>
        <n v="30"/>
        <n v="50"/>
        <n v="62"/>
        <n v="33"/>
        <n v="79"/>
      </sharedItems>
    </cacheField>
    <cacheField name="構成比（個人）" numFmtId="0" sqlType="3">
      <sharedItems containsSemiMixedTypes="0" containsString="0" containsNumber="1" minValue="0" maxValue="32.82" count="483">
        <n v="19.79"/>
        <n v="17.47"/>
        <n v="8.23"/>
        <n v="5.91"/>
        <n v="2.89"/>
        <n v="4.2"/>
        <n v="6.35"/>
        <n v="1.4"/>
        <n v="4.9800000000000004"/>
        <n v="5.33"/>
        <n v="3.61"/>
        <n v="3.26"/>
        <n v="2.0299999999999998"/>
        <n v="0.22"/>
        <n v="1.31"/>
        <n v="0.49"/>
        <n v="0.41"/>
        <n v="0.09"/>
        <n v="0.34"/>
        <n v="0.62"/>
        <n v="22.32"/>
        <n v="20.91"/>
        <n v="6.71"/>
        <n v="5.1100000000000003"/>
        <n v="0.81"/>
        <n v="6.65"/>
        <n v="1.54"/>
        <n v="0.2"/>
        <n v="0.61"/>
        <n v="8.17"/>
        <n v="6.22"/>
        <n v="4.5199999999999996"/>
        <n v="1.52"/>
        <n v="2.02"/>
        <n v="0.37"/>
        <n v="0.48"/>
        <n v="2.33"/>
        <n v="0.16"/>
        <n v="0.19"/>
        <n v="32.82"/>
        <n v="17.89"/>
        <n v="4.7300000000000004"/>
        <n v="9.7200000000000006"/>
        <n v="4.96"/>
        <n v="3.97"/>
        <n v="6.11"/>
        <n v="7.66"/>
        <n v="1.32"/>
        <n v="0.45"/>
        <n v="2.31"/>
        <n v="0.11"/>
        <n v="0.65"/>
        <n v="0.08"/>
        <n v="0.14000000000000001"/>
        <n v="0.03"/>
        <n v="0.7"/>
        <n v="11.06"/>
        <n v="22.12"/>
        <n v="16.329999999999998"/>
        <n v="0.53"/>
        <n v="0.98"/>
        <n v="0.6"/>
        <n v="4.51"/>
        <n v="4.8899999999999997"/>
        <n v="0.38"/>
        <n v="6.77"/>
        <n v="3.84"/>
        <n v="1.58"/>
        <n v="5.27"/>
        <n v="4.4400000000000004"/>
        <n v="0.68"/>
        <n v="3.24"/>
        <n v="0.15"/>
        <n v="0.3"/>
        <n v="13.72"/>
        <n v="22.37"/>
        <n v="14.79"/>
        <n v="0.97"/>
        <n v="6.13"/>
        <n v="1.95"/>
        <n v="0.39"/>
        <n v="8.75"/>
        <n v="5.93"/>
        <n v="0.1"/>
        <n v="4.57"/>
        <n v="3.11"/>
        <n v="1.65"/>
        <n v="2.72"/>
        <n v="1.75"/>
        <n v="24.94"/>
        <n v="6.07"/>
        <n v="11.98"/>
        <n v="1.38"/>
        <n v="3.16"/>
        <n v="5.75"/>
        <n v="1.05"/>
        <n v="8.1"/>
        <n v="5.18"/>
        <n v="5.83"/>
        <n v="4.21"/>
        <n v="0.24"/>
        <n v="0.32"/>
        <n v="1.94"/>
        <n v="0.73"/>
        <n v="3"/>
        <n v="1.46"/>
        <n v="23.03"/>
        <n v="2.52"/>
        <n v="15.13"/>
        <n v="2.77"/>
        <n v="4.72"/>
        <n v="10.01"/>
        <n v="1.1399999999999999"/>
        <n v="10.74"/>
        <n v="5.94"/>
        <n v="1.87"/>
        <n v="4.3099999999999996"/>
        <n v="2.12"/>
        <n v="0.9"/>
        <n v="1.79"/>
        <n v="20.420000000000002"/>
        <n v="13.91"/>
        <n v="7.98"/>
        <n v="4.8600000000000003"/>
        <n v="6.84"/>
        <n v="5.49"/>
        <n v="1.98"/>
        <n v="3.79"/>
        <n v="3.56"/>
        <n v="0.06"/>
        <n v="1.24"/>
        <n v="3.34"/>
        <n v="2.4300000000000002"/>
        <n v="2.3199999999999998"/>
        <n v="0.96"/>
        <n v="1.47"/>
        <n v="0.74"/>
        <n v="18.32"/>
        <n v="14.41"/>
        <n v="11.51"/>
        <n v="8.7200000000000006"/>
        <n v="6.15"/>
        <n v="7.71"/>
        <n v="4.3600000000000003"/>
        <n v="2.35"/>
        <n v="0.78"/>
        <n v="3.58"/>
        <n v="1.01"/>
        <n v="2.46"/>
        <n v="3.8"/>
        <n v="2.0099999999999998"/>
        <n v="1.1200000000000001"/>
        <n v="1.34"/>
        <n v="0.67"/>
        <n v="18.13"/>
        <n v="16.09"/>
        <n v="11.05"/>
        <n v="5.31"/>
        <n v="7.07"/>
        <n v="3.09"/>
        <n v="4.16"/>
        <n v="3.63"/>
        <n v="2.48"/>
        <n v="3.71"/>
        <n v="1.59"/>
        <n v="0.88"/>
        <n v="1.86"/>
        <n v="0.44"/>
        <n v="18.63"/>
        <n v="15.73"/>
        <n v="9.11"/>
        <n v="7.87"/>
        <n v="8.9"/>
        <n v="5.38"/>
        <n v="3.93"/>
        <n v="3.73"/>
        <n v="2.2799999999999998"/>
        <n v="2.69"/>
        <n v="4.3499999999999996"/>
        <n v="2.0699999999999998"/>
        <n v="1.45"/>
        <n v="0.83"/>
        <n v="0.21"/>
        <n v="0"/>
        <n v="25.83"/>
        <n v="17.399999999999999"/>
        <n v="11.95"/>
        <n v="1.76"/>
        <n v="4.04"/>
        <n v="5.98"/>
        <n v="5.62"/>
        <n v="2.64"/>
        <n v="6.5"/>
        <n v="1.23"/>
        <n v="0.35"/>
        <n v="0.18"/>
        <n v="19.239999999999998"/>
        <n v="17.03"/>
        <n v="8.1999999999999993"/>
        <n v="9.7799999999999994"/>
        <n v="4.0999999999999996"/>
        <n v="3.47"/>
        <n v="6.31"/>
        <n v="2.84"/>
        <n v="5.05"/>
        <n v="2.21"/>
        <n v="1.89"/>
        <n v="0.63"/>
        <n v="0.95"/>
        <n v="26.23"/>
        <n v="18.920000000000002"/>
        <n v="13.2"/>
        <n v="3.5"/>
        <n v="1.43"/>
        <n v="7.47"/>
        <n v="4.13"/>
        <n v="5.56"/>
        <n v="1.91"/>
        <n v="1.1100000000000001"/>
        <n v="21.91"/>
        <n v="20.43"/>
        <n v="18.3"/>
        <n v="2.34"/>
        <n v="3.62"/>
        <n v="3.83"/>
        <n v="4.68"/>
        <n v="0.64"/>
        <n v="0.43"/>
        <n v="1.7"/>
        <n v="2.5499999999999998"/>
        <n v="1.28"/>
        <n v="2.13"/>
        <n v="17.37"/>
        <n v="13.96"/>
        <n v="10.81"/>
        <n v="7.93"/>
        <n v="6.36"/>
        <n v="5.44"/>
        <n v="3.67"/>
        <n v="3.87"/>
        <n v="2.23"/>
        <n v="1.9"/>
        <n v="3.01"/>
        <n v="1.57"/>
        <n v="2.36"/>
        <n v="0.72"/>
        <n v="0.85"/>
        <n v="0.46"/>
        <n v="19.940000000000001"/>
        <n v="14.84"/>
        <n v="9.07"/>
        <n v="5.2"/>
        <n v="8.98"/>
        <n v="6.99"/>
        <n v="5.95"/>
        <n v="1.42"/>
        <n v="2.74"/>
        <n v="2.27"/>
        <n v="1.61"/>
        <n v="0.76"/>
        <n v="0.47"/>
        <n v="1.04"/>
        <n v="22"/>
        <n v="14.25"/>
        <n v="14"/>
        <n v="5"/>
        <n v="6.25"/>
        <n v="4"/>
        <n v="2.75"/>
        <n v="2"/>
        <n v="5.25"/>
        <n v="0.75"/>
        <n v="0.25"/>
        <n v="0.5"/>
        <n v="1"/>
        <n v="20.07"/>
        <n v="18.64"/>
        <n v="6.52"/>
        <n v="3.95"/>
        <n v="7.95"/>
        <n v="5.15"/>
        <n v="3.45"/>
        <n v="3.51"/>
        <n v="4.0599999999999996"/>
        <n v="1.48"/>
        <n v="1.92"/>
        <n v="29.17"/>
        <n v="7.29"/>
        <n v="13.89"/>
        <n v="1.39"/>
        <n v="12.15"/>
        <n v="2.08"/>
        <n v="3.13"/>
        <n v="5.21"/>
        <n v="1.74"/>
        <n v="0.69"/>
        <n v="8.14"/>
        <n v="15.38"/>
        <n v="13.57"/>
        <n v="9.0500000000000007"/>
        <n v="7.69"/>
        <n v="7.24"/>
        <n v="3.17"/>
        <n v="2.2599999999999998"/>
        <n v="2.71"/>
        <n v="1.36"/>
        <n v="1.81"/>
        <n v="11.76"/>
        <n v="17.649999999999999"/>
        <n v="8.82"/>
        <n v="2.94"/>
        <n v="5.88"/>
        <n v="19.59"/>
        <n v="12.89"/>
        <n v="13.4"/>
        <n v="7.22"/>
        <n v="2.06"/>
        <n v="4.9000000000000004"/>
        <n v="5.41"/>
        <n v="1.55"/>
        <n v="1.8"/>
        <n v="1.29"/>
        <n v="0.52"/>
        <n v="0.26"/>
        <n v="0.77"/>
        <n v="1.03"/>
        <n v="18.47"/>
        <n v="9.5500000000000007"/>
        <n v="11.46"/>
        <n v="4.46"/>
        <n v="8.92"/>
        <n v="7.64"/>
        <n v="6.37"/>
        <n v="1.27"/>
        <n v="3.18"/>
        <n v="3.82"/>
        <n v="19.72"/>
        <n v="14.37"/>
        <n v="10.99"/>
        <n v="6.2"/>
        <n v="2.54"/>
        <n v="3.66"/>
        <n v="5.63"/>
        <n v="0.28000000000000003"/>
        <n v="2.82"/>
        <n v="3.1"/>
        <n v="3.38"/>
        <n v="1.97"/>
        <n v="2.25"/>
        <n v="1.41"/>
        <n v="1.1299999999999999"/>
        <n v="13.38"/>
        <n v="8.2799999999999994"/>
        <n v="10.19"/>
        <n v="15.29"/>
        <n v="7.01"/>
        <n v="5.73"/>
        <n v="18.37"/>
        <n v="7.14"/>
        <n v="8.67"/>
        <n v="9.18"/>
        <n v="12.24"/>
        <n v="10.199999999999999"/>
        <n v="5.61"/>
        <n v="2.04"/>
        <n v="3.06"/>
        <n v="0.51"/>
        <n v="1.02"/>
        <n v="1.53"/>
        <n v="21.38"/>
        <n v="5.17"/>
        <n v="9.66"/>
        <n v="8.9700000000000006"/>
        <n v="4.4800000000000004"/>
        <n v="4.83"/>
        <n v="2.41"/>
        <n v="25.95"/>
        <n v="3.05"/>
        <n v="9.92"/>
        <n v="8.4"/>
        <n v="6.87"/>
        <n v="5.34"/>
        <n v="4.58"/>
        <n v="11.58"/>
        <n v="12.11"/>
        <n v="15.79"/>
        <n v="8.42"/>
        <n v="2.63"/>
        <n v="2.11"/>
        <n v="3.68"/>
        <n v="24.69"/>
        <n v="14.81"/>
        <n v="4.32"/>
        <n v="6.17"/>
        <n v="8.64"/>
        <n v="3.7"/>
        <n v="1.85"/>
        <n v="2.4700000000000002"/>
        <n v="30.06"/>
        <n v="4.05"/>
        <n v="8.09"/>
        <n v="9.83"/>
        <n v="0.57999999999999996"/>
        <n v="6.94"/>
        <n v="7.51"/>
        <n v="1.1599999999999999"/>
        <n v="19.739999999999998"/>
        <n v="18.09"/>
        <n v="17.11"/>
        <n v="4.6100000000000003"/>
        <n v="6.58"/>
        <n v="0.99"/>
        <n v="1.64"/>
        <n v="0.33"/>
        <n v="2.96"/>
        <n v="3.29"/>
        <n v="2.2999999999999998"/>
        <n v="0.66"/>
        <n v="15.22"/>
        <n v="21.74"/>
        <n v="5.43"/>
        <n v="11.96"/>
        <n v="7.61"/>
        <n v="2.17"/>
        <n v="1.0900000000000001"/>
        <n v="2.56"/>
        <n v="5.13"/>
        <n v="12.82"/>
        <n v="10.26"/>
        <n v="18.82"/>
        <n v="12.94"/>
        <n v="8.24"/>
        <n v="10.59"/>
        <n v="4.71"/>
        <n v="3.53"/>
        <n v="1.18"/>
        <n v="18"/>
        <n v="12.98"/>
        <n v="11.39"/>
        <n v="6.83"/>
        <n v="5.01"/>
        <n v="3.64"/>
        <n v="3.19"/>
        <n v="2.0499999999999998"/>
        <n v="2.73"/>
        <n v="1.82"/>
        <n v="1.37"/>
        <n v="0.23"/>
        <n v="19.46"/>
        <n v="14.59"/>
        <n v="9.19"/>
        <n v="2.7"/>
        <n v="1.08"/>
        <n v="2.16"/>
        <n v="1.62"/>
        <n v="0.54"/>
        <n v="23.92"/>
        <n v="15.61"/>
        <n v="5.65"/>
        <n v="8.31"/>
        <n v="3.65"/>
        <n v="4.6500000000000004"/>
        <n v="1.99"/>
        <n v="3.32"/>
        <n v="1.33"/>
        <n v="2.66"/>
        <n v="21.51"/>
        <n v="9.68"/>
        <n v="3.23"/>
        <n v="15.05"/>
        <n v="4.3"/>
        <n v="7.53"/>
        <n v="2.15"/>
        <n v="20.75"/>
        <n v="6.92"/>
        <n v="12.58"/>
        <n v="8.81"/>
        <n v="3.77"/>
        <n v="6.29"/>
        <n v="5.03"/>
        <n v="4.4000000000000004"/>
        <n v="1.26"/>
        <n v="3.14"/>
      </sharedItems>
    </cacheField>
    <cacheField name="総数（法人）" numFmtId="0" sqlType="4">
      <sharedItems containsSemiMixedTypes="0" containsString="0" containsNumber="1" containsInteger="1" minValue="0" maxValue="2308" count="169">
        <n v="859"/>
        <n v="1007"/>
        <n v="2247"/>
        <n v="1804"/>
        <n v="2308"/>
        <n v="1687"/>
        <n v="899"/>
        <n v="1670"/>
        <n v="518"/>
        <n v="288"/>
        <n v="598"/>
        <n v="675"/>
        <n v="794"/>
        <n v="1185"/>
        <n v="863"/>
        <n v="836"/>
        <n v="761"/>
        <n v="689"/>
        <n v="649"/>
        <n v="560"/>
        <n v="673"/>
        <n v="505"/>
        <n v="1554"/>
        <n v="1069"/>
        <n v="476"/>
        <n v="901"/>
        <n v="928"/>
        <n v="888"/>
        <n v="180"/>
        <n v="313"/>
        <n v="438"/>
        <n v="584"/>
        <n v="440"/>
        <n v="552"/>
        <n v="525"/>
        <n v="478"/>
        <n v="283"/>
        <n v="384"/>
        <n v="342"/>
        <n v="449"/>
        <n v="215"/>
        <n v="635"/>
        <n v="281"/>
        <n v="375"/>
        <n v="242"/>
        <n v="134"/>
        <n v="65"/>
        <n v="279"/>
        <n v="309"/>
        <n v="232"/>
        <n v="306"/>
        <n v="216"/>
        <n v="207"/>
        <n v="211"/>
        <n v="214"/>
        <n v="192"/>
        <n v="159"/>
        <n v="131"/>
        <n v="101"/>
        <n v="261"/>
        <n v="85"/>
        <n v="74"/>
        <n v="237"/>
        <n v="217"/>
        <n v="208"/>
        <n v="202"/>
        <n v="126"/>
        <n v="93"/>
        <n v="127"/>
        <n v="34"/>
        <n v="114"/>
        <n v="95"/>
        <n v="45"/>
        <n v="52"/>
        <n v="89"/>
        <n v="50"/>
        <n v="78"/>
        <n v="68"/>
        <n v="47"/>
        <n v="195"/>
        <n v="162"/>
        <n v="105"/>
        <n v="146"/>
        <n v="140"/>
        <n v="119"/>
        <n v="28"/>
        <n v="100"/>
        <n v="84"/>
        <n v="23"/>
        <n v="64"/>
        <n v="37"/>
        <n v="54"/>
        <n v="44"/>
        <n v="32"/>
        <n v="31"/>
        <n v="213"/>
        <n v="57"/>
        <n v="186"/>
        <n v="158"/>
        <n v="113"/>
        <n v="141"/>
        <n v="55"/>
        <n v="43"/>
        <n v="92"/>
        <n v="76"/>
        <n v="59"/>
        <n v="7"/>
        <n v="67"/>
        <n v="60"/>
        <n v="30"/>
        <n v="38"/>
        <n v="86"/>
        <n v="230"/>
        <n v="46"/>
        <n v="164"/>
        <n v="56"/>
        <n v="166"/>
        <n v="25"/>
        <n v="90"/>
        <n v="98"/>
        <n v="63"/>
        <n v="69"/>
        <n v="70"/>
        <n v="58"/>
        <n v="39"/>
        <n v="133"/>
        <n v="145"/>
        <n v="102"/>
        <n v="82"/>
        <n v="53"/>
        <n v="103"/>
        <n v="48"/>
        <n v="19"/>
        <n v="13"/>
        <n v="21"/>
        <n v="18"/>
        <n v="40"/>
        <n v="17"/>
        <n v="24"/>
        <n v="15"/>
        <n v="33"/>
        <n v="36"/>
        <n v="9"/>
        <n v="1"/>
        <n v="10"/>
        <n v="14"/>
        <n v="66"/>
        <n v="27"/>
        <n v="5"/>
        <n v="41"/>
        <n v="4"/>
        <n v="16"/>
        <n v="8"/>
        <n v="11"/>
        <n v="26"/>
        <n v="3"/>
        <n v="29"/>
        <n v="20"/>
        <n v="12"/>
        <n v="2"/>
        <n v="6"/>
        <n v="62"/>
        <n v="79"/>
        <n v="88"/>
        <n v="22"/>
        <n v="120"/>
        <n v="77"/>
        <n v="42"/>
        <n v="0"/>
      </sharedItems>
    </cacheField>
    <cacheField name="構成比（法人）" numFmtId="0" sqlType="3">
      <sharedItems containsSemiMixedTypes="0" containsString="0" containsNumber="1" minValue="0" maxValue="18.87" count="411">
        <n v="3.1"/>
        <n v="3.63"/>
        <n v="8.1"/>
        <n v="6.5"/>
        <n v="8.32"/>
        <n v="6.08"/>
        <n v="3.24"/>
        <n v="6.02"/>
        <n v="1.87"/>
        <n v="1.04"/>
        <n v="2.16"/>
        <n v="2.4300000000000002"/>
        <n v="2.86"/>
        <n v="4.2699999999999996"/>
        <n v="3.11"/>
        <n v="3.01"/>
        <n v="2.74"/>
        <n v="2.48"/>
        <n v="2.34"/>
        <n v="2.02"/>
        <n v="4.26"/>
        <n v="3.2"/>
        <n v="9.84"/>
        <n v="5.44"/>
        <n v="6.77"/>
        <n v="5.71"/>
        <n v="5.88"/>
        <n v="5.62"/>
        <n v="1.1399999999999999"/>
        <n v="1.98"/>
        <n v="2.77"/>
        <n v="3.7"/>
        <n v="2.79"/>
        <n v="3.5"/>
        <n v="3.32"/>
        <n v="3.03"/>
        <n v="1.79"/>
        <n v="2.17"/>
        <n v="7.27"/>
        <n v="3.48"/>
        <n v="10.28"/>
        <n v="4.55"/>
        <n v="6.07"/>
        <n v="3.92"/>
        <n v="1.05"/>
        <n v="4.5199999999999996"/>
        <n v="5"/>
        <n v="3.76"/>
        <n v="4.96"/>
        <n v="3.35"/>
        <n v="3.42"/>
        <n v="3.47"/>
        <n v="2.57"/>
        <n v="2.12"/>
        <n v="1.64"/>
        <n v="8.7100000000000009"/>
        <n v="2.84"/>
        <n v="2.4700000000000002"/>
        <n v="7.91"/>
        <n v="7.24"/>
        <n v="6.94"/>
        <n v="6.74"/>
        <n v="4.2"/>
        <n v="4.24"/>
        <n v="1.1299999999999999"/>
        <n v="3.8"/>
        <n v="3.17"/>
        <n v="1.5"/>
        <n v="1.73"/>
        <n v="2.97"/>
        <n v="1.67"/>
        <n v="2.6"/>
        <n v="2.27"/>
        <n v="9.66"/>
        <n v="2.11"/>
        <n v="8.76"/>
        <n v="7.28"/>
        <n v="4.72"/>
        <n v="6.56"/>
        <n v="6.29"/>
        <n v="5.35"/>
        <n v="1.26"/>
        <n v="2.25"/>
        <n v="4.49"/>
        <n v="3.78"/>
        <n v="1.03"/>
        <n v="2.88"/>
        <n v="1.66"/>
        <n v="1.44"/>
        <n v="1.39"/>
        <n v="10.45"/>
        <n v="2.8"/>
        <n v="9.1199999999999992"/>
        <n v="7.75"/>
        <n v="5.54"/>
        <n v="6.92"/>
        <n v="1.37"/>
        <n v="2.7"/>
        <n v="4.51"/>
        <n v="3.73"/>
        <n v="3.83"/>
        <n v="2.89"/>
        <n v="0.34"/>
        <n v="3.29"/>
        <n v="2.94"/>
        <n v="1.47"/>
        <n v="1.86"/>
        <n v="3.65"/>
        <n v="9.77"/>
        <n v="9.86"/>
        <n v="1.95"/>
        <n v="6.97"/>
        <n v="5.95"/>
        <n v="2.38"/>
        <n v="7.05"/>
        <n v="1.06"/>
        <n v="2.85"/>
        <n v="3.82"/>
        <n v="4.16"/>
        <n v="3.14"/>
        <n v="1.61"/>
        <n v="2.68"/>
        <n v="2.93"/>
        <n v="2.46"/>
        <n v="2.59"/>
        <n v="2.99"/>
        <n v="8.84"/>
        <n v="9.64"/>
        <n v="6.78"/>
        <n v="5.45"/>
        <n v="3.52"/>
        <n v="6.85"/>
        <n v="3.19"/>
        <n v="3.59"/>
        <n v="2.13"/>
        <n v="0.86"/>
        <n v="1.4"/>
        <n v="1.2"/>
        <n v="2.66"/>
        <n v="2.2599999999999998"/>
        <n v="1.99"/>
        <n v="3.58"/>
        <n v="2.2400000000000002"/>
        <n v="5.66"/>
        <n v="4.92"/>
        <n v="8.35"/>
        <n v="5.37"/>
        <n v="7.9"/>
        <n v="8.0500000000000007"/>
        <n v="1.34"/>
        <n v="4.7699999999999996"/>
        <n v="2.83"/>
        <n v="0.15"/>
        <n v="1.49"/>
        <n v="1.94"/>
        <n v="2.09"/>
        <n v="1.92"/>
        <n v="3.16"/>
        <n v="6.32"/>
        <n v="9.07"/>
        <n v="4.95"/>
        <n v="3.71"/>
        <n v="3.3"/>
        <n v="0.69"/>
        <n v="5.08"/>
        <n v="5.63"/>
        <n v="4.67"/>
        <n v="1.24"/>
        <n v="0.55000000000000004"/>
        <n v="2.2000000000000002"/>
        <n v="2.06"/>
        <n v="2.31"/>
        <n v="8.65"/>
        <n v="6.05"/>
        <n v="9.2200000000000006"/>
        <n v="7.49"/>
        <n v="4.03"/>
        <n v="0.28999999999999998"/>
        <n v="5.93"/>
        <n v="2.96"/>
        <n v="10.95"/>
        <n v="9.02"/>
        <n v="6.19"/>
        <n v="1.93"/>
        <n v="4.25"/>
        <n v="0.9"/>
        <n v="3.74"/>
        <n v="3.09"/>
        <n v="1.29"/>
        <n v="2.58"/>
        <n v="1.55"/>
        <n v="1.68"/>
        <n v="3.81"/>
        <n v="10.17"/>
        <n v="11.86"/>
        <n v="11.02"/>
        <n v="3.39"/>
        <n v="1.27"/>
        <n v="0.85"/>
        <n v="0.42"/>
        <n v="2.54"/>
        <n v="9.61"/>
        <n v="3.88"/>
        <n v="4.8099999999999996"/>
        <n v="7.58"/>
        <n v="1.48"/>
        <n v="6.1"/>
        <n v="1.1100000000000001"/>
        <n v="2.4"/>
        <n v="1.85"/>
        <n v="0.92"/>
        <n v="2.0299999999999998"/>
        <n v="2.2200000000000002"/>
        <n v="5.17"/>
        <n v="3.02"/>
        <n v="3.45"/>
        <n v="9.48"/>
        <n v="7.11"/>
        <n v="5.82"/>
        <n v="4.3099999999999996"/>
        <n v="1.72"/>
        <n v="1.08"/>
        <n v="1.51"/>
        <n v="0.43"/>
        <n v="7.92"/>
        <n v="7.15"/>
        <n v="10.09"/>
        <n v="11.24"/>
        <n v="3.07"/>
        <n v="2.04"/>
        <n v="2.81"/>
        <n v="4.9800000000000004"/>
        <n v="0.64"/>
        <n v="1.1499999999999999"/>
        <n v="1.28"/>
        <n v="3.55"/>
        <n v="2.5299999999999998"/>
        <n v="9.6300000000000008"/>
        <n v="11.32"/>
        <n v="4.7300000000000004"/>
        <n v="4.5599999999999996"/>
        <n v="3.72"/>
        <n v="4.3899999999999997"/>
        <n v="3.38"/>
        <n v="6.76"/>
        <n v="3.89"/>
        <n v="1.69"/>
        <n v="1.52"/>
        <n v="0.68"/>
        <n v="0.84"/>
        <n v="2.73"/>
        <n v="4.3"/>
        <n v="12.5"/>
        <n v="5.47"/>
        <n v="8.59"/>
        <n v="8.98"/>
        <n v="3.13"/>
        <n v="1.56"/>
        <n v="3.91"/>
        <n v="0.78"/>
        <n v="0.39"/>
        <n v="3.95"/>
        <n v="2.36"/>
        <n v="9.1300000000000008"/>
        <n v="9.9600000000000009"/>
        <n v="4.87"/>
        <n v="6.24"/>
        <n v="5.86"/>
        <n v="0.91"/>
        <n v="2.5099999999999998"/>
        <n v="1.75"/>
        <n v="2.71"/>
        <n v="9.11"/>
        <n v="11.33"/>
        <n v="8.8699999999999992"/>
        <n v="1.23"/>
        <n v="4.93"/>
        <n v="4.43"/>
        <n v="3.69"/>
        <n v="1.97"/>
        <n v="15.56"/>
        <n v="0.74"/>
        <n v="6.67"/>
        <n v="4.4400000000000004"/>
        <n v="8.89"/>
        <n v="8.15"/>
        <n v="0"/>
        <n v="15.79"/>
        <n v="10.53"/>
        <n v="5.26"/>
        <n v="7.09"/>
        <n v="4.8499999999999996"/>
        <n v="8.58"/>
        <n v="4.4800000000000004"/>
        <n v="2.61"/>
        <n v="4.0999999999999996"/>
        <n v="5.22"/>
        <n v="1.1200000000000001"/>
        <n v="3.36"/>
        <n v="0.37"/>
        <n v="0.75"/>
        <n v="1.82"/>
        <n v="10"/>
        <n v="6.36"/>
        <n v="13.64"/>
        <n v="3.64"/>
        <n v="9.09"/>
        <n v="6.91"/>
        <n v="1.45"/>
        <n v="9.82"/>
        <n v="10.91"/>
        <n v="4.3600000000000003"/>
        <n v="1.0900000000000001"/>
        <n v="6.55"/>
        <n v="2.91"/>
        <n v="2.1800000000000002"/>
        <n v="2.5499999999999998"/>
        <n v="0.73"/>
        <n v="0.36"/>
        <n v="7.41"/>
        <n v="13.89"/>
        <n v="8.33"/>
        <n v="4.63"/>
        <n v="2.78"/>
        <n v="0.93"/>
        <n v="0.94"/>
        <n v="18.87"/>
        <n v="12.26"/>
        <n v="7.55"/>
        <n v="1.89"/>
        <n v="3.77"/>
        <n v="4.21"/>
        <n v="6.9"/>
        <n v="9.1999999999999993"/>
        <n v="2.2999999999999998"/>
        <n v="7.66"/>
        <n v="1.53"/>
        <n v="0.38"/>
        <n v="13.48"/>
        <n v="7.87"/>
        <n v="3.37"/>
        <n v="10.07"/>
        <n v="6.71"/>
        <n v="12.08"/>
        <n v="8.7200000000000006"/>
        <n v="6.04"/>
        <n v="2.0099999999999998"/>
        <n v="0.67"/>
        <n v="4.7"/>
        <n v="0.66"/>
        <n v="5.3"/>
        <n v="12.58"/>
        <n v="8.61"/>
        <n v="13.91"/>
        <n v="1.32"/>
        <n v="2.65"/>
        <n v="3.31"/>
        <n v="2.64"/>
        <n v="14.25"/>
        <n v="10.55"/>
        <n v="7.12"/>
        <n v="7.39"/>
        <n v="2.9"/>
        <n v="4.75"/>
        <n v="1.58"/>
        <n v="3.41"/>
        <n v="7.17"/>
        <n v="5.8"/>
        <n v="3.75"/>
        <n v="1.02"/>
        <n v="2.39"/>
        <n v="1.71"/>
        <n v="2.0499999999999998"/>
        <n v="9.3000000000000007"/>
        <n v="1.1599999999999999"/>
        <n v="17.440000000000001"/>
        <n v="2.33"/>
        <n v="5.81"/>
        <n v="3.49"/>
        <n v="4.6500000000000004"/>
        <n v="16.22"/>
        <n v="9.4600000000000009"/>
        <n v="4.05"/>
        <n v="1.35"/>
        <n v="6.12"/>
        <n v="10.199999999999999"/>
        <n v="8.16"/>
        <n v="4.08"/>
        <n v="11.72"/>
        <n v="6.28"/>
        <n v="5.65"/>
        <n v="3.23"/>
        <n v="9.68"/>
        <n v="15.32"/>
        <n v="2.42"/>
        <n v="0.81"/>
        <n v="2.14"/>
        <n v="1.6"/>
        <n v="10.16"/>
        <n v="2.67"/>
        <n v="3.21"/>
        <n v="6.42"/>
        <n v="1.07"/>
        <n v="4.28"/>
        <n v="0.53"/>
        <n v="12.73"/>
        <n v="8.18"/>
        <n v="11.11"/>
        <n v="5.13"/>
        <n v="10.26"/>
        <n v="2.56"/>
      </sharedItems>
    </cacheField>
    <cacheField name="総数（法人以外の団体）" numFmtId="0" sqlType="4">
      <sharedItems containsSemiMixedTypes="0" containsString="0" containsNumber="1" containsInteger="1" minValue="0" maxValue="38" count="10">
        <n v="2"/>
        <n v="3"/>
        <n v="0"/>
        <n v="11"/>
        <n v="38"/>
        <n v="1"/>
        <n v="4"/>
        <n v="6"/>
        <n v="7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3528703705" createdVersion="5" refreshedVersion="8" minRefreshableVersion="3" recordCount="939" xr:uid="{776F7C3D-A441-4BC3-9752-C0A809588908}">
  <cacheSource type="external" connectionId="3"/>
  <cacheFields count="14">
    <cacheField name="都道府県" numFmtId="0" sqlType="-9">
      <sharedItems count="1">
        <s v="04 宮城県"/>
      </sharedItems>
    </cacheField>
    <cacheField name="自治体名" numFmtId="0" sqlType="-9">
      <sharedItems count="41">
        <s v="宮城県"/>
        <s v="仙台市"/>
        <s v="仙台市青葉区"/>
        <s v="仙台市宮城野区"/>
        <s v="仙台市若林区"/>
        <s v="仙台市太白区"/>
        <s v="仙台市泉区"/>
        <s v="石巻市"/>
        <s v="塩竈市"/>
        <s v="気仙沼市"/>
        <s v="白石市"/>
        <s v="名取市"/>
        <s v="角田市"/>
        <s v="多賀城市"/>
        <s v="岩沼市"/>
        <s v="登米市"/>
        <s v="栗原市"/>
        <s v="東松島市"/>
        <s v="大崎市"/>
        <s v="富谷市"/>
        <s v="刈田郡蔵王町"/>
        <s v="刈田郡七ヶ宿町"/>
        <s v="柴田郡大河原町"/>
        <s v="柴田郡村田町"/>
        <s v="柴田郡柴田町"/>
        <s v="柴田郡川崎町"/>
        <s v="伊具郡丸森町"/>
        <s v="亘理郡亘理町"/>
        <s v="亘理郡山元町"/>
        <s v="宮城郡松島町"/>
        <s v="宮城郡七ヶ浜町"/>
        <s v="宮城郡利府町"/>
        <s v="黒川郡大和町"/>
        <s v="黒川郡大郷町"/>
        <s v="黒川郡大衡村"/>
        <s v="加美郡色麻町"/>
        <s v="加美郡加美町"/>
        <s v="遠田郡涌谷町"/>
        <s v="遠田郡美里町"/>
        <s v="牡鹿郡女川町"/>
        <s v="本吉郡南三陸町"/>
      </sharedItems>
    </cacheField>
    <cacheField name="自治体" numFmtId="0" sqlType="-9">
      <sharedItems count="41">
        <s v="04000 宮城県"/>
        <s v="04100 仙台市"/>
        <s v="04101 仙台市青葉区"/>
        <s v="04102 仙台市宮城野区"/>
        <s v="04103 仙台市若林区"/>
        <s v="04104 仙台市太白区"/>
        <s v="04105 仙台市泉区"/>
        <s v="04202 石巻市"/>
        <s v="04203 塩竈市"/>
        <s v="04205 気仙沼市"/>
        <s v="04206 白石市"/>
        <s v="04207 名取市"/>
        <s v="04208 角田市"/>
        <s v="04209 多賀城市"/>
        <s v="04211 岩沼市"/>
        <s v="04212 登米市"/>
        <s v="04213 栗原市"/>
        <s v="04214 東松島市"/>
        <s v="04215 大崎市"/>
        <s v="04216 富谷市"/>
        <s v="04301 刈田郡蔵王町"/>
        <s v="04302 刈田郡七ヶ宿町"/>
        <s v="04321 柴田郡大河原町"/>
        <s v="04322 柴田郡村田町"/>
        <s v="04323 柴田郡柴田町"/>
        <s v="04324 柴田郡川崎町"/>
        <s v="04341 伊具郡丸森町"/>
        <s v="04361 亘理郡亘理町"/>
        <s v="04362 亘理郡山元町"/>
        <s v="04401 宮城郡松島町"/>
        <s v="04404 宮城郡七ヶ浜町"/>
        <s v="04406 宮城郡利府町"/>
        <s v="04421 黒川郡大和町"/>
        <s v="04422 黒川郡大郷町"/>
        <s v="04424 黒川郡大衡村"/>
        <s v="04444 加美郡色麻町"/>
        <s v="04445 加美郡加美町"/>
        <s v="04501 遠田郡涌谷町"/>
        <s v="04505 遠田郡美里町"/>
        <s v="04581 牡鹿郡女川町"/>
        <s v="04606 本吉郡南三陸町"/>
      </sharedItems>
    </cacheField>
    <cacheField name="産業分類コード" numFmtId="0" sqlType="-8">
      <sharedItems count="106">
        <s v="692"/>
        <s v="783"/>
        <s v="782"/>
        <s v="762"/>
        <s v="765"/>
        <s v="766"/>
        <s v="835"/>
        <s v="824"/>
        <s v="609"/>
        <s v="062"/>
        <s v="589"/>
        <s v="591"/>
        <s v="691"/>
        <s v="081"/>
        <s v="742"/>
        <s v="065"/>
        <s v="083"/>
        <s v="603"/>
        <s v="064"/>
        <s v="891"/>
        <s v="541"/>
        <s v="682"/>
        <s v="559"/>
        <s v="729"/>
        <s v="573"/>
        <s v="929"/>
        <s v="789"/>
        <s v="543"/>
        <s v="721"/>
        <s v="079"/>
        <s v="531"/>
        <s v="522"/>
        <s v="151"/>
        <s v="432"/>
        <s v="066"/>
        <s v="781"/>
        <s v="694"/>
        <s v="078"/>
        <s v="823"/>
        <s v="092"/>
        <s v="853"/>
        <s v="593"/>
        <s v="521"/>
        <s v="693"/>
        <s v="585"/>
        <s v="071"/>
        <s v="586"/>
        <s v="072"/>
        <s v="674"/>
        <s v="611"/>
        <s v="821"/>
        <s v="077"/>
        <s v="799"/>
        <s v="854"/>
        <s v="761"/>
        <s v="605"/>
        <s v="063"/>
        <s v="833"/>
        <s v="751"/>
        <s v="582"/>
        <s v="607"/>
        <s v="763"/>
        <s v="767"/>
        <s v="093"/>
        <s v="441"/>
        <s v="749"/>
        <s v="073"/>
        <s v="101"/>
        <s v="121"/>
        <s v="214"/>
        <s v="363"/>
        <s v="421"/>
        <s v="489"/>
        <s v="581"/>
        <s v="600"/>
        <s v="601"/>
        <s v="743"/>
        <s v="772"/>
        <s v="785"/>
        <s v="809"/>
        <s v="722"/>
        <s v="602"/>
        <s v="074"/>
        <s v="534"/>
        <s v="218"/>
        <s v="269"/>
        <s v="076"/>
        <s v="244"/>
        <s v="075"/>
        <s v="592"/>
        <s v="584"/>
        <s v="329"/>
        <s v="084"/>
        <s v="909"/>
        <s v="702"/>
        <s v="174"/>
        <s v="583"/>
        <s v="882"/>
        <s v="533"/>
        <s v="133"/>
        <s v="212"/>
        <s v="242"/>
        <s v="911"/>
        <s v="759"/>
        <s v="753"/>
        <s v="881"/>
      </sharedItems>
    </cacheField>
    <cacheField name="産業分類" numFmtId="0" sqlType="-9">
      <sharedItems count="106">
        <s v="貸家業，貸間業"/>
        <s v="美容業"/>
        <s v="理容業"/>
        <s v="専門料理店"/>
        <s v="酒場，ビヤホール"/>
        <s v="バー，キャバレー，ナイトクラブ"/>
        <s v="療術業"/>
        <s v="教養・技能教授業"/>
        <s v="他に分類されない小売業"/>
        <s v="土木工事業（舗装工事業を除く）"/>
        <s v="その他の飲食料品小売業"/>
        <s v="自動車小売業"/>
        <s v="不動産賃貸業（貸家業，貸間業を除く）"/>
        <s v="電気工事業"/>
        <s v="土木建築サービス業"/>
        <s v="木造建築工事業"/>
        <s v="管工事業（さく井工事業を除く）"/>
        <s v="医薬品・化粧品小売業"/>
        <s v="建築工事業（木造建築工事業を除く）"/>
        <s v="自動車整備業"/>
        <s v="産業機械器具卸売業"/>
        <s v="不動産代理業・仲介業"/>
        <s v="他に分類されない卸売業"/>
        <s v="その他の専門サービス業"/>
        <s v="婦人・子供服小売業"/>
        <s v="他に分類されない事業サービス業"/>
        <s v="その他の洗濯・理容・美容・浴場業"/>
        <s v="電気機械器具卸売業"/>
        <s v="法律事務所，特許事務所"/>
        <s v="その他の職別工事業"/>
        <s v="建築材料卸売業"/>
        <s v="食料・飲料卸売業"/>
        <s v="印刷業"/>
        <s v="一般乗用旅客自動車運送業"/>
        <s v="建築リフォーム工事業"/>
        <s v="洗濯業"/>
        <s v="不動産管理業"/>
        <s v="床・内装工事業"/>
        <s v="学習塾"/>
        <s v="水産食料品製造業"/>
        <s v="児童福祉事業"/>
        <s v="機械器具小売業（自動車，自転車を除く）"/>
        <s v="農畜産物・水産物卸売業"/>
        <s v="駐車場業"/>
        <s v="酒小売業"/>
        <s v="大工工事業"/>
        <s v="菓子・パン小売業"/>
        <s v="とび・土工・コンクリート工事業"/>
        <s v="保険媒介代理業"/>
        <s v="通信販売・訪問販売小売業"/>
        <s v="社会教育"/>
        <s v="塗装工事業"/>
        <s v="他に分類されない生活関連サービス業"/>
        <s v="老人福祉・介護事業"/>
        <s v="食堂，レストラン（専門料理店を除く）"/>
        <s v="燃料小売業"/>
        <s v="舗装工事業"/>
        <s v="歯科診療所"/>
        <s v="旅館，ホテル"/>
        <s v="野菜・果実小売業"/>
        <s v="スポーツ用品・がん具・娯楽用品・楽器小売業"/>
        <s v="そば・うどん店"/>
        <s v="喫茶店"/>
        <s v="野菜缶詰・果実缶詰・農産保存食料品製造業"/>
        <s v="一般貨物自動車運送業"/>
        <s v="その他の技術サービス業"/>
        <s v="鉄骨・鉄筋工事業"/>
        <s v="清涼飲料製造業"/>
        <s v="製材業，木製品製造業"/>
        <s v="陶磁器・同関連製品製造業"/>
        <s v="下水道業"/>
        <s v="鉄道業"/>
        <s v="その他の運輸に附帯するサービス業"/>
        <s v="各種食料品小売業"/>
        <s v="管理，補助的経済活動を行う事業所"/>
        <s v="家具・建具・畳小売業"/>
        <s v="機械設計業"/>
        <s v="配達飲食サービス業"/>
        <s v="その他の公衆浴場業"/>
        <s v="その他の娯楽業"/>
        <s v="公証人役場，司法書士事務所，土地家屋調査士事務所"/>
        <s v="じゅう器小売業"/>
        <s v="石工・れんが・タイル・ブロック工事業"/>
        <s v="鉄鋼製品卸売業"/>
        <s v="骨材・石工品等製造業"/>
        <s v="その他の生産用機械・同部分品製造業"/>
        <s v="板金・金物工事業"/>
        <s v="建設用・建築用金属製品製造業（製缶板金業を含む）"/>
        <s v="左官工事業"/>
        <s v="自転車小売業"/>
        <s v="鮮魚小売業"/>
        <s v="他に分類されない製造業"/>
        <s v="機械器具設置工事業"/>
        <s v="その他の修理業"/>
        <s v="産業用機械器具賃貸業"/>
        <s v="舗装材料製造業"/>
        <s v="食肉小売業"/>
        <s v="産業廃棄物処理業"/>
        <s v="石油・鉱物卸売業"/>
        <s v="建具製造業"/>
        <s v="セメント・同製品製造業"/>
        <s v="洋食器・刃物・手道具・金物類製造業"/>
        <s v="職業紹介業"/>
        <s v="その他の宿泊業"/>
        <s v="下宿業"/>
        <s v="一般廃棄物処理業"/>
      </sharedItems>
    </cacheField>
    <cacheField name="産業小分類" numFmtId="0" sqlType="-9">
      <sharedItems count="106">
        <s v="692 貸家業，貸間業"/>
        <s v="783 美容業"/>
        <s v="782 理容業"/>
        <s v="762 専門料理店"/>
        <s v="765 酒場，ビヤホール"/>
        <s v="766 バー，キャバレー，ナイトクラブ"/>
        <s v="835 療術業"/>
        <s v="824 教養・技能教授業"/>
        <s v="609 他に分類されない小売業"/>
        <s v="062 土木工事業（舗装工事業を除く）"/>
        <s v="589 その他の飲食料品小売業"/>
        <s v="591 自動車小売業"/>
        <s v="691 不動産賃貸業（貸家業，貸間業を除く）"/>
        <s v="081 電気工事業"/>
        <s v="742 土木建築サービス業"/>
        <s v="065 木造建築工事業"/>
        <s v="083 管工事業（さく井工事業を除く）"/>
        <s v="603 医薬品・化粧品小売業"/>
        <s v="064 建築工事業（木造建築工事業を除く）"/>
        <s v="891 自動車整備業"/>
        <s v="541 産業機械器具卸売業"/>
        <s v="682 不動産代理業・仲介業"/>
        <s v="559 他に分類されない卸売業"/>
        <s v="729 その他の専門サービス業"/>
        <s v="573 婦人・子供服小売業"/>
        <s v="929 他に分類されない事業サービス業"/>
        <s v="789 その他の洗濯・理容・美容・浴場業"/>
        <s v="543 電気機械器具卸売業"/>
        <s v="721 法律事務所，特許事務所"/>
        <s v="079 その他の職別工事業"/>
        <s v="531 建築材料卸売業"/>
        <s v="522 食料・飲料卸売業"/>
        <s v="151 印刷業"/>
        <s v="432 一般乗用旅客自動車運送業"/>
        <s v="066 建築リフォーム工事業"/>
        <s v="781 洗濯業"/>
        <s v="694 不動産管理業"/>
        <s v="078 床・内装工事業"/>
        <s v="823 学習塾"/>
        <s v="092 水産食料品製造業"/>
        <s v="853 児童福祉事業"/>
        <s v="593 機械器具小売業（自動車，自転車を除く）"/>
        <s v="521 農畜産物・水産物卸売業"/>
        <s v="693 駐車場業"/>
        <s v="585 酒小売業"/>
        <s v="071 大工工事業"/>
        <s v="586 菓子・パン小売業"/>
        <s v="072 とび・土工・コンクリート工事業"/>
        <s v="674 保険媒介代理業"/>
        <s v="611 通信販売・訪問販売小売業"/>
        <s v="821 社会教育"/>
        <s v="077 塗装工事業"/>
        <s v="799 他に分類されない生活関連サービス業"/>
        <s v="854 老人福祉・介護事業"/>
        <s v="761 食堂，レストラン（専門料理店を除く）"/>
        <s v="605 燃料小売業"/>
        <s v="063 舗装工事業"/>
        <s v="833 歯科診療所"/>
        <s v="751 旅館，ホテル"/>
        <s v="582 野菜・果実小売業"/>
        <s v="607 スポーツ用品・がん具・娯楽用品・楽器小売業"/>
        <s v="763 そば・うどん店"/>
        <s v="767 喫茶店"/>
        <s v="093 野菜缶詰・果実缶詰・農産保存食料品製造業"/>
        <s v="441 一般貨物自動車運送業"/>
        <s v="749 その他の技術サービス業"/>
        <s v="073 鉄骨・鉄筋工事業"/>
        <s v="101 清涼飲料製造業"/>
        <s v="121 製材業，木製品製造業"/>
        <s v="214 陶磁器・同関連製品製造業"/>
        <s v="363 下水道業"/>
        <s v="421 鉄道業"/>
        <s v="489 その他の運輸に附帯するサービス業"/>
        <s v="581 各種食料品小売業"/>
        <s v="600 管理，補助的経済活動を行う事業所"/>
        <s v="601 家具・建具・畳小売業"/>
        <s v="743 機械設計業"/>
        <s v="772 配達飲食サービス業"/>
        <s v="785 その他の公衆浴場業"/>
        <s v="809 その他の娯楽業"/>
        <s v="722 公証人役場，司法書士事務所，土地家屋調査士事務所"/>
        <s v="602 じゅう器小売業"/>
        <s v="074 石工・れんが・タイル・ブロック工事業"/>
        <s v="534 鉄鋼製品卸売業"/>
        <s v="218 骨材・石工品等製造業"/>
        <s v="269 その他の生産用機械・同部分品製造業"/>
        <s v="076 板金・金物工事業"/>
        <s v="244 建設用・建築用金属製品製造業（製缶板金業を含む）"/>
        <s v="075 左官工事業"/>
        <s v="592 自転車小売業"/>
        <s v="584 鮮魚小売業"/>
        <s v="329 他に分類されない製造業"/>
        <s v="084 機械器具設置工事業"/>
        <s v="909 その他の修理業"/>
        <s v="702 産業用機械器具賃貸業"/>
        <s v="174 舗装材料製造業"/>
        <s v="583 食肉小売業"/>
        <s v="882 産業廃棄物処理業"/>
        <s v="533 石油・鉱物卸売業"/>
        <s v="133 建具製造業"/>
        <s v="212 セメント・同製品製造業"/>
        <s v="242 洋食器・刃物・手道具・金物類製造業"/>
        <s v="911 職業紹介業"/>
        <s v="759 その他の宿泊業"/>
        <s v="753 下宿業"/>
        <s v="881 一般廃棄物処理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740" count="167">
        <n v="2740"/>
        <n v="2728"/>
        <n v="1920"/>
        <n v="1396"/>
        <n v="1225"/>
        <n v="1142"/>
        <n v="1104"/>
        <n v="1093"/>
        <n v="988"/>
        <n v="968"/>
        <n v="880"/>
        <n v="877"/>
        <n v="809"/>
        <n v="795"/>
        <n v="779"/>
        <n v="771"/>
        <n v="735"/>
        <n v="707"/>
        <n v="666"/>
        <n v="643"/>
        <n v="1264"/>
        <n v="1098"/>
        <n v="677"/>
        <n v="665"/>
        <n v="657"/>
        <n v="634"/>
        <n v="605"/>
        <n v="549"/>
        <n v="501"/>
        <n v="457"/>
        <n v="430"/>
        <n v="411"/>
        <n v="386"/>
        <n v="361"/>
        <n v="347"/>
        <n v="342"/>
        <n v="335"/>
        <n v="318"/>
        <n v="317"/>
        <n v="302"/>
        <n v="525"/>
        <n v="433"/>
        <n v="428"/>
        <n v="427"/>
        <n v="374"/>
        <n v="239"/>
        <n v="237"/>
        <n v="230"/>
        <n v="210"/>
        <n v="204"/>
        <n v="200"/>
        <n v="161"/>
        <n v="151"/>
        <n v="148"/>
        <n v="141"/>
        <n v="136"/>
        <n v="135"/>
        <n v="133"/>
        <n v="131"/>
        <n v="122"/>
        <n v="257"/>
        <n v="183"/>
        <n v="120"/>
        <n v="117"/>
        <n v="112"/>
        <n v="96"/>
        <n v="92"/>
        <n v="91"/>
        <n v="90"/>
        <n v="86"/>
        <n v="76"/>
        <n v="75"/>
        <n v="70"/>
        <n v="63"/>
        <n v="62"/>
        <n v="57"/>
        <n v="56"/>
        <n v="234"/>
        <n v="142"/>
        <n v="97"/>
        <n v="83"/>
        <n v="73"/>
        <n v="68"/>
        <n v="66"/>
        <n v="55"/>
        <n v="52"/>
        <n v="49"/>
        <n v="48"/>
        <n v="47"/>
        <n v="42"/>
        <n v="41"/>
        <n v="188"/>
        <n v="174"/>
        <n v="85"/>
        <n v="74"/>
        <n v="61"/>
        <n v="59"/>
        <n v="58"/>
        <n v="51"/>
        <n v="50"/>
        <n v="172"/>
        <n v="152"/>
        <n v="121"/>
        <n v="116"/>
        <n v="111"/>
        <n v="72"/>
        <n v="54"/>
        <n v="195"/>
        <n v="181"/>
        <n v="82"/>
        <n v="81"/>
        <n v="64"/>
        <n v="79"/>
        <n v="77"/>
        <n v="43"/>
        <n v="40"/>
        <n v="39"/>
        <n v="33"/>
        <n v="32"/>
        <n v="27"/>
        <n v="26"/>
        <n v="24"/>
        <n v="23"/>
        <n v="22"/>
        <n v="21"/>
        <n v="110"/>
        <n v="53"/>
        <n v="45"/>
        <n v="37"/>
        <n v="36"/>
        <n v="35"/>
        <n v="29"/>
        <n v="25"/>
        <n v="38"/>
        <n v="19"/>
        <n v="18"/>
        <n v="17"/>
        <n v="16"/>
        <n v="15"/>
        <n v="14"/>
        <n v="13"/>
        <n v="12"/>
        <n v="31"/>
        <n v="34"/>
        <n v="11"/>
        <n v="10"/>
        <n v="9"/>
        <n v="8"/>
        <n v="167"/>
        <n v="28"/>
        <n v="20"/>
        <n v="180"/>
        <n v="156"/>
        <n v="67"/>
        <n v="65"/>
        <n v="215"/>
        <n v="144"/>
        <n v="89"/>
        <n v="69"/>
        <n v="60"/>
        <n v="7"/>
        <n v="6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1.08" maxValue="14.2" count="276">
        <n v="5.26"/>
        <n v="5.24"/>
        <n v="3.69"/>
        <n v="2.68"/>
        <n v="2.35"/>
        <n v="2.19"/>
        <n v="2.12"/>
        <n v="2.1"/>
        <n v="1.9"/>
        <n v="1.86"/>
        <n v="1.69"/>
        <n v="1.68"/>
        <n v="1.55"/>
        <n v="1.53"/>
        <n v="1.5"/>
        <n v="1.48"/>
        <n v="1.41"/>
        <n v="1.36"/>
        <n v="1.28"/>
        <n v="1.23"/>
        <n v="5.22"/>
        <n v="4.54"/>
        <n v="2.8"/>
        <n v="2.75"/>
        <n v="2.71"/>
        <n v="2.62"/>
        <n v="2.5"/>
        <n v="2.27"/>
        <n v="2.0699999999999998"/>
        <n v="1.89"/>
        <n v="1.78"/>
        <n v="1.7"/>
        <n v="1.59"/>
        <n v="1.49"/>
        <n v="1.43"/>
        <n v="1.38"/>
        <n v="1.31"/>
        <n v="1.25"/>
        <n v="5.39"/>
        <n v="4.4400000000000004"/>
        <n v="4.3899999999999997"/>
        <n v="4.38"/>
        <n v="3.84"/>
        <n v="2.4500000000000002"/>
        <n v="2.4300000000000002"/>
        <n v="2.36"/>
        <n v="2.15"/>
        <n v="2.09"/>
        <n v="2.0499999999999998"/>
        <n v="1.65"/>
        <n v="1.52"/>
        <n v="1.45"/>
        <n v="1.4"/>
        <n v="1.34"/>
        <n v="5.93"/>
        <n v="4.22"/>
        <n v="2.77"/>
        <n v="2.7"/>
        <n v="2.58"/>
        <n v="2.21"/>
        <n v="2.08"/>
        <n v="1.98"/>
        <n v="1.75"/>
        <n v="1.73"/>
        <n v="1.61"/>
        <n v="1.29"/>
        <n v="7.18"/>
        <n v="4.3600000000000003"/>
        <n v="2.98"/>
        <n v="2.76"/>
        <n v="2.5499999999999998"/>
        <n v="2.2400000000000002"/>
        <n v="2.0299999999999998"/>
        <n v="1.6"/>
        <n v="1.47"/>
        <n v="1.44"/>
        <n v="1.26"/>
        <n v="5.73"/>
        <n v="5.31"/>
        <n v="4"/>
        <n v="2.59"/>
        <n v="2.29"/>
        <n v="2.2599999999999998"/>
        <n v="1.92"/>
        <n v="1.8"/>
        <n v="1.77"/>
        <n v="1.56"/>
        <n v="4.8"/>
        <n v="4.24"/>
        <n v="3.38"/>
        <n v="3.24"/>
        <n v="3.1"/>
        <n v="2.37"/>
        <n v="2.0099999999999998"/>
        <n v="1.51"/>
        <n v="5.83"/>
        <n v="5.41"/>
        <n v="4.55"/>
        <n v="2.57"/>
        <n v="2.42"/>
        <n v="1.91"/>
        <n v="1.85"/>
        <n v="1.76"/>
        <n v="5"/>
        <n v="4.88"/>
        <n v="4.18"/>
        <n v="4.05"/>
        <n v="2.72"/>
        <n v="2.66"/>
        <n v="2.5299999999999998"/>
        <n v="2.4700000000000002"/>
        <n v="1.71"/>
        <n v="1.46"/>
        <n v="1.39"/>
        <n v="1.33"/>
        <n v="5.92"/>
        <n v="5.81"/>
        <n v="4.28"/>
        <n v="2.54"/>
        <n v="2.48"/>
        <n v="2.38"/>
        <n v="2.06"/>
        <n v="1.96"/>
        <n v="1.37"/>
        <n v="1.32"/>
        <n v="4.5199999999999996"/>
        <n v="2.86"/>
        <n v="2.74"/>
        <n v="2.14"/>
        <n v="2.02"/>
        <n v="1.79"/>
        <n v="1.67"/>
        <n v="11.18"/>
        <n v="4.34"/>
        <n v="3.31"/>
        <n v="2.2799999999999998"/>
        <n v="2.13"/>
        <n v="1.84"/>
        <n v="1.54"/>
        <n v="6.03"/>
        <n v="4.26"/>
        <n v="3.9"/>
        <n v="3.01"/>
        <n v="2.2999999999999998"/>
        <n v="1.95"/>
        <n v="1.42"/>
        <n v="14.2"/>
        <n v="5.27"/>
        <n v="4.59"/>
        <n v="3.32"/>
        <n v="3.23"/>
        <n v="1.87"/>
        <n v="1.62"/>
        <n v="9.6300000000000008"/>
        <n v="3.28"/>
        <n v="2.2200000000000002"/>
        <n v="1.27"/>
        <n v="1.1599999999999999"/>
        <n v="7.66"/>
        <n v="6.64"/>
        <n v="4.09"/>
        <n v="2.85"/>
        <n v="1.66"/>
        <n v="1.58"/>
        <n v="6.98"/>
        <n v="5.07"/>
        <n v="3.22"/>
        <n v="3.04"/>
        <n v="2.33"/>
        <n v="1.97"/>
        <n v="8.0500000000000007"/>
        <n v="7.6"/>
        <n v="5.32"/>
        <n v="4.0999999999999996"/>
        <n v="1.82"/>
        <n v="6.77"/>
        <n v="2.9"/>
        <n v="2.84"/>
        <n v="2.17"/>
        <n v="1.35"/>
        <n v="7.01"/>
        <n v="5.29"/>
        <n v="3"/>
        <n v="2"/>
        <n v="1.72"/>
        <n v="5.16"/>
        <n v="4.8899999999999997"/>
        <n v="4.3499999999999996"/>
        <n v="3.8"/>
        <n v="3.26"/>
        <n v="2.99"/>
        <n v="1.63"/>
        <n v="7.14"/>
        <n v="5.36"/>
        <n v="3.57"/>
        <n v="7.74"/>
        <n v="6.53"/>
        <n v="4.25"/>
        <n v="3.03"/>
        <n v="1.21"/>
        <n v="5.51"/>
        <n v="4.78"/>
        <n v="3.68"/>
        <n v="6.4"/>
        <n v="6.24"/>
        <n v="5.62"/>
        <n v="4.0599999999999996"/>
        <n v="2.81"/>
        <n v="2.34"/>
        <n v="2.95"/>
        <n v="5.56"/>
        <n v="5.23"/>
        <n v="4.58"/>
        <n v="3.59"/>
        <n v="3.27"/>
        <n v="2.94"/>
        <n v="2.61"/>
        <n v="6.65"/>
        <n v="5.04"/>
        <n v="4.68"/>
        <n v="3.06"/>
        <n v="2.88"/>
        <n v="2.52"/>
        <n v="1.08"/>
        <n v="7.56"/>
        <n v="7.11"/>
        <n v="3.11"/>
        <n v="2.67"/>
        <n v="4.62"/>
        <n v="3.76"/>
        <n v="3.47"/>
        <n v="3.18"/>
        <n v="2.31"/>
        <n v="8.49"/>
        <n v="6.6"/>
        <n v="5.35"/>
        <n v="3.46"/>
        <n v="3.14"/>
        <n v="2.2000000000000002"/>
        <n v="1.57"/>
        <n v="5.0599999999999996"/>
        <n v="4.7"/>
        <n v="3.44"/>
        <n v="3.25"/>
        <n v="2.89"/>
        <n v="1.99"/>
        <n v="9.32"/>
        <n v="1.83"/>
        <n v="6.67"/>
        <n v="6.11"/>
        <n v="3.89"/>
        <n v="3.33"/>
        <n v="2.78"/>
        <n v="6.84"/>
        <n v="5.13"/>
        <n v="3.42"/>
        <n v="2.56"/>
        <n v="5.1100000000000003"/>
        <n v="3.65"/>
        <n v="2.92"/>
        <n v="6.17"/>
        <n v="4.16"/>
        <n v="3.73"/>
        <n v="2.44"/>
        <n v="6.31"/>
        <n v="5.05"/>
        <n v="3.15"/>
        <n v="7.89"/>
        <n v="5.67"/>
        <n v="2.83"/>
        <n v="2.63"/>
        <n v="5.69"/>
        <n v="4.2699999999999996"/>
        <n v="3.79"/>
        <n v="6.01"/>
        <n v="5.65"/>
      </sharedItems>
    </cacheField>
    <cacheField name="総数（個人）" numFmtId="0" sqlType="4">
      <sharedItems containsSemiMixedTypes="0" containsString="0" containsNumber="1" containsInteger="1" minValue="0" maxValue="2412" count="128">
        <n v="1590"/>
        <n v="2412"/>
        <n v="1808"/>
        <n v="1074"/>
        <n v="1047"/>
        <n v="1017"/>
        <n v="902"/>
        <n v="833"/>
        <n v="545"/>
        <n v="130"/>
        <n v="531"/>
        <n v="427"/>
        <n v="158"/>
        <n v="162"/>
        <n v="151"/>
        <n v="368"/>
        <n v="142"/>
        <n v="86"/>
        <n v="394"/>
        <n v="465"/>
        <n v="903"/>
        <n v="473"/>
        <n v="530"/>
        <n v="601"/>
        <n v="529"/>
        <n v="477"/>
        <n v="390"/>
        <n v="67"/>
        <n v="40"/>
        <n v="179"/>
        <n v="5"/>
        <n v="35"/>
        <n v="19"/>
        <n v="16"/>
        <n v="51"/>
        <n v="12"/>
        <n v="20"/>
        <n v="149"/>
        <n v="6"/>
        <n v="433"/>
        <n v="133"/>
        <n v="335"/>
        <n v="334"/>
        <n v="236"/>
        <n v="28"/>
        <n v="175"/>
        <n v="183"/>
        <n v="92"/>
        <n v="14"/>
        <n v="11"/>
        <n v="7"/>
        <n v="58"/>
        <n v="37"/>
        <n v="15"/>
        <n v="2"/>
        <n v="83"/>
        <n v="0"/>
        <n v="110"/>
        <n v="124"/>
        <n v="154"/>
        <n v="105"/>
        <n v="44"/>
        <n v="68"/>
        <n v="43"/>
        <n v="76"/>
        <n v="70"/>
        <n v="3"/>
        <n v="8"/>
        <n v="9"/>
        <n v="49"/>
        <n v="4"/>
        <n v="117"/>
        <n v="1"/>
        <n v="64"/>
        <n v="60"/>
        <n v="41"/>
        <n v="36"/>
        <n v="66"/>
        <n v="147"/>
        <n v="123"/>
        <n v="71"/>
        <n v="45"/>
        <n v="48"/>
        <n v="10"/>
        <n v="144"/>
        <n v="25"/>
        <n v="85"/>
        <n v="107"/>
        <n v="95"/>
        <n v="17"/>
        <n v="59"/>
        <n v="13"/>
        <n v="180"/>
        <n v="121"/>
        <n v="150"/>
        <n v="54"/>
        <n v="46"/>
        <n v="23"/>
        <n v="39"/>
        <n v="34"/>
        <n v="38"/>
        <n v="26"/>
        <n v="24"/>
        <n v="57"/>
        <n v="62"/>
        <n v="63"/>
        <n v="33"/>
        <n v="29"/>
        <n v="27"/>
        <n v="21"/>
        <n v="78"/>
        <n v="22"/>
        <n v="50"/>
        <n v="30"/>
        <n v="145"/>
        <n v="32"/>
        <n v="80"/>
        <n v="152"/>
        <n v="94"/>
        <n v="47"/>
        <n v="56"/>
        <n v="31"/>
        <n v="108"/>
        <n v="18"/>
        <n v="194"/>
        <n v="139"/>
        <n v="91"/>
        <n v="42"/>
      </sharedItems>
    </cacheField>
    <cacheField name="構成比（個人）" numFmtId="0" sqlType="3">
      <sharedItems containsSemiMixedTypes="0" containsString="0" containsNumber="1" minValue="0" maxValue="23.05" count="400">
        <n v="6.66"/>
        <n v="10.1"/>
        <n v="7.57"/>
        <n v="4.5"/>
        <n v="4.38"/>
        <n v="4.26"/>
        <n v="3.78"/>
        <n v="3.49"/>
        <n v="2.2799999999999998"/>
        <n v="0.54"/>
        <n v="2.2200000000000002"/>
        <n v="1.79"/>
        <n v="0.66"/>
        <n v="0.68"/>
        <n v="0.63"/>
        <n v="1.54"/>
        <n v="0.59"/>
        <n v="0.36"/>
        <n v="1.65"/>
        <n v="5.55"/>
        <n v="10.79"/>
        <n v="5.65"/>
        <n v="6.33"/>
        <n v="7.18"/>
        <n v="6.32"/>
        <n v="5.7"/>
        <n v="4.66"/>
        <n v="0.8"/>
        <n v="0.48"/>
        <n v="2.14"/>
        <n v="0.06"/>
        <n v="0.42"/>
        <n v="0.23"/>
        <n v="0.19"/>
        <n v="0.61"/>
        <n v="0.14000000000000001"/>
        <n v="0.24"/>
        <n v="1.78"/>
        <n v="7.0000000000000007E-2"/>
        <n v="12.2"/>
        <n v="3.75"/>
        <n v="9.44"/>
        <n v="9.41"/>
        <n v="6.65"/>
        <n v="0.79"/>
        <n v="4.93"/>
        <n v="5.15"/>
        <n v="2.59"/>
        <n v="0.39"/>
        <n v="0.31"/>
        <n v="0.2"/>
        <n v="1.63"/>
        <n v="1.04"/>
        <n v="2.34"/>
        <n v="0"/>
        <n v="3.1"/>
        <n v="9.33"/>
        <n v="11.59"/>
        <n v="7.9"/>
        <n v="3.31"/>
        <n v="0.15"/>
        <n v="0.53"/>
        <n v="5.12"/>
        <n v="3.24"/>
        <n v="5.72"/>
        <n v="5.27"/>
        <n v="0.6"/>
        <n v="0.9"/>
        <n v="3.69"/>
        <n v="0.3"/>
        <n v="11.38"/>
        <n v="12.06"/>
        <n v="0.1"/>
        <n v="8.07"/>
        <n v="6.23"/>
        <n v="0.78"/>
        <n v="5.84"/>
        <n v="0.28999999999999998"/>
        <n v="0.57999999999999996"/>
        <n v="1.95"/>
        <n v="3.99"/>
        <n v="3.5"/>
        <n v="1.17"/>
        <n v="5.34"/>
        <n v="11.9"/>
        <n v="9.9600000000000009"/>
        <n v="5.43"/>
        <n v="5.75"/>
        <n v="3.64"/>
        <n v="0.56999999999999995"/>
        <n v="3.89"/>
        <n v="2.27"/>
        <n v="0.81"/>
        <n v="0.4"/>
        <n v="0.49"/>
        <n v="0.08"/>
        <n v="0.65"/>
        <n v="2.83"/>
        <n v="11.72"/>
        <n v="2.0299999999999998"/>
        <n v="6.92"/>
        <n v="8.7100000000000009"/>
        <n v="7.73"/>
        <n v="1.38"/>
        <n v="4.8"/>
        <n v="0.33"/>
        <n v="0.16"/>
        <n v="1.06"/>
        <n v="1.55"/>
        <n v="1.1399999999999999"/>
        <n v="3.01"/>
        <n v="10.18"/>
        <n v="6.84"/>
        <n v="8.48"/>
        <n v="3.73"/>
        <n v="3.05"/>
        <n v="2.6"/>
        <n v="3.85"/>
        <n v="1.3"/>
        <n v="2.21"/>
        <n v="1.92"/>
        <n v="0.28000000000000003"/>
        <n v="0.74"/>
        <n v="2.3199999999999998"/>
        <n v="2.15"/>
        <n v="1.47"/>
        <n v="1.98"/>
        <n v="1.36"/>
        <n v="6.48"/>
        <n v="6.37"/>
        <n v="6.93"/>
        <n v="7.04"/>
        <n v="5.14"/>
        <n v="2.79"/>
        <n v="4.0199999999999996"/>
        <n v="2.91"/>
        <n v="0.67"/>
        <n v="3.02"/>
        <n v="0.45"/>
        <n v="0.56000000000000005"/>
        <n v="1.23"/>
        <n v="1.1200000000000001"/>
        <n v="2.35"/>
        <n v="0.34"/>
        <n v="9.73"/>
        <n v="7.34"/>
        <n v="6.9"/>
        <n v="4.51"/>
        <n v="3.36"/>
        <n v="3.8"/>
        <n v="2.56"/>
        <n v="2.2999999999999998"/>
        <n v="1.77"/>
        <n v="0.62"/>
        <n v="2.12"/>
        <n v="0.97"/>
        <n v="1.33"/>
        <n v="1.41"/>
        <n v="1.86"/>
        <n v="0.88"/>
        <n v="8.49"/>
        <n v="7.45"/>
        <n v="3.11"/>
        <n v="3.93"/>
        <n v="2.9"/>
        <n v="1.24"/>
        <n v="2.69"/>
        <n v="3.52"/>
        <n v="1.45"/>
        <n v="2.0699999999999998"/>
        <n v="1.66"/>
        <n v="21.27"/>
        <n v="8.7899999999999991"/>
        <n v="7.21"/>
        <n v="1.76"/>
        <n v="5.0999999999999996"/>
        <n v="4.22"/>
        <n v="1.58"/>
        <n v="3.51"/>
        <n v="0.18"/>
        <n v="0.7"/>
        <n v="2.11"/>
        <n v="2.81"/>
        <n v="0.35"/>
        <n v="9.4600000000000009"/>
        <n v="7.26"/>
        <n v="6.62"/>
        <n v="2.84"/>
        <n v="3.47"/>
        <n v="4.7300000000000004"/>
        <n v="4.0999999999999996"/>
        <n v="4.42"/>
        <n v="1.89"/>
        <n v="3.15"/>
        <n v="0.32"/>
        <n v="0.95"/>
        <n v="23.05"/>
        <n v="9.2200000000000006"/>
        <n v="7.79"/>
        <n v="5.41"/>
        <n v="5.09"/>
        <n v="1.59"/>
        <n v="2.7"/>
        <n v="3.82"/>
        <n v="1.75"/>
        <n v="1.91"/>
        <n v="0.64"/>
        <n v="1.27"/>
        <n v="17.02"/>
        <n v="8.09"/>
        <n v="6.38"/>
        <n v="5.53"/>
        <n v="5.1100000000000003"/>
        <n v="2.5499999999999998"/>
        <n v="0.85"/>
        <n v="2.98"/>
        <n v="0.43"/>
        <n v="1.28"/>
        <n v="1.49"/>
        <n v="1.7"/>
        <n v="2.13"/>
        <n v="9.83"/>
        <n v="6.16"/>
        <n v="1.31"/>
        <n v="3.08"/>
        <n v="3.67"/>
        <n v="2.42"/>
        <n v="2.4900000000000002"/>
        <n v="2.36"/>
        <n v="2.29"/>
        <n v="2.1"/>
        <n v="0.46"/>
        <n v="1.51"/>
        <n v="1.64"/>
        <n v="10.210000000000001"/>
        <n v="7.84"/>
        <n v="3.21"/>
        <n v="1.8"/>
        <n v="2.17"/>
        <n v="1.32"/>
        <n v="1.42"/>
        <n v="12"/>
        <n v="8.75"/>
        <n v="2.75"/>
        <n v="2.5"/>
        <n v="2.25"/>
        <n v="3"/>
        <n v="0.75"/>
        <n v="3.25"/>
        <n v="1"/>
        <n v="2"/>
        <n v="0.25"/>
        <n v="1.25"/>
        <n v="10.64"/>
        <n v="7.62"/>
        <n v="4.99"/>
        <n v="2.58"/>
        <n v="4.3899999999999997"/>
        <n v="4.17"/>
        <n v="2.52"/>
        <n v="2.41"/>
        <n v="0.55000000000000004"/>
        <n v="0.77"/>
        <n v="1.26"/>
        <n v="14.93"/>
        <n v="11.81"/>
        <n v="9.7200000000000006"/>
        <n v="5.9"/>
        <n v="4.8600000000000003"/>
        <n v="1.39"/>
        <n v="0.69"/>
        <n v="2.08"/>
        <n v="2.4300000000000002"/>
        <n v="1.74"/>
        <n v="2.78"/>
        <n v="6.79"/>
        <n v="7.69"/>
        <n v="4.5199999999999996"/>
        <n v="3.17"/>
        <n v="3.62"/>
        <n v="2.71"/>
        <n v="2.2599999999999998"/>
        <n v="1.81"/>
        <n v="5.88"/>
        <n v="2.94"/>
        <n v="8.82"/>
        <n v="11.34"/>
        <n v="8.76"/>
        <n v="7.99"/>
        <n v="5.93"/>
        <n v="4.12"/>
        <n v="3.09"/>
        <n v="3.35"/>
        <n v="1.03"/>
        <n v="2.06"/>
        <n v="1.29"/>
        <n v="0.52"/>
        <n v="9.5500000000000007"/>
        <n v="8.2799999999999994"/>
        <n v="3.18"/>
        <n v="9.01"/>
        <n v="8.4499999999999993"/>
        <n v="9.3000000000000007"/>
        <n v="6.2"/>
        <n v="2.82"/>
        <n v="1.97"/>
        <n v="3.66"/>
        <n v="3.38"/>
        <n v="1.1299999999999999"/>
        <n v="1.69"/>
        <n v="7.01"/>
        <n v="8.67"/>
        <n v="8.16"/>
        <n v="4.59"/>
        <n v="0.51"/>
        <n v="1.02"/>
        <n v="4.08"/>
        <n v="3.06"/>
        <n v="3.57"/>
        <n v="1.53"/>
        <n v="2.04"/>
        <n v="6.55"/>
        <n v="4.4800000000000004"/>
        <n v="4.83"/>
        <n v="3.45"/>
        <n v="2.76"/>
        <n v="1.72"/>
        <n v="12.98"/>
        <n v="12.21"/>
        <n v="4.58"/>
        <n v="0.76"/>
        <n v="8.42"/>
        <n v="5.26"/>
        <n v="4.74"/>
        <n v="5.79"/>
        <n v="2.63"/>
        <n v="3.16"/>
        <n v="1.05"/>
        <n v="3.68"/>
        <n v="14.2"/>
        <n v="12.96"/>
        <n v="10.49"/>
        <n v="5.56"/>
        <n v="1.85"/>
        <n v="2.4700000000000002"/>
        <n v="14.45"/>
        <n v="12.72"/>
        <n v="1.73"/>
        <n v="1.1599999999999999"/>
        <n v="5.2"/>
        <n v="4.05"/>
        <n v="2.89"/>
        <n v="16.78"/>
        <n v="9.5399999999999991"/>
        <n v="5.92"/>
        <n v="4.6100000000000003"/>
        <n v="2.96"/>
        <n v="0.99"/>
        <n v="13.04"/>
        <n v="4.3499999999999996"/>
        <n v="6.52"/>
        <n v="3.26"/>
        <n v="1.0900000000000001"/>
        <n v="10.26"/>
        <n v="5.13"/>
        <n v="4.71"/>
        <n v="8.24"/>
        <n v="7.06"/>
        <n v="3.53"/>
        <n v="1.18"/>
        <n v="9.34"/>
        <n v="6.15"/>
        <n v="5.47"/>
        <n v="3.42"/>
        <n v="3.19"/>
        <n v="1.82"/>
        <n v="2.0499999999999998"/>
        <n v="0.91"/>
        <n v="1.37"/>
        <n v="10.27"/>
        <n v="4.32"/>
        <n v="2.16"/>
        <n v="1.62"/>
        <n v="1.08"/>
        <n v="12.29"/>
        <n v="4.9800000000000004"/>
        <n v="2.99"/>
        <n v="3.32"/>
        <n v="2.66"/>
        <n v="2.33"/>
        <n v="1.99"/>
        <n v="4.3"/>
        <n v="9.68"/>
        <n v="3.23"/>
        <n v="5.38"/>
        <n v="10.69"/>
        <n v="10.06"/>
        <n v="5.03"/>
        <n v="3.14"/>
        <n v="3.77"/>
      </sharedItems>
    </cacheField>
    <cacheField name="総数（法人）" numFmtId="0" sqlType="4">
      <sharedItems containsSemiMixedTypes="0" containsString="0" containsNumber="1" containsInteger="1" minValue="0" maxValue="1147" count="126">
        <n v="1147"/>
        <n v="316"/>
        <n v="112"/>
        <n v="322"/>
        <n v="178"/>
        <n v="125"/>
        <n v="201"/>
        <n v="250"/>
        <n v="443"/>
        <n v="838"/>
        <n v="344"/>
        <n v="450"/>
        <n v="650"/>
        <n v="633"/>
        <n v="617"/>
        <n v="403"/>
        <n v="593"/>
        <n v="549"/>
        <n v="579"/>
        <n v="249"/>
        <n v="799"/>
        <n v="195"/>
        <n v="204"/>
        <n v="135"/>
        <n v="56"/>
        <n v="105"/>
        <n v="127"/>
        <n v="154"/>
        <n v="433"/>
        <n v="417"/>
        <n v="251"/>
        <n v="406"/>
        <n v="351"/>
        <n v="342"/>
        <n v="331"/>
        <n v="291"/>
        <n v="298"/>
        <n v="168"/>
        <n v="296"/>
        <n v="92"/>
        <n v="300"/>
        <n v="93"/>
        <n v="138"/>
        <n v="210"/>
        <n v="59"/>
        <n v="47"/>
        <n v="118"/>
        <n v="190"/>
        <n v="17"/>
        <n v="150"/>
        <n v="144"/>
        <n v="90"/>
        <n v="104"/>
        <n v="121"/>
        <n v="128"/>
        <n v="50"/>
        <n v="131"/>
        <n v="12"/>
        <n v="133"/>
        <n v="29"/>
        <n v="15"/>
        <n v="73"/>
        <n v="110"/>
        <n v="89"/>
        <n v="27"/>
        <n v="49"/>
        <n v="20"/>
        <n v="83"/>
        <n v="68"/>
        <n v="67"/>
        <n v="63"/>
        <n v="21"/>
        <n v="61"/>
        <n v="62"/>
        <n v="55"/>
        <n v="51"/>
        <n v="117"/>
        <n v="18"/>
        <n v="96"/>
        <n v="7"/>
        <n v="19"/>
        <n v="65"/>
        <n v="13"/>
        <n v="54"/>
        <n v="48"/>
        <n v="32"/>
        <n v="8"/>
        <n v="42"/>
        <n v="11"/>
        <n v="41"/>
        <n v="122"/>
        <n v="4"/>
        <n v="28"/>
        <n v="35"/>
        <n v="52"/>
        <n v="45"/>
        <n v="14"/>
        <n v="44"/>
        <n v="9"/>
        <n v="16"/>
        <n v="69"/>
        <n v="66"/>
        <n v="64"/>
        <n v="58"/>
        <n v="57"/>
        <n v="37"/>
        <n v="3"/>
        <n v="60"/>
        <n v="2"/>
        <n v="25"/>
        <n v="30"/>
        <n v="46"/>
        <n v="43"/>
        <n v="39"/>
        <n v="1"/>
        <n v="6"/>
        <n v="26"/>
        <n v="5"/>
        <n v="23"/>
        <n v="22"/>
        <n v="10"/>
        <n v="24"/>
        <n v="0"/>
        <n v="31"/>
        <n v="40"/>
        <n v="34"/>
      </sharedItems>
    </cacheField>
    <cacheField name="構成比（法人）" numFmtId="0" sqlType="3">
      <sharedItems containsSemiMixedTypes="0" containsString="0" containsNumber="1" minValue="0" maxValue="10.81" count="306">
        <n v="4.1399999999999997"/>
        <n v="1.1399999999999999"/>
        <n v="0.4"/>
        <n v="1.1599999999999999"/>
        <n v="0.64"/>
        <n v="0.45"/>
        <n v="0.72"/>
        <n v="0.9"/>
        <n v="1.6"/>
        <n v="3.02"/>
        <n v="1.24"/>
        <n v="1.62"/>
        <n v="2.34"/>
        <n v="2.2799999999999998"/>
        <n v="2.2200000000000002"/>
        <n v="1.45"/>
        <n v="2.14"/>
        <n v="1.98"/>
        <n v="2.09"/>
        <n v="5.0599999999999996"/>
        <n v="1.23"/>
        <n v="1.29"/>
        <n v="0.85"/>
        <n v="0.35"/>
        <n v="0.66"/>
        <n v="0.8"/>
        <n v="0.98"/>
        <n v="2.74"/>
        <n v="2.64"/>
        <n v="1.59"/>
        <n v="2.57"/>
        <n v="2.17"/>
        <n v="2.1"/>
        <n v="1.84"/>
        <n v="2.04"/>
        <n v="1.89"/>
        <n v="1.06"/>
        <n v="1.87"/>
        <n v="1.49"/>
        <n v="4.8600000000000003"/>
        <n v="1.51"/>
        <n v="2.23"/>
        <n v="3.4"/>
        <n v="0.96"/>
        <n v="0.76"/>
        <n v="1.91"/>
        <n v="3.08"/>
        <n v="0.28000000000000003"/>
        <n v="2.4300000000000002"/>
        <n v="2.33"/>
        <n v="1.46"/>
        <n v="1.68"/>
        <n v="1.96"/>
        <n v="2.0699999999999998"/>
        <n v="0.81"/>
        <n v="2.12"/>
        <n v="0.19"/>
        <n v="4.4400000000000004"/>
        <n v="0.97"/>
        <n v="0.5"/>
        <n v="3.67"/>
        <n v="2.97"/>
        <n v="1.63"/>
        <n v="0.67"/>
        <n v="2.77"/>
        <n v="2.27"/>
        <n v="0.7"/>
        <n v="2.0299999999999998"/>
        <n v="1.83"/>
        <n v="1.7"/>
        <n v="5.26"/>
        <n v="4.3099999999999996"/>
        <n v="0.31"/>
        <n v="2.92"/>
        <n v="0.57999999999999996"/>
        <n v="3.06"/>
        <n v="2.29"/>
        <n v="2.16"/>
        <n v="1.44"/>
        <n v="0.36"/>
        <n v="0.49"/>
        <n v="1.3"/>
        <n v="5.98"/>
        <n v="1.32"/>
        <n v="0.39"/>
        <n v="0.88"/>
        <n v="0.2"/>
        <n v="1.37"/>
        <n v="2.99"/>
        <n v="1.72"/>
        <n v="2.5"/>
        <n v="2.65"/>
        <n v="2.5499999999999998"/>
        <n v="2.21"/>
        <n v="2.4500000000000002"/>
        <n v="2.06"/>
        <n v="2.0099999999999998"/>
        <n v="0.69"/>
        <n v="1.03"/>
        <n v="1.19"/>
        <n v="5.4"/>
        <n v="0.38"/>
        <n v="0.68"/>
        <n v="2.89"/>
        <n v="2.93"/>
        <n v="2.8"/>
        <n v="0.55000000000000004"/>
        <n v="2.59"/>
        <n v="2.72"/>
        <n v="2.46"/>
        <n v="2.42"/>
        <n v="1.57"/>
        <n v="1.74"/>
        <n v="0.13"/>
        <n v="1"/>
        <n v="3.99"/>
        <n v="1.33"/>
        <n v="1.86"/>
        <n v="0.47"/>
        <n v="3.13"/>
        <n v="1.66"/>
        <n v="1.99"/>
        <n v="3.79"/>
        <n v="2.86"/>
        <n v="1.1299999999999999"/>
        <n v="0.6"/>
        <n v="2.98"/>
        <n v="0.15"/>
        <n v="2.38"/>
        <n v="0.89"/>
        <n v="3.87"/>
        <n v="0.75"/>
        <n v="3.43"/>
        <n v="3.28"/>
        <n v="2.2400000000000002"/>
        <n v="1.79"/>
        <n v="1.94"/>
        <n v="2.68"/>
        <n v="0.27"/>
        <n v="3.71"/>
        <n v="0.41"/>
        <n v="2.2000000000000002"/>
        <n v="3.98"/>
        <n v="1.65"/>
        <n v="3.3"/>
        <n v="0.28999999999999998"/>
        <n v="2.88"/>
        <n v="4.03"/>
        <n v="2.31"/>
        <n v="4.6100000000000003"/>
        <n v="1.1499999999999999"/>
        <n v="3.46"/>
        <n v="0"/>
        <n v="0.86"/>
        <n v="0.52"/>
        <n v="3.22"/>
        <n v="0.77"/>
        <n v="3.61"/>
        <n v="2.58"/>
        <n v="3.09"/>
        <n v="1.42"/>
        <n v="1.55"/>
        <n v="2.19"/>
        <n v="1.8"/>
        <n v="1.93"/>
        <n v="1.69"/>
        <n v="0.42"/>
        <n v="3.39"/>
        <n v="2.54"/>
        <n v="3.81"/>
        <n v="4.07"/>
        <n v="0.74"/>
        <n v="0.92"/>
        <n v="1.1100000000000001"/>
        <n v="3.33"/>
        <n v="4.25"/>
        <n v="3.7"/>
        <n v="1.85"/>
        <n v="3.14"/>
        <n v="2.4"/>
        <n v="0.37"/>
        <n v="2.37"/>
        <n v="0.65"/>
        <n v="0.22"/>
        <n v="1.08"/>
        <n v="3.66"/>
        <n v="3.58"/>
        <n v="0.26"/>
        <n v="6"/>
        <n v="1.4"/>
        <n v="0.51"/>
        <n v="1.28"/>
        <n v="2.94"/>
        <n v="1.52"/>
        <n v="0.34"/>
        <n v="3.21"/>
        <n v="2.87"/>
        <n v="4.9000000000000004"/>
        <n v="1.18"/>
        <n v="2.7"/>
        <n v="1.01"/>
        <n v="0.84"/>
        <n v="1.35"/>
        <n v="1.95"/>
        <n v="0.78"/>
        <n v="6.25"/>
        <n v="2.73"/>
        <n v="1.17"/>
        <n v="3.91"/>
        <n v="1.56"/>
        <n v="3.52"/>
        <n v="0.08"/>
        <n v="3.27"/>
        <n v="2.13"/>
        <n v="3.04"/>
        <n v="3.95"/>
        <n v="0.91"/>
        <n v="0.61"/>
        <n v="3.12"/>
        <n v="0.53"/>
        <n v="0.99"/>
        <n v="1.22"/>
        <n v="1.48"/>
        <n v="3.94"/>
        <n v="2.96"/>
        <n v="3.2"/>
        <n v="1.97"/>
        <n v="2.71"/>
        <n v="0.25"/>
        <n v="7.41"/>
        <n v="10.53"/>
        <n v="3.36"/>
        <n v="1.1200000000000001"/>
        <n v="3.73"/>
        <n v="2.61"/>
        <n v="7.27"/>
        <n v="4.55"/>
        <n v="3.64"/>
        <n v="1.82"/>
        <n v="1.0900000000000001"/>
        <n v="0.73"/>
        <n v="2.91"/>
        <n v="4.7300000000000004"/>
        <n v="4"/>
        <n v="2.1800000000000002"/>
        <n v="5.56"/>
        <n v="4.63"/>
        <n v="6.48"/>
        <n v="0.93"/>
        <n v="2.78"/>
        <n v="4.72"/>
        <n v="8.49"/>
        <n v="0.94"/>
        <n v="7.55"/>
        <n v="2.83"/>
        <n v="3.77"/>
        <n v="1.53"/>
        <n v="3.83"/>
        <n v="2.2999999999999998"/>
        <n v="3.07"/>
        <n v="1.92"/>
        <n v="3.37"/>
        <n v="2.25"/>
        <n v="6.74"/>
        <n v="4.49"/>
        <n v="1.34"/>
        <n v="6.71"/>
        <n v="4.7"/>
        <n v="7.28"/>
        <n v="3.31"/>
        <n v="4.6399999999999997"/>
        <n v="0.79"/>
        <n v="4.22"/>
        <n v="3.96"/>
        <n v="4.75"/>
        <n v="3.69"/>
        <n v="1.58"/>
        <n v="1.71"/>
        <n v="1.02"/>
        <n v="5.12"/>
        <n v="3.41"/>
        <n v="2.39"/>
        <n v="2.0499999999999998"/>
        <n v="10.47"/>
        <n v="3.49"/>
        <n v="4.6500000000000004"/>
        <n v="10.81"/>
        <n v="4.05"/>
        <n v="6.12"/>
        <n v="4.08"/>
        <n v="3.35"/>
        <n v="5.44"/>
        <n v="1.26"/>
        <n v="4.5999999999999996"/>
        <n v="1.67"/>
        <n v="2.5099999999999998"/>
        <n v="1.61"/>
        <n v="5.65"/>
        <n v="3.23"/>
        <n v="1.07"/>
        <n v="2.67"/>
        <n v="5.45"/>
        <n v="2.56"/>
        <n v="6.84"/>
        <n v="4.2699999999999996"/>
        <n v="3.42"/>
      </sharedItems>
    </cacheField>
    <cacheField name="総数（法人以外の団体）" numFmtId="0" sqlType="4">
      <sharedItems containsSemiMixedTypes="0" containsString="0" containsNumber="1" containsInteger="1" minValue="0" maxValue="9" count="6">
        <n v="0"/>
        <n v="1"/>
        <n v="9"/>
        <n v="5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5">
  <r>
    <x v="0"/>
    <s v="宮城県"/>
    <x v="0"/>
    <x v="0"/>
    <n v="19"/>
    <n v="0.04"/>
    <n v="1"/>
    <n v="0"/>
    <n v="18"/>
    <n v="0.06"/>
    <x v="0"/>
  </r>
  <r>
    <x v="0"/>
    <s v="宮城県"/>
    <x v="0"/>
    <x v="1"/>
    <n v="7693"/>
    <n v="14.77"/>
    <n v="2026"/>
    <n v="8.48"/>
    <n v="5665"/>
    <n v="20.420000000000002"/>
    <x v="1"/>
  </r>
  <r>
    <x v="0"/>
    <s v="宮城県"/>
    <x v="0"/>
    <x v="2"/>
    <n v="2950"/>
    <n v="5.67"/>
    <n v="941"/>
    <n v="3.94"/>
    <n v="1998"/>
    <n v="7.2"/>
    <x v="2"/>
  </r>
  <r>
    <x v="0"/>
    <s v="宮城県"/>
    <x v="0"/>
    <x v="3"/>
    <n v="71"/>
    <n v="0.14000000000000001"/>
    <n v="1"/>
    <n v="0"/>
    <n v="59"/>
    <n v="0.21"/>
    <x v="3"/>
  </r>
  <r>
    <x v="0"/>
    <s v="宮城県"/>
    <x v="0"/>
    <x v="4"/>
    <n v="538"/>
    <n v="1.03"/>
    <n v="25"/>
    <n v="0.1"/>
    <n v="511"/>
    <n v="1.84"/>
    <x v="1"/>
  </r>
  <r>
    <x v="0"/>
    <s v="宮城県"/>
    <x v="0"/>
    <x v="5"/>
    <n v="784"/>
    <n v="1.51"/>
    <n v="288"/>
    <n v="1.21"/>
    <n v="489"/>
    <n v="1.76"/>
    <x v="4"/>
  </r>
  <r>
    <x v="0"/>
    <s v="宮城県"/>
    <x v="0"/>
    <x v="6"/>
    <n v="12762"/>
    <n v="24.51"/>
    <n v="4737"/>
    <n v="19.84"/>
    <n v="8009"/>
    <n v="28.87"/>
    <x v="5"/>
  </r>
  <r>
    <x v="0"/>
    <s v="宮城県"/>
    <x v="0"/>
    <x v="7"/>
    <n v="455"/>
    <n v="0.87"/>
    <n v="71"/>
    <n v="0.3"/>
    <n v="384"/>
    <n v="1.38"/>
    <x v="0"/>
  </r>
  <r>
    <x v="0"/>
    <s v="宮城県"/>
    <x v="0"/>
    <x v="8"/>
    <n v="5248"/>
    <n v="10.08"/>
    <n v="2064"/>
    <n v="8.64"/>
    <n v="3174"/>
    <n v="11.44"/>
    <x v="6"/>
  </r>
  <r>
    <x v="0"/>
    <s v="宮城県"/>
    <x v="0"/>
    <x v="9"/>
    <n v="2823"/>
    <n v="5.42"/>
    <n v="1184"/>
    <n v="4.96"/>
    <n v="1619"/>
    <n v="5.84"/>
    <x v="7"/>
  </r>
  <r>
    <x v="0"/>
    <s v="宮城県"/>
    <x v="0"/>
    <x v="10"/>
    <n v="5952"/>
    <n v="11.43"/>
    <n v="4397"/>
    <n v="18.41"/>
    <n v="1508"/>
    <n v="5.44"/>
    <x v="7"/>
  </r>
  <r>
    <x v="0"/>
    <s v="宮城県"/>
    <x v="0"/>
    <x v="11"/>
    <n v="6558"/>
    <n v="12.59"/>
    <n v="5054"/>
    <n v="21.16"/>
    <n v="1479"/>
    <n v="5.33"/>
    <x v="8"/>
  </r>
  <r>
    <x v="0"/>
    <s v="宮城県"/>
    <x v="0"/>
    <x v="12"/>
    <n v="1858"/>
    <n v="3.57"/>
    <n v="1190"/>
    <n v="4.9800000000000004"/>
    <n v="518"/>
    <n v="1.87"/>
    <x v="9"/>
  </r>
  <r>
    <x v="0"/>
    <s v="宮城県"/>
    <x v="0"/>
    <x v="13"/>
    <n v="2380"/>
    <n v="4.57"/>
    <n v="1294"/>
    <n v="5.42"/>
    <n v="977"/>
    <n v="3.52"/>
    <x v="7"/>
  </r>
  <r>
    <x v="0"/>
    <s v="宮城県"/>
    <x v="0"/>
    <x v="14"/>
    <n v="1978"/>
    <n v="3.8"/>
    <n v="607"/>
    <n v="2.54"/>
    <n v="1330"/>
    <n v="4.79"/>
    <x v="10"/>
  </r>
  <r>
    <x v="0"/>
    <s v="仙台市"/>
    <x v="1"/>
    <x v="0"/>
    <n v="8"/>
    <n v="0.03"/>
    <n v="0"/>
    <n v="0"/>
    <n v="8"/>
    <n v="0.05"/>
    <x v="0"/>
  </r>
  <r>
    <x v="0"/>
    <s v="仙台市"/>
    <x v="1"/>
    <x v="1"/>
    <n v="3107"/>
    <n v="12.84"/>
    <n v="248"/>
    <n v="2.96"/>
    <n v="2858"/>
    <n v="18.100000000000001"/>
    <x v="3"/>
  </r>
  <r>
    <x v="0"/>
    <s v="仙台市"/>
    <x v="1"/>
    <x v="2"/>
    <n v="897"/>
    <n v="3.71"/>
    <n v="179"/>
    <n v="2.14"/>
    <n v="718"/>
    <n v="4.55"/>
    <x v="0"/>
  </r>
  <r>
    <x v="0"/>
    <s v="仙台市"/>
    <x v="1"/>
    <x v="3"/>
    <n v="23"/>
    <n v="0.1"/>
    <n v="0"/>
    <n v="0"/>
    <n v="23"/>
    <n v="0.15"/>
    <x v="0"/>
  </r>
  <r>
    <x v="0"/>
    <s v="仙台市"/>
    <x v="1"/>
    <x v="4"/>
    <n v="422"/>
    <n v="1.74"/>
    <n v="10"/>
    <n v="0.12"/>
    <n v="410"/>
    <n v="2.6"/>
    <x v="1"/>
  </r>
  <r>
    <x v="0"/>
    <s v="仙台市"/>
    <x v="1"/>
    <x v="5"/>
    <n v="424"/>
    <n v="1.75"/>
    <n v="208"/>
    <n v="2.48"/>
    <n v="213"/>
    <n v="1.35"/>
    <x v="0"/>
  </r>
  <r>
    <x v="0"/>
    <s v="仙台市"/>
    <x v="1"/>
    <x v="6"/>
    <n v="5952"/>
    <n v="24.59"/>
    <n v="1280"/>
    <n v="15.29"/>
    <n v="4670"/>
    <n v="29.58"/>
    <x v="1"/>
  </r>
  <r>
    <x v="0"/>
    <s v="仙台市"/>
    <x v="1"/>
    <x v="7"/>
    <n v="229"/>
    <n v="0.95"/>
    <n v="11"/>
    <n v="0.13"/>
    <n v="218"/>
    <n v="1.38"/>
    <x v="0"/>
  </r>
  <r>
    <x v="0"/>
    <s v="仙台市"/>
    <x v="1"/>
    <x v="8"/>
    <n v="2772"/>
    <n v="11.45"/>
    <n v="604"/>
    <n v="7.22"/>
    <n v="2164"/>
    <n v="13.7"/>
    <x v="1"/>
  </r>
  <r>
    <x v="0"/>
    <s v="仙台市"/>
    <x v="1"/>
    <x v="9"/>
    <n v="1884"/>
    <n v="7.78"/>
    <n v="689"/>
    <n v="8.23"/>
    <n v="1192"/>
    <n v="7.55"/>
    <x v="1"/>
  </r>
  <r>
    <x v="0"/>
    <s v="仙台市"/>
    <x v="1"/>
    <x v="10"/>
    <n v="2790"/>
    <n v="11.53"/>
    <n v="1903"/>
    <n v="22.73"/>
    <n v="884"/>
    <n v="5.6"/>
    <x v="3"/>
  </r>
  <r>
    <x v="0"/>
    <s v="仙台市"/>
    <x v="1"/>
    <x v="11"/>
    <n v="2726"/>
    <n v="11.26"/>
    <n v="1878"/>
    <n v="22.43"/>
    <n v="846"/>
    <n v="5.36"/>
    <x v="0"/>
  </r>
  <r>
    <x v="0"/>
    <s v="仙台市"/>
    <x v="1"/>
    <x v="12"/>
    <n v="849"/>
    <n v="3.51"/>
    <n v="521"/>
    <n v="6.22"/>
    <n v="313"/>
    <n v="1.98"/>
    <x v="11"/>
  </r>
  <r>
    <x v="0"/>
    <s v="仙台市"/>
    <x v="1"/>
    <x v="13"/>
    <n v="1224"/>
    <n v="5.0599999999999996"/>
    <n v="700"/>
    <n v="8.36"/>
    <n v="522"/>
    <n v="3.31"/>
    <x v="1"/>
  </r>
  <r>
    <x v="0"/>
    <s v="仙台市"/>
    <x v="1"/>
    <x v="14"/>
    <n v="898"/>
    <n v="3.71"/>
    <n v="140"/>
    <n v="1.67"/>
    <n v="751"/>
    <n v="4.76"/>
    <x v="2"/>
  </r>
  <r>
    <x v="0"/>
    <s v="仙台市青葉区"/>
    <x v="2"/>
    <x v="0"/>
    <n v="2"/>
    <n v="0.02"/>
    <n v="0"/>
    <n v="0"/>
    <n v="2"/>
    <n v="0.03"/>
    <x v="0"/>
  </r>
  <r>
    <x v="0"/>
    <s v="仙台市青葉区"/>
    <x v="2"/>
    <x v="1"/>
    <n v="782"/>
    <n v="8.02"/>
    <n v="46"/>
    <n v="1.3"/>
    <n v="736"/>
    <n v="11.92"/>
    <x v="0"/>
  </r>
  <r>
    <x v="0"/>
    <s v="仙台市青葉区"/>
    <x v="2"/>
    <x v="2"/>
    <n v="225"/>
    <n v="2.31"/>
    <n v="45"/>
    <n v="1.27"/>
    <n v="180"/>
    <n v="2.91"/>
    <x v="0"/>
  </r>
  <r>
    <x v="0"/>
    <s v="仙台市青葉区"/>
    <x v="2"/>
    <x v="3"/>
    <n v="13"/>
    <n v="0.13"/>
    <n v="0"/>
    <n v="0"/>
    <n v="13"/>
    <n v="0.21"/>
    <x v="0"/>
  </r>
  <r>
    <x v="0"/>
    <s v="仙台市青葉区"/>
    <x v="2"/>
    <x v="4"/>
    <n v="250"/>
    <n v="2.56"/>
    <n v="3"/>
    <n v="0.08"/>
    <n v="245"/>
    <n v="3.97"/>
    <x v="1"/>
  </r>
  <r>
    <x v="0"/>
    <s v="仙台市青葉区"/>
    <x v="2"/>
    <x v="5"/>
    <n v="69"/>
    <n v="0.71"/>
    <n v="29"/>
    <n v="0.82"/>
    <n v="39"/>
    <n v="0.63"/>
    <x v="0"/>
  </r>
  <r>
    <x v="0"/>
    <s v="仙台市青葉区"/>
    <x v="2"/>
    <x v="6"/>
    <n v="2257"/>
    <n v="23.15"/>
    <n v="463"/>
    <n v="13.04"/>
    <n v="1794"/>
    <n v="29.05"/>
    <x v="0"/>
  </r>
  <r>
    <x v="0"/>
    <s v="仙台市青葉区"/>
    <x v="2"/>
    <x v="7"/>
    <n v="116"/>
    <n v="1.19"/>
    <n v="5"/>
    <n v="0.14000000000000001"/>
    <n v="111"/>
    <n v="1.8"/>
    <x v="0"/>
  </r>
  <r>
    <x v="0"/>
    <s v="仙台市青葉区"/>
    <x v="2"/>
    <x v="8"/>
    <n v="1068"/>
    <n v="10.96"/>
    <n v="181"/>
    <n v="5.0999999999999996"/>
    <n v="887"/>
    <n v="14.36"/>
    <x v="0"/>
  </r>
  <r>
    <x v="0"/>
    <s v="仙台市青葉区"/>
    <x v="2"/>
    <x v="9"/>
    <n v="1045"/>
    <n v="10.72"/>
    <n v="396"/>
    <n v="11.15"/>
    <n v="647"/>
    <n v="10.48"/>
    <x v="3"/>
  </r>
  <r>
    <x v="0"/>
    <s v="仙台市青葉区"/>
    <x v="2"/>
    <x v="10"/>
    <n v="1713"/>
    <n v="17.57"/>
    <n v="1182"/>
    <n v="33.299999999999997"/>
    <n v="529"/>
    <n v="8.57"/>
    <x v="0"/>
  </r>
  <r>
    <x v="0"/>
    <s v="仙台市青葉区"/>
    <x v="2"/>
    <x v="11"/>
    <n v="1038"/>
    <n v="10.65"/>
    <n v="675"/>
    <n v="19.010000000000002"/>
    <n v="361"/>
    <n v="5.85"/>
    <x v="0"/>
  </r>
  <r>
    <x v="0"/>
    <s v="仙台市青葉区"/>
    <x v="2"/>
    <x v="12"/>
    <n v="360"/>
    <n v="3.69"/>
    <n v="217"/>
    <n v="6.11"/>
    <n v="134"/>
    <n v="2.17"/>
    <x v="4"/>
  </r>
  <r>
    <x v="0"/>
    <s v="仙台市青葉区"/>
    <x v="2"/>
    <x v="13"/>
    <n v="458"/>
    <n v="4.7"/>
    <n v="278"/>
    <n v="7.83"/>
    <n v="180"/>
    <n v="2.91"/>
    <x v="0"/>
  </r>
  <r>
    <x v="0"/>
    <s v="仙台市青葉区"/>
    <x v="2"/>
    <x v="14"/>
    <n v="352"/>
    <n v="3.61"/>
    <n v="30"/>
    <n v="0.85"/>
    <n v="317"/>
    <n v="5.13"/>
    <x v="7"/>
  </r>
  <r>
    <x v="0"/>
    <s v="仙台市宮城野区"/>
    <x v="3"/>
    <x v="0"/>
    <n v="2"/>
    <n v="0.05"/>
    <n v="0"/>
    <n v="0"/>
    <n v="2"/>
    <n v="7.0000000000000007E-2"/>
    <x v="0"/>
  </r>
  <r>
    <x v="0"/>
    <s v="仙台市宮城野区"/>
    <x v="3"/>
    <x v="1"/>
    <n v="655"/>
    <n v="15.11"/>
    <n v="28"/>
    <n v="2.11"/>
    <n v="627"/>
    <n v="20.91"/>
    <x v="0"/>
  </r>
  <r>
    <x v="0"/>
    <s v="仙台市宮城野区"/>
    <x v="3"/>
    <x v="2"/>
    <n v="218"/>
    <n v="5.03"/>
    <n v="42"/>
    <n v="3.16"/>
    <n v="176"/>
    <n v="5.87"/>
    <x v="0"/>
  </r>
  <r>
    <x v="0"/>
    <s v="仙台市宮城野区"/>
    <x v="3"/>
    <x v="3"/>
    <n v="3"/>
    <n v="7.0000000000000007E-2"/>
    <n v="0"/>
    <n v="0"/>
    <n v="3"/>
    <n v="0.1"/>
    <x v="0"/>
  </r>
  <r>
    <x v="0"/>
    <s v="仙台市宮城野区"/>
    <x v="3"/>
    <x v="4"/>
    <n v="43"/>
    <n v="0.99"/>
    <n v="2"/>
    <n v="0.15"/>
    <n v="41"/>
    <n v="1.37"/>
    <x v="0"/>
  </r>
  <r>
    <x v="0"/>
    <s v="仙台市宮城野区"/>
    <x v="3"/>
    <x v="5"/>
    <n v="137"/>
    <n v="3.16"/>
    <n v="45"/>
    <n v="3.39"/>
    <n v="92"/>
    <n v="3.07"/>
    <x v="0"/>
  </r>
  <r>
    <x v="0"/>
    <s v="仙台市宮城野区"/>
    <x v="3"/>
    <x v="6"/>
    <n v="1155"/>
    <n v="26.64"/>
    <n v="218"/>
    <n v="16.399999999999999"/>
    <n v="937"/>
    <n v="31.25"/>
    <x v="0"/>
  </r>
  <r>
    <x v="0"/>
    <s v="仙台市宮城野区"/>
    <x v="3"/>
    <x v="7"/>
    <n v="40"/>
    <n v="0.92"/>
    <n v="0"/>
    <n v="0"/>
    <n v="40"/>
    <n v="1.33"/>
    <x v="0"/>
  </r>
  <r>
    <x v="0"/>
    <s v="仙台市宮城野区"/>
    <x v="3"/>
    <x v="8"/>
    <n v="539"/>
    <n v="12.43"/>
    <n v="156"/>
    <n v="11.74"/>
    <n v="379"/>
    <n v="12.64"/>
    <x v="1"/>
  </r>
  <r>
    <x v="0"/>
    <s v="仙台市宮城野区"/>
    <x v="3"/>
    <x v="9"/>
    <n v="239"/>
    <n v="5.51"/>
    <n v="81"/>
    <n v="6.09"/>
    <n v="157"/>
    <n v="5.24"/>
    <x v="3"/>
  </r>
  <r>
    <x v="0"/>
    <s v="仙台市宮城野区"/>
    <x v="3"/>
    <x v="10"/>
    <n v="338"/>
    <n v="7.8"/>
    <n v="225"/>
    <n v="16.93"/>
    <n v="113"/>
    <n v="3.77"/>
    <x v="0"/>
  </r>
  <r>
    <x v="0"/>
    <s v="仙台市宮城野区"/>
    <x v="3"/>
    <x v="11"/>
    <n v="450"/>
    <n v="10.38"/>
    <n v="312"/>
    <n v="23.48"/>
    <n v="138"/>
    <n v="4.5999999999999996"/>
    <x v="0"/>
  </r>
  <r>
    <x v="0"/>
    <s v="仙台市宮城野区"/>
    <x v="3"/>
    <x v="12"/>
    <n v="115"/>
    <n v="2.65"/>
    <n v="70"/>
    <n v="5.27"/>
    <n v="45"/>
    <n v="1.5"/>
    <x v="0"/>
  </r>
  <r>
    <x v="0"/>
    <s v="仙台市宮城野区"/>
    <x v="3"/>
    <x v="13"/>
    <n v="182"/>
    <n v="4.2"/>
    <n v="94"/>
    <n v="7.07"/>
    <n v="86"/>
    <n v="2.87"/>
    <x v="1"/>
  </r>
  <r>
    <x v="0"/>
    <s v="仙台市宮城野区"/>
    <x v="3"/>
    <x v="14"/>
    <n v="219"/>
    <n v="5.05"/>
    <n v="56"/>
    <n v="4.21"/>
    <n v="162"/>
    <n v="5.4"/>
    <x v="3"/>
  </r>
  <r>
    <x v="0"/>
    <s v="仙台市若林区"/>
    <x v="4"/>
    <x v="0"/>
    <n v="0"/>
    <n v="0"/>
    <n v="0"/>
    <n v="0"/>
    <n v="0"/>
    <n v="0"/>
    <x v="0"/>
  </r>
  <r>
    <x v="0"/>
    <s v="仙台市若林区"/>
    <x v="4"/>
    <x v="1"/>
    <n v="488"/>
    <n v="14.98"/>
    <n v="40"/>
    <n v="3.89"/>
    <n v="448"/>
    <n v="20.13"/>
    <x v="0"/>
  </r>
  <r>
    <x v="0"/>
    <s v="仙台市若林区"/>
    <x v="4"/>
    <x v="2"/>
    <n v="220"/>
    <n v="6.75"/>
    <n v="37"/>
    <n v="3.6"/>
    <n v="183"/>
    <n v="8.2200000000000006"/>
    <x v="0"/>
  </r>
  <r>
    <x v="0"/>
    <s v="仙台市若林区"/>
    <x v="4"/>
    <x v="3"/>
    <n v="1"/>
    <n v="0.03"/>
    <n v="0"/>
    <n v="0"/>
    <n v="1"/>
    <n v="0.04"/>
    <x v="0"/>
  </r>
  <r>
    <x v="0"/>
    <s v="仙台市若林区"/>
    <x v="4"/>
    <x v="4"/>
    <n v="43"/>
    <n v="1.32"/>
    <n v="3"/>
    <n v="0.28999999999999998"/>
    <n v="40"/>
    <n v="1.8"/>
    <x v="0"/>
  </r>
  <r>
    <x v="0"/>
    <s v="仙台市若林区"/>
    <x v="4"/>
    <x v="5"/>
    <n v="49"/>
    <n v="1.5"/>
    <n v="9"/>
    <n v="0.88"/>
    <n v="40"/>
    <n v="1.8"/>
    <x v="0"/>
  </r>
  <r>
    <x v="0"/>
    <s v="仙台市若林区"/>
    <x v="4"/>
    <x v="6"/>
    <n v="968"/>
    <n v="29.71"/>
    <n v="188"/>
    <n v="18.29"/>
    <n v="779"/>
    <n v="35.01"/>
    <x v="3"/>
  </r>
  <r>
    <x v="0"/>
    <s v="仙台市若林区"/>
    <x v="4"/>
    <x v="7"/>
    <n v="15"/>
    <n v="0.46"/>
    <n v="2"/>
    <n v="0.19"/>
    <n v="13"/>
    <n v="0.57999999999999996"/>
    <x v="0"/>
  </r>
  <r>
    <x v="0"/>
    <s v="仙台市若林区"/>
    <x v="4"/>
    <x v="8"/>
    <n v="450"/>
    <n v="13.81"/>
    <n v="148"/>
    <n v="14.4"/>
    <n v="302"/>
    <n v="13.57"/>
    <x v="0"/>
  </r>
  <r>
    <x v="0"/>
    <s v="仙台市若林区"/>
    <x v="4"/>
    <x v="9"/>
    <n v="130"/>
    <n v="3.99"/>
    <n v="45"/>
    <n v="4.38"/>
    <n v="85"/>
    <n v="3.82"/>
    <x v="0"/>
  </r>
  <r>
    <x v="0"/>
    <s v="仙台市若林区"/>
    <x v="4"/>
    <x v="10"/>
    <n v="217"/>
    <n v="6.66"/>
    <n v="155"/>
    <n v="15.08"/>
    <n v="61"/>
    <n v="2.74"/>
    <x v="3"/>
  </r>
  <r>
    <x v="0"/>
    <s v="仙台市若林区"/>
    <x v="4"/>
    <x v="11"/>
    <n v="331"/>
    <n v="10.16"/>
    <n v="249"/>
    <n v="24.22"/>
    <n v="82"/>
    <n v="3.69"/>
    <x v="0"/>
  </r>
  <r>
    <x v="0"/>
    <s v="仙台市若林区"/>
    <x v="4"/>
    <x v="12"/>
    <n v="72"/>
    <n v="2.21"/>
    <n v="47"/>
    <n v="4.57"/>
    <n v="23"/>
    <n v="1.03"/>
    <x v="0"/>
  </r>
  <r>
    <x v="0"/>
    <s v="仙台市若林区"/>
    <x v="4"/>
    <x v="13"/>
    <n v="158"/>
    <n v="4.8499999999999996"/>
    <n v="92"/>
    <n v="8.9499999999999993"/>
    <n v="66"/>
    <n v="2.97"/>
    <x v="0"/>
  </r>
  <r>
    <x v="0"/>
    <s v="仙台市若林区"/>
    <x v="4"/>
    <x v="14"/>
    <n v="116"/>
    <n v="3.56"/>
    <n v="13"/>
    <n v="1.26"/>
    <n v="102"/>
    <n v="4.58"/>
    <x v="3"/>
  </r>
  <r>
    <x v="0"/>
    <s v="仙台市太白区"/>
    <x v="5"/>
    <x v="0"/>
    <n v="4"/>
    <n v="0.12"/>
    <n v="0"/>
    <n v="0"/>
    <n v="4"/>
    <n v="0.2"/>
    <x v="0"/>
  </r>
  <r>
    <x v="0"/>
    <s v="仙台市太白区"/>
    <x v="5"/>
    <x v="1"/>
    <n v="555"/>
    <n v="16.93"/>
    <n v="69"/>
    <n v="5.59"/>
    <n v="485"/>
    <n v="23.79"/>
    <x v="3"/>
  </r>
  <r>
    <x v="0"/>
    <s v="仙台市太白区"/>
    <x v="5"/>
    <x v="2"/>
    <n v="126"/>
    <n v="3.84"/>
    <n v="36"/>
    <n v="2.91"/>
    <n v="90"/>
    <n v="4.41"/>
    <x v="0"/>
  </r>
  <r>
    <x v="0"/>
    <s v="仙台市太白区"/>
    <x v="5"/>
    <x v="3"/>
    <n v="4"/>
    <n v="0.12"/>
    <n v="0"/>
    <n v="0"/>
    <n v="4"/>
    <n v="0.2"/>
    <x v="0"/>
  </r>
  <r>
    <x v="0"/>
    <s v="仙台市太白区"/>
    <x v="5"/>
    <x v="4"/>
    <n v="40"/>
    <n v="1.22"/>
    <n v="0"/>
    <n v="0"/>
    <n v="40"/>
    <n v="1.96"/>
    <x v="0"/>
  </r>
  <r>
    <x v="0"/>
    <s v="仙台市太白区"/>
    <x v="5"/>
    <x v="5"/>
    <n v="95"/>
    <n v="2.9"/>
    <n v="74"/>
    <n v="5.99"/>
    <n v="20"/>
    <n v="0.98"/>
    <x v="0"/>
  </r>
  <r>
    <x v="0"/>
    <s v="仙台市太白区"/>
    <x v="5"/>
    <x v="6"/>
    <n v="746"/>
    <n v="22.75"/>
    <n v="224"/>
    <n v="18.14"/>
    <n v="521"/>
    <n v="25.55"/>
    <x v="3"/>
  </r>
  <r>
    <x v="0"/>
    <s v="仙台市太白区"/>
    <x v="5"/>
    <x v="7"/>
    <n v="25"/>
    <n v="0.76"/>
    <n v="3"/>
    <n v="0.24"/>
    <n v="22"/>
    <n v="1.08"/>
    <x v="0"/>
  </r>
  <r>
    <x v="0"/>
    <s v="仙台市太白区"/>
    <x v="5"/>
    <x v="8"/>
    <n v="376"/>
    <n v="11.47"/>
    <n v="85"/>
    <n v="6.88"/>
    <n v="291"/>
    <n v="14.27"/>
    <x v="0"/>
  </r>
  <r>
    <x v="0"/>
    <s v="仙台市太白区"/>
    <x v="5"/>
    <x v="9"/>
    <n v="203"/>
    <n v="6.19"/>
    <n v="71"/>
    <n v="5.75"/>
    <n v="132"/>
    <n v="6.47"/>
    <x v="0"/>
  </r>
  <r>
    <x v="0"/>
    <s v="仙台市太白区"/>
    <x v="5"/>
    <x v="10"/>
    <n v="246"/>
    <n v="7.5"/>
    <n v="154"/>
    <n v="12.47"/>
    <n v="92"/>
    <n v="4.51"/>
    <x v="0"/>
  </r>
  <r>
    <x v="0"/>
    <s v="仙台市太白区"/>
    <x v="5"/>
    <x v="11"/>
    <n v="458"/>
    <n v="13.97"/>
    <n v="330"/>
    <n v="26.72"/>
    <n v="128"/>
    <n v="6.28"/>
    <x v="0"/>
  </r>
  <r>
    <x v="0"/>
    <s v="仙台市太白区"/>
    <x v="5"/>
    <x v="12"/>
    <n v="121"/>
    <n v="3.69"/>
    <n v="64"/>
    <n v="5.18"/>
    <n v="55"/>
    <n v="2.7"/>
    <x v="3"/>
  </r>
  <r>
    <x v="0"/>
    <s v="仙台市太白区"/>
    <x v="5"/>
    <x v="13"/>
    <n v="198"/>
    <n v="6.04"/>
    <n v="103"/>
    <n v="8.34"/>
    <n v="95"/>
    <n v="4.66"/>
    <x v="0"/>
  </r>
  <r>
    <x v="0"/>
    <s v="仙台市太白区"/>
    <x v="5"/>
    <x v="14"/>
    <n v="82"/>
    <n v="2.5"/>
    <n v="22"/>
    <n v="1.78"/>
    <n v="60"/>
    <n v="2.94"/>
    <x v="0"/>
  </r>
  <r>
    <x v="0"/>
    <s v="仙台市泉区"/>
    <x v="6"/>
    <x v="0"/>
    <n v="0"/>
    <n v="0"/>
    <n v="0"/>
    <n v="0"/>
    <n v="0"/>
    <n v="0"/>
    <x v="0"/>
  </r>
  <r>
    <x v="0"/>
    <s v="仙台市泉区"/>
    <x v="6"/>
    <x v="1"/>
    <n v="627"/>
    <n v="17.489999999999998"/>
    <n v="65"/>
    <n v="5.29"/>
    <n v="562"/>
    <n v="23.88"/>
    <x v="0"/>
  </r>
  <r>
    <x v="0"/>
    <s v="仙台市泉区"/>
    <x v="6"/>
    <x v="2"/>
    <n v="108"/>
    <n v="3.01"/>
    <n v="19"/>
    <n v="1.55"/>
    <n v="89"/>
    <n v="3.78"/>
    <x v="0"/>
  </r>
  <r>
    <x v="0"/>
    <s v="仙台市泉区"/>
    <x v="6"/>
    <x v="3"/>
    <n v="2"/>
    <n v="0.06"/>
    <n v="0"/>
    <n v="0"/>
    <n v="2"/>
    <n v="0.08"/>
    <x v="0"/>
  </r>
  <r>
    <x v="0"/>
    <s v="仙台市泉区"/>
    <x v="6"/>
    <x v="4"/>
    <n v="46"/>
    <n v="1.28"/>
    <n v="2"/>
    <n v="0.16"/>
    <n v="44"/>
    <n v="1.87"/>
    <x v="0"/>
  </r>
  <r>
    <x v="0"/>
    <s v="仙台市泉区"/>
    <x v="6"/>
    <x v="5"/>
    <n v="74"/>
    <n v="2.06"/>
    <n v="51"/>
    <n v="4.1500000000000004"/>
    <n v="22"/>
    <n v="0.93"/>
    <x v="0"/>
  </r>
  <r>
    <x v="0"/>
    <s v="仙台市泉区"/>
    <x v="6"/>
    <x v="6"/>
    <n v="826"/>
    <n v="23.04"/>
    <n v="187"/>
    <n v="15.22"/>
    <n v="639"/>
    <n v="27.16"/>
    <x v="0"/>
  </r>
  <r>
    <x v="0"/>
    <s v="仙台市泉区"/>
    <x v="6"/>
    <x v="7"/>
    <n v="33"/>
    <n v="0.92"/>
    <n v="1"/>
    <n v="0.08"/>
    <n v="32"/>
    <n v="1.36"/>
    <x v="0"/>
  </r>
  <r>
    <x v="0"/>
    <s v="仙台市泉区"/>
    <x v="6"/>
    <x v="8"/>
    <n v="339"/>
    <n v="9.4600000000000009"/>
    <n v="34"/>
    <n v="2.77"/>
    <n v="305"/>
    <n v="12.96"/>
    <x v="0"/>
  </r>
  <r>
    <x v="0"/>
    <s v="仙台市泉区"/>
    <x v="6"/>
    <x v="9"/>
    <n v="267"/>
    <n v="7.45"/>
    <n v="96"/>
    <n v="7.81"/>
    <n v="171"/>
    <n v="7.27"/>
    <x v="0"/>
  </r>
  <r>
    <x v="0"/>
    <s v="仙台市泉区"/>
    <x v="6"/>
    <x v="10"/>
    <n v="276"/>
    <n v="7.7"/>
    <n v="187"/>
    <n v="15.22"/>
    <n v="89"/>
    <n v="3.78"/>
    <x v="0"/>
  </r>
  <r>
    <x v="0"/>
    <s v="仙台市泉区"/>
    <x v="6"/>
    <x v="11"/>
    <n v="449"/>
    <n v="12.52"/>
    <n v="312"/>
    <n v="25.39"/>
    <n v="137"/>
    <n v="5.82"/>
    <x v="0"/>
  </r>
  <r>
    <x v="0"/>
    <s v="仙台市泉区"/>
    <x v="6"/>
    <x v="12"/>
    <n v="181"/>
    <n v="5.05"/>
    <n v="123"/>
    <n v="10.01"/>
    <n v="56"/>
    <n v="2.38"/>
    <x v="3"/>
  </r>
  <r>
    <x v="0"/>
    <s v="仙台市泉区"/>
    <x v="6"/>
    <x v="13"/>
    <n v="228"/>
    <n v="6.36"/>
    <n v="133"/>
    <n v="10.82"/>
    <n v="95"/>
    <n v="4.04"/>
    <x v="0"/>
  </r>
  <r>
    <x v="0"/>
    <s v="仙台市泉区"/>
    <x v="6"/>
    <x v="14"/>
    <n v="129"/>
    <n v="3.6"/>
    <n v="19"/>
    <n v="1.55"/>
    <n v="110"/>
    <n v="4.67"/>
    <x v="0"/>
  </r>
  <r>
    <x v="0"/>
    <s v="石巻市"/>
    <x v="7"/>
    <x v="0"/>
    <n v="3"/>
    <n v="0.09"/>
    <n v="0"/>
    <n v="0"/>
    <n v="3"/>
    <n v="0.2"/>
    <x v="0"/>
  </r>
  <r>
    <x v="0"/>
    <s v="石巻市"/>
    <x v="7"/>
    <x v="1"/>
    <n v="548"/>
    <n v="16.39"/>
    <n v="218"/>
    <n v="12.33"/>
    <n v="330"/>
    <n v="21.94"/>
    <x v="0"/>
  </r>
  <r>
    <x v="0"/>
    <s v="石巻市"/>
    <x v="7"/>
    <x v="2"/>
    <n v="280"/>
    <n v="8.3699999999999992"/>
    <n v="101"/>
    <n v="5.71"/>
    <n v="176"/>
    <n v="11.7"/>
    <x v="6"/>
  </r>
  <r>
    <x v="0"/>
    <s v="石巻市"/>
    <x v="7"/>
    <x v="3"/>
    <n v="6"/>
    <n v="0.18"/>
    <n v="0"/>
    <n v="0"/>
    <n v="5"/>
    <n v="0.33"/>
    <x v="0"/>
  </r>
  <r>
    <x v="0"/>
    <s v="石巻市"/>
    <x v="7"/>
    <x v="4"/>
    <n v="13"/>
    <n v="0.39"/>
    <n v="2"/>
    <n v="0.11"/>
    <n v="11"/>
    <n v="0.73"/>
    <x v="0"/>
  </r>
  <r>
    <x v="0"/>
    <s v="石巻市"/>
    <x v="7"/>
    <x v="5"/>
    <n v="44"/>
    <n v="1.32"/>
    <n v="9"/>
    <n v="0.51"/>
    <n v="35"/>
    <n v="2.33"/>
    <x v="0"/>
  </r>
  <r>
    <x v="0"/>
    <s v="石巻市"/>
    <x v="7"/>
    <x v="6"/>
    <n v="807"/>
    <n v="24.13"/>
    <n v="395"/>
    <n v="22.34"/>
    <n v="411"/>
    <n v="27.33"/>
    <x v="3"/>
  </r>
  <r>
    <x v="0"/>
    <s v="石巻市"/>
    <x v="7"/>
    <x v="7"/>
    <n v="27"/>
    <n v="0.81"/>
    <n v="8"/>
    <n v="0.45"/>
    <n v="19"/>
    <n v="1.26"/>
    <x v="0"/>
  </r>
  <r>
    <x v="0"/>
    <s v="石巻市"/>
    <x v="7"/>
    <x v="8"/>
    <n v="327"/>
    <n v="9.7799999999999994"/>
    <n v="147"/>
    <n v="8.31"/>
    <n v="180"/>
    <n v="11.97"/>
    <x v="0"/>
  </r>
  <r>
    <x v="0"/>
    <s v="石巻市"/>
    <x v="7"/>
    <x v="9"/>
    <n v="115"/>
    <n v="3.44"/>
    <n v="56"/>
    <n v="3.17"/>
    <n v="58"/>
    <n v="3.86"/>
    <x v="0"/>
  </r>
  <r>
    <x v="0"/>
    <s v="石巻市"/>
    <x v="7"/>
    <x v="10"/>
    <n v="351"/>
    <n v="10.5"/>
    <n v="274"/>
    <n v="15.5"/>
    <n v="72"/>
    <n v="4.79"/>
    <x v="0"/>
  </r>
  <r>
    <x v="0"/>
    <s v="石巻市"/>
    <x v="7"/>
    <x v="11"/>
    <n v="456"/>
    <n v="13.64"/>
    <n v="382"/>
    <n v="21.61"/>
    <n v="72"/>
    <n v="4.79"/>
    <x v="0"/>
  </r>
  <r>
    <x v="0"/>
    <s v="石巻市"/>
    <x v="7"/>
    <x v="12"/>
    <n v="87"/>
    <n v="2.6"/>
    <n v="63"/>
    <n v="3.56"/>
    <n v="19"/>
    <n v="1.26"/>
    <x v="0"/>
  </r>
  <r>
    <x v="0"/>
    <s v="石巻市"/>
    <x v="7"/>
    <x v="13"/>
    <n v="152"/>
    <n v="4.55"/>
    <n v="60"/>
    <n v="3.39"/>
    <n v="45"/>
    <n v="2.99"/>
    <x v="0"/>
  </r>
  <r>
    <x v="0"/>
    <s v="石巻市"/>
    <x v="7"/>
    <x v="14"/>
    <n v="128"/>
    <n v="3.83"/>
    <n v="53"/>
    <n v="3"/>
    <n v="68"/>
    <n v="4.5199999999999996"/>
    <x v="6"/>
  </r>
  <r>
    <x v="0"/>
    <s v="塩竈市"/>
    <x v="8"/>
    <x v="0"/>
    <n v="0"/>
    <n v="0"/>
    <n v="0"/>
    <n v="0"/>
    <n v="0"/>
    <n v="0"/>
    <x v="0"/>
  </r>
  <r>
    <x v="0"/>
    <s v="塩竈市"/>
    <x v="8"/>
    <x v="1"/>
    <n v="218"/>
    <n v="13.81"/>
    <n v="67"/>
    <n v="7.49"/>
    <n v="151"/>
    <n v="22.5"/>
    <x v="0"/>
  </r>
  <r>
    <x v="0"/>
    <s v="塩竈市"/>
    <x v="8"/>
    <x v="2"/>
    <n v="108"/>
    <n v="6.84"/>
    <n v="33"/>
    <n v="3.69"/>
    <n v="75"/>
    <n v="11.18"/>
    <x v="0"/>
  </r>
  <r>
    <x v="0"/>
    <s v="塩竈市"/>
    <x v="8"/>
    <x v="3"/>
    <n v="3"/>
    <n v="0.19"/>
    <n v="0"/>
    <n v="0"/>
    <n v="1"/>
    <n v="0.15"/>
    <x v="0"/>
  </r>
  <r>
    <x v="0"/>
    <s v="塩竈市"/>
    <x v="8"/>
    <x v="4"/>
    <n v="8"/>
    <n v="0.51"/>
    <n v="0"/>
    <n v="0"/>
    <n v="8"/>
    <n v="1.19"/>
    <x v="0"/>
  </r>
  <r>
    <x v="0"/>
    <s v="塩竈市"/>
    <x v="8"/>
    <x v="5"/>
    <n v="20"/>
    <n v="1.27"/>
    <n v="2"/>
    <n v="0.22"/>
    <n v="17"/>
    <n v="2.5299999999999998"/>
    <x v="3"/>
  </r>
  <r>
    <x v="0"/>
    <s v="塩竈市"/>
    <x v="8"/>
    <x v="6"/>
    <n v="469"/>
    <n v="29.7"/>
    <n v="257"/>
    <n v="28.72"/>
    <n v="210"/>
    <n v="31.3"/>
    <x v="1"/>
  </r>
  <r>
    <x v="0"/>
    <s v="塩竈市"/>
    <x v="8"/>
    <x v="7"/>
    <n v="19"/>
    <n v="1.2"/>
    <n v="5"/>
    <n v="0.56000000000000005"/>
    <n v="14"/>
    <n v="2.09"/>
    <x v="0"/>
  </r>
  <r>
    <x v="0"/>
    <s v="塩竈市"/>
    <x v="8"/>
    <x v="8"/>
    <n v="161"/>
    <n v="10.199999999999999"/>
    <n v="103"/>
    <n v="11.51"/>
    <n v="58"/>
    <n v="8.64"/>
    <x v="0"/>
  </r>
  <r>
    <x v="0"/>
    <s v="塩竈市"/>
    <x v="8"/>
    <x v="9"/>
    <n v="52"/>
    <n v="3.29"/>
    <n v="28"/>
    <n v="3.13"/>
    <n v="24"/>
    <n v="3.58"/>
    <x v="0"/>
  </r>
  <r>
    <x v="0"/>
    <s v="塩竈市"/>
    <x v="8"/>
    <x v="10"/>
    <n v="205"/>
    <n v="12.98"/>
    <n v="172"/>
    <n v="19.22"/>
    <n v="31"/>
    <n v="4.62"/>
    <x v="0"/>
  </r>
  <r>
    <x v="0"/>
    <s v="塩竈市"/>
    <x v="8"/>
    <x v="11"/>
    <n v="175"/>
    <n v="11.08"/>
    <n v="145"/>
    <n v="16.2"/>
    <n v="29"/>
    <n v="4.32"/>
    <x v="0"/>
  </r>
  <r>
    <x v="0"/>
    <s v="塩竈市"/>
    <x v="8"/>
    <x v="12"/>
    <n v="43"/>
    <n v="2.72"/>
    <n v="32"/>
    <n v="3.58"/>
    <n v="9"/>
    <n v="1.34"/>
    <x v="3"/>
  </r>
  <r>
    <x v="0"/>
    <s v="塩竈市"/>
    <x v="8"/>
    <x v="13"/>
    <n v="45"/>
    <n v="2.85"/>
    <n v="34"/>
    <n v="3.8"/>
    <n v="10"/>
    <n v="1.49"/>
    <x v="0"/>
  </r>
  <r>
    <x v="0"/>
    <s v="塩竈市"/>
    <x v="8"/>
    <x v="14"/>
    <n v="53"/>
    <n v="3.36"/>
    <n v="17"/>
    <n v="1.9"/>
    <n v="34"/>
    <n v="5.07"/>
    <x v="3"/>
  </r>
  <r>
    <x v="0"/>
    <s v="気仙沼市"/>
    <x v="9"/>
    <x v="0"/>
    <n v="1"/>
    <n v="0.05"/>
    <n v="0"/>
    <n v="0"/>
    <n v="1"/>
    <n v="0.14000000000000001"/>
    <x v="0"/>
  </r>
  <r>
    <x v="0"/>
    <s v="気仙沼市"/>
    <x v="9"/>
    <x v="1"/>
    <n v="219"/>
    <n v="11.58"/>
    <n v="110"/>
    <n v="9.73"/>
    <n v="109"/>
    <n v="14.97"/>
    <x v="0"/>
  </r>
  <r>
    <x v="0"/>
    <s v="気仙沼市"/>
    <x v="9"/>
    <x v="2"/>
    <n v="162"/>
    <n v="8.56"/>
    <n v="69"/>
    <n v="6.1"/>
    <n v="93"/>
    <n v="12.77"/>
    <x v="0"/>
  </r>
  <r>
    <x v="0"/>
    <s v="気仙沼市"/>
    <x v="9"/>
    <x v="3"/>
    <n v="7"/>
    <n v="0.37"/>
    <n v="0"/>
    <n v="0"/>
    <n v="6"/>
    <n v="0.82"/>
    <x v="0"/>
  </r>
  <r>
    <x v="0"/>
    <s v="気仙沼市"/>
    <x v="9"/>
    <x v="4"/>
    <n v="12"/>
    <n v="0.63"/>
    <n v="3"/>
    <n v="0.27"/>
    <n v="9"/>
    <n v="1.24"/>
    <x v="0"/>
  </r>
  <r>
    <x v="0"/>
    <s v="気仙沼市"/>
    <x v="9"/>
    <x v="5"/>
    <n v="17"/>
    <n v="0.9"/>
    <n v="6"/>
    <n v="0.53"/>
    <n v="10"/>
    <n v="1.37"/>
    <x v="3"/>
  </r>
  <r>
    <x v="0"/>
    <s v="気仙沼市"/>
    <x v="9"/>
    <x v="6"/>
    <n v="502"/>
    <n v="26.53"/>
    <n v="250"/>
    <n v="22.1"/>
    <n v="252"/>
    <n v="34.619999999999997"/>
    <x v="0"/>
  </r>
  <r>
    <x v="0"/>
    <s v="気仙沼市"/>
    <x v="9"/>
    <x v="7"/>
    <n v="17"/>
    <n v="0.9"/>
    <n v="5"/>
    <n v="0.44"/>
    <n v="12"/>
    <n v="1.65"/>
    <x v="0"/>
  </r>
  <r>
    <x v="0"/>
    <s v="気仙沼市"/>
    <x v="9"/>
    <x v="8"/>
    <n v="195"/>
    <n v="10.31"/>
    <n v="129"/>
    <n v="11.41"/>
    <n v="66"/>
    <n v="9.07"/>
    <x v="0"/>
  </r>
  <r>
    <x v="0"/>
    <s v="気仙沼市"/>
    <x v="9"/>
    <x v="9"/>
    <n v="70"/>
    <n v="3.7"/>
    <n v="42"/>
    <n v="3.71"/>
    <n v="27"/>
    <n v="3.71"/>
    <x v="3"/>
  </r>
  <r>
    <x v="0"/>
    <s v="気仙沼市"/>
    <x v="9"/>
    <x v="10"/>
    <n v="259"/>
    <n v="13.69"/>
    <n v="208"/>
    <n v="18.39"/>
    <n v="48"/>
    <n v="6.59"/>
    <x v="0"/>
  </r>
  <r>
    <x v="0"/>
    <s v="気仙沼市"/>
    <x v="9"/>
    <x v="11"/>
    <n v="240"/>
    <n v="12.68"/>
    <n v="211"/>
    <n v="18.66"/>
    <n v="29"/>
    <n v="3.98"/>
    <x v="0"/>
  </r>
  <r>
    <x v="0"/>
    <s v="気仙沼市"/>
    <x v="9"/>
    <x v="12"/>
    <n v="60"/>
    <n v="3.17"/>
    <n v="42"/>
    <n v="3.71"/>
    <n v="5"/>
    <n v="0.69"/>
    <x v="1"/>
  </r>
  <r>
    <x v="0"/>
    <s v="気仙沼市"/>
    <x v="9"/>
    <x v="13"/>
    <n v="78"/>
    <n v="4.12"/>
    <n v="29"/>
    <n v="2.56"/>
    <n v="38"/>
    <n v="5.22"/>
    <x v="3"/>
  </r>
  <r>
    <x v="0"/>
    <s v="気仙沼市"/>
    <x v="9"/>
    <x v="14"/>
    <n v="53"/>
    <n v="2.8"/>
    <n v="27"/>
    <n v="2.39"/>
    <n v="23"/>
    <n v="3.16"/>
    <x v="3"/>
  </r>
  <r>
    <x v="0"/>
    <s v="白石市"/>
    <x v="10"/>
    <x v="0"/>
    <n v="0"/>
    <n v="0"/>
    <n v="0"/>
    <n v="0"/>
    <n v="0"/>
    <n v="0"/>
    <x v="0"/>
  </r>
  <r>
    <x v="0"/>
    <s v="白石市"/>
    <x v="10"/>
    <x v="1"/>
    <n v="158"/>
    <n v="18.809999999999999"/>
    <n v="81"/>
    <n v="16.77"/>
    <n v="77"/>
    <n v="22.19"/>
    <x v="0"/>
  </r>
  <r>
    <x v="0"/>
    <s v="白石市"/>
    <x v="10"/>
    <x v="2"/>
    <n v="51"/>
    <n v="6.07"/>
    <n v="25"/>
    <n v="5.18"/>
    <n v="26"/>
    <n v="7.49"/>
    <x v="0"/>
  </r>
  <r>
    <x v="0"/>
    <s v="白石市"/>
    <x v="10"/>
    <x v="3"/>
    <n v="1"/>
    <n v="0.12"/>
    <n v="0"/>
    <n v="0"/>
    <n v="1"/>
    <n v="0.28999999999999998"/>
    <x v="0"/>
  </r>
  <r>
    <x v="0"/>
    <s v="白石市"/>
    <x v="10"/>
    <x v="4"/>
    <n v="3"/>
    <n v="0.36"/>
    <n v="0"/>
    <n v="0"/>
    <n v="3"/>
    <n v="0.86"/>
    <x v="0"/>
  </r>
  <r>
    <x v="0"/>
    <s v="白石市"/>
    <x v="10"/>
    <x v="5"/>
    <n v="11"/>
    <n v="1.31"/>
    <n v="2"/>
    <n v="0.41"/>
    <n v="9"/>
    <n v="2.59"/>
    <x v="0"/>
  </r>
  <r>
    <x v="0"/>
    <s v="白石市"/>
    <x v="10"/>
    <x v="6"/>
    <n v="205"/>
    <n v="24.4"/>
    <n v="108"/>
    <n v="22.36"/>
    <n v="96"/>
    <n v="27.67"/>
    <x v="3"/>
  </r>
  <r>
    <x v="0"/>
    <s v="白石市"/>
    <x v="10"/>
    <x v="7"/>
    <n v="10"/>
    <n v="1.19"/>
    <n v="3"/>
    <n v="0.62"/>
    <n v="7"/>
    <n v="2.02"/>
    <x v="0"/>
  </r>
  <r>
    <x v="0"/>
    <s v="白石市"/>
    <x v="10"/>
    <x v="8"/>
    <n v="56"/>
    <n v="6.67"/>
    <n v="23"/>
    <n v="4.76"/>
    <n v="33"/>
    <n v="9.51"/>
    <x v="0"/>
  </r>
  <r>
    <x v="0"/>
    <s v="白石市"/>
    <x v="10"/>
    <x v="9"/>
    <n v="25"/>
    <n v="2.98"/>
    <n v="15"/>
    <n v="3.11"/>
    <n v="10"/>
    <n v="2.88"/>
    <x v="0"/>
  </r>
  <r>
    <x v="0"/>
    <s v="白石市"/>
    <x v="10"/>
    <x v="10"/>
    <n v="103"/>
    <n v="12.26"/>
    <n v="77"/>
    <n v="15.94"/>
    <n v="25"/>
    <n v="7.2"/>
    <x v="0"/>
  </r>
  <r>
    <x v="0"/>
    <s v="白石市"/>
    <x v="10"/>
    <x v="11"/>
    <n v="114"/>
    <n v="13.57"/>
    <n v="96"/>
    <n v="19.88"/>
    <n v="16"/>
    <n v="4.6100000000000003"/>
    <x v="3"/>
  </r>
  <r>
    <x v="0"/>
    <s v="白石市"/>
    <x v="10"/>
    <x v="12"/>
    <n v="36"/>
    <n v="4.29"/>
    <n v="18"/>
    <n v="3.73"/>
    <n v="14"/>
    <n v="4.03"/>
    <x v="4"/>
  </r>
  <r>
    <x v="0"/>
    <s v="白石市"/>
    <x v="10"/>
    <x v="13"/>
    <n v="34"/>
    <n v="4.05"/>
    <n v="22"/>
    <n v="4.55"/>
    <n v="10"/>
    <n v="2.88"/>
    <x v="0"/>
  </r>
  <r>
    <x v="0"/>
    <s v="白石市"/>
    <x v="10"/>
    <x v="14"/>
    <n v="33"/>
    <n v="3.93"/>
    <n v="13"/>
    <n v="2.69"/>
    <n v="20"/>
    <n v="5.76"/>
    <x v="0"/>
  </r>
  <r>
    <x v="0"/>
    <s v="名取市"/>
    <x v="11"/>
    <x v="0"/>
    <n v="0"/>
    <n v="0"/>
    <n v="0"/>
    <n v="0"/>
    <n v="0"/>
    <n v="0"/>
    <x v="0"/>
  </r>
  <r>
    <x v="0"/>
    <s v="名取市"/>
    <x v="11"/>
    <x v="1"/>
    <n v="232"/>
    <n v="17.059999999999999"/>
    <n v="29"/>
    <n v="5.0999999999999996"/>
    <n v="203"/>
    <n v="26.16"/>
    <x v="0"/>
  </r>
  <r>
    <x v="0"/>
    <s v="名取市"/>
    <x v="11"/>
    <x v="2"/>
    <n v="72"/>
    <n v="5.29"/>
    <n v="13"/>
    <n v="2.2799999999999998"/>
    <n v="59"/>
    <n v="7.6"/>
    <x v="0"/>
  </r>
  <r>
    <x v="0"/>
    <s v="名取市"/>
    <x v="11"/>
    <x v="3"/>
    <n v="2"/>
    <n v="0.15"/>
    <n v="0"/>
    <n v="0"/>
    <n v="1"/>
    <n v="0.13"/>
    <x v="0"/>
  </r>
  <r>
    <x v="0"/>
    <s v="名取市"/>
    <x v="11"/>
    <x v="4"/>
    <n v="9"/>
    <n v="0.66"/>
    <n v="2"/>
    <n v="0.35"/>
    <n v="7"/>
    <n v="0.9"/>
    <x v="0"/>
  </r>
  <r>
    <x v="0"/>
    <s v="名取市"/>
    <x v="11"/>
    <x v="5"/>
    <n v="25"/>
    <n v="1.84"/>
    <n v="1"/>
    <n v="0.18"/>
    <n v="24"/>
    <n v="3.09"/>
    <x v="0"/>
  </r>
  <r>
    <x v="0"/>
    <s v="名取市"/>
    <x v="11"/>
    <x v="6"/>
    <n v="301"/>
    <n v="22.13"/>
    <n v="87"/>
    <n v="15.29"/>
    <n v="214"/>
    <n v="27.58"/>
    <x v="0"/>
  </r>
  <r>
    <x v="0"/>
    <s v="名取市"/>
    <x v="11"/>
    <x v="7"/>
    <n v="17"/>
    <n v="1.25"/>
    <n v="2"/>
    <n v="0.35"/>
    <n v="15"/>
    <n v="1.93"/>
    <x v="0"/>
  </r>
  <r>
    <x v="0"/>
    <s v="名取市"/>
    <x v="11"/>
    <x v="8"/>
    <n v="219"/>
    <n v="16.100000000000001"/>
    <n v="150"/>
    <n v="26.36"/>
    <n v="69"/>
    <n v="8.89"/>
    <x v="0"/>
  </r>
  <r>
    <x v="0"/>
    <s v="名取市"/>
    <x v="11"/>
    <x v="9"/>
    <n v="60"/>
    <n v="4.41"/>
    <n v="24"/>
    <n v="4.22"/>
    <n v="35"/>
    <n v="4.51"/>
    <x v="0"/>
  </r>
  <r>
    <x v="0"/>
    <s v="名取市"/>
    <x v="11"/>
    <x v="10"/>
    <n v="98"/>
    <n v="7.21"/>
    <n v="70"/>
    <n v="12.3"/>
    <n v="27"/>
    <n v="3.48"/>
    <x v="0"/>
  </r>
  <r>
    <x v="0"/>
    <s v="名取市"/>
    <x v="11"/>
    <x v="11"/>
    <n v="146"/>
    <n v="10.74"/>
    <n v="105"/>
    <n v="18.45"/>
    <n v="41"/>
    <n v="5.28"/>
    <x v="0"/>
  </r>
  <r>
    <x v="0"/>
    <s v="名取市"/>
    <x v="11"/>
    <x v="12"/>
    <n v="61"/>
    <n v="4.49"/>
    <n v="34"/>
    <n v="5.98"/>
    <n v="15"/>
    <n v="1.93"/>
    <x v="0"/>
  </r>
  <r>
    <x v="0"/>
    <s v="名取市"/>
    <x v="11"/>
    <x v="13"/>
    <n v="60"/>
    <n v="4.41"/>
    <n v="37"/>
    <n v="6.5"/>
    <n v="23"/>
    <n v="2.96"/>
    <x v="0"/>
  </r>
  <r>
    <x v="0"/>
    <s v="名取市"/>
    <x v="11"/>
    <x v="14"/>
    <n v="58"/>
    <n v="4.26"/>
    <n v="15"/>
    <n v="2.64"/>
    <n v="43"/>
    <n v="5.54"/>
    <x v="0"/>
  </r>
  <r>
    <x v="0"/>
    <s v="角田市"/>
    <x v="12"/>
    <x v="0"/>
    <n v="0"/>
    <n v="0"/>
    <n v="0"/>
    <n v="0"/>
    <n v="0"/>
    <n v="0"/>
    <x v="0"/>
  </r>
  <r>
    <x v="0"/>
    <s v="角田市"/>
    <x v="12"/>
    <x v="1"/>
    <n v="90"/>
    <n v="15.96"/>
    <n v="26"/>
    <n v="8.1999999999999993"/>
    <n v="64"/>
    <n v="27.12"/>
    <x v="0"/>
  </r>
  <r>
    <x v="0"/>
    <s v="角田市"/>
    <x v="12"/>
    <x v="2"/>
    <n v="42"/>
    <n v="7.45"/>
    <n v="16"/>
    <n v="5.05"/>
    <n v="26"/>
    <n v="11.02"/>
    <x v="0"/>
  </r>
  <r>
    <x v="0"/>
    <s v="角田市"/>
    <x v="12"/>
    <x v="3"/>
    <n v="0"/>
    <n v="0"/>
    <n v="0"/>
    <n v="0"/>
    <n v="0"/>
    <n v="0"/>
    <x v="0"/>
  </r>
  <r>
    <x v="0"/>
    <s v="角田市"/>
    <x v="12"/>
    <x v="4"/>
    <n v="1"/>
    <n v="0.18"/>
    <n v="0"/>
    <n v="0"/>
    <n v="1"/>
    <n v="0.42"/>
    <x v="0"/>
  </r>
  <r>
    <x v="0"/>
    <s v="角田市"/>
    <x v="12"/>
    <x v="5"/>
    <n v="6"/>
    <n v="1.06"/>
    <n v="2"/>
    <n v="0.63"/>
    <n v="4"/>
    <n v="1.69"/>
    <x v="0"/>
  </r>
  <r>
    <x v="0"/>
    <s v="角田市"/>
    <x v="12"/>
    <x v="6"/>
    <n v="161"/>
    <n v="28.55"/>
    <n v="100"/>
    <n v="31.55"/>
    <n v="61"/>
    <n v="25.85"/>
    <x v="0"/>
  </r>
  <r>
    <x v="0"/>
    <s v="角田市"/>
    <x v="12"/>
    <x v="7"/>
    <n v="1"/>
    <n v="0.18"/>
    <n v="0"/>
    <n v="0"/>
    <n v="1"/>
    <n v="0.42"/>
    <x v="0"/>
  </r>
  <r>
    <x v="0"/>
    <s v="角田市"/>
    <x v="12"/>
    <x v="8"/>
    <n v="22"/>
    <n v="3.9"/>
    <n v="7"/>
    <n v="2.21"/>
    <n v="15"/>
    <n v="6.36"/>
    <x v="0"/>
  </r>
  <r>
    <x v="0"/>
    <s v="角田市"/>
    <x v="12"/>
    <x v="9"/>
    <n v="15"/>
    <n v="2.66"/>
    <n v="9"/>
    <n v="2.84"/>
    <n v="4"/>
    <n v="1.69"/>
    <x v="0"/>
  </r>
  <r>
    <x v="0"/>
    <s v="角田市"/>
    <x v="12"/>
    <x v="10"/>
    <n v="78"/>
    <n v="13.83"/>
    <n v="63"/>
    <n v="19.87"/>
    <n v="14"/>
    <n v="5.93"/>
    <x v="0"/>
  </r>
  <r>
    <x v="0"/>
    <s v="角田市"/>
    <x v="12"/>
    <x v="11"/>
    <n v="77"/>
    <n v="13.65"/>
    <n v="61"/>
    <n v="19.239999999999998"/>
    <n v="16"/>
    <n v="6.78"/>
    <x v="0"/>
  </r>
  <r>
    <x v="0"/>
    <s v="角田市"/>
    <x v="12"/>
    <x v="12"/>
    <n v="20"/>
    <n v="3.55"/>
    <n v="9"/>
    <n v="2.84"/>
    <n v="3"/>
    <n v="1.27"/>
    <x v="0"/>
  </r>
  <r>
    <x v="0"/>
    <s v="角田市"/>
    <x v="12"/>
    <x v="13"/>
    <n v="24"/>
    <n v="4.26"/>
    <n v="16"/>
    <n v="5.05"/>
    <n v="8"/>
    <n v="3.39"/>
    <x v="0"/>
  </r>
  <r>
    <x v="0"/>
    <s v="角田市"/>
    <x v="12"/>
    <x v="14"/>
    <n v="27"/>
    <n v="4.79"/>
    <n v="8"/>
    <n v="2.52"/>
    <n v="19"/>
    <n v="8.0500000000000007"/>
    <x v="0"/>
  </r>
  <r>
    <x v="0"/>
    <s v="多賀城市"/>
    <x v="13"/>
    <x v="0"/>
    <n v="0"/>
    <n v="0"/>
    <n v="0"/>
    <n v="0"/>
    <n v="0"/>
    <n v="0"/>
    <x v="0"/>
  </r>
  <r>
    <x v="0"/>
    <s v="多賀城市"/>
    <x v="13"/>
    <x v="1"/>
    <n v="177"/>
    <n v="15.05"/>
    <n v="36"/>
    <n v="5.72"/>
    <n v="140"/>
    <n v="25.88"/>
    <x v="3"/>
  </r>
  <r>
    <x v="0"/>
    <s v="多賀城市"/>
    <x v="13"/>
    <x v="2"/>
    <n v="41"/>
    <n v="3.49"/>
    <n v="8"/>
    <n v="1.27"/>
    <n v="33"/>
    <n v="6.1"/>
    <x v="0"/>
  </r>
  <r>
    <x v="0"/>
    <s v="多賀城市"/>
    <x v="13"/>
    <x v="3"/>
    <n v="0"/>
    <n v="0"/>
    <n v="0"/>
    <n v="0"/>
    <n v="0"/>
    <n v="0"/>
    <x v="0"/>
  </r>
  <r>
    <x v="0"/>
    <s v="多賀城市"/>
    <x v="13"/>
    <x v="4"/>
    <n v="7"/>
    <n v="0.6"/>
    <n v="1"/>
    <n v="0.16"/>
    <n v="6"/>
    <n v="1.1100000000000001"/>
    <x v="0"/>
  </r>
  <r>
    <x v="0"/>
    <s v="多賀城市"/>
    <x v="13"/>
    <x v="5"/>
    <n v="14"/>
    <n v="1.19"/>
    <n v="2"/>
    <n v="0.32"/>
    <n v="12"/>
    <n v="2.2200000000000002"/>
    <x v="0"/>
  </r>
  <r>
    <x v="0"/>
    <s v="多賀城市"/>
    <x v="13"/>
    <x v="6"/>
    <n v="220"/>
    <n v="18.71"/>
    <n v="88"/>
    <n v="13.99"/>
    <n v="132"/>
    <n v="24.4"/>
    <x v="0"/>
  </r>
  <r>
    <x v="0"/>
    <s v="多賀城市"/>
    <x v="13"/>
    <x v="7"/>
    <n v="9"/>
    <n v="0.77"/>
    <n v="4"/>
    <n v="0.64"/>
    <n v="5"/>
    <n v="0.92"/>
    <x v="0"/>
  </r>
  <r>
    <x v="0"/>
    <s v="多賀城市"/>
    <x v="13"/>
    <x v="8"/>
    <n v="242"/>
    <n v="20.58"/>
    <n v="169"/>
    <n v="26.87"/>
    <n v="72"/>
    <n v="13.31"/>
    <x v="0"/>
  </r>
  <r>
    <x v="0"/>
    <s v="多賀城市"/>
    <x v="13"/>
    <x v="9"/>
    <n v="23"/>
    <n v="1.96"/>
    <n v="7"/>
    <n v="1.1100000000000001"/>
    <n v="16"/>
    <n v="2.96"/>
    <x v="0"/>
  </r>
  <r>
    <x v="0"/>
    <s v="多賀城市"/>
    <x v="13"/>
    <x v="10"/>
    <n v="126"/>
    <n v="10.71"/>
    <n v="85"/>
    <n v="13.51"/>
    <n v="40"/>
    <n v="7.39"/>
    <x v="0"/>
  </r>
  <r>
    <x v="0"/>
    <s v="多賀城市"/>
    <x v="13"/>
    <x v="11"/>
    <n v="166"/>
    <n v="14.12"/>
    <n v="134"/>
    <n v="21.3"/>
    <n v="31"/>
    <n v="5.73"/>
    <x v="0"/>
  </r>
  <r>
    <x v="0"/>
    <s v="多賀城市"/>
    <x v="13"/>
    <x v="12"/>
    <n v="56"/>
    <n v="4.76"/>
    <n v="47"/>
    <n v="7.47"/>
    <n v="8"/>
    <n v="1.48"/>
    <x v="3"/>
  </r>
  <r>
    <x v="0"/>
    <s v="多賀城市"/>
    <x v="13"/>
    <x v="13"/>
    <n v="55"/>
    <n v="4.68"/>
    <n v="35"/>
    <n v="5.56"/>
    <n v="19"/>
    <n v="3.51"/>
    <x v="0"/>
  </r>
  <r>
    <x v="0"/>
    <s v="多賀城市"/>
    <x v="13"/>
    <x v="14"/>
    <n v="40"/>
    <n v="3.4"/>
    <n v="13"/>
    <n v="2.0699999999999998"/>
    <n v="27"/>
    <n v="4.99"/>
    <x v="0"/>
  </r>
  <r>
    <x v="0"/>
    <s v="岩沼市"/>
    <x v="14"/>
    <x v="0"/>
    <n v="1"/>
    <n v="0.11"/>
    <n v="0"/>
    <n v="0"/>
    <n v="1"/>
    <n v="0.22"/>
    <x v="0"/>
  </r>
  <r>
    <x v="0"/>
    <s v="岩沼市"/>
    <x v="14"/>
    <x v="1"/>
    <n v="120"/>
    <n v="12.7"/>
    <n v="25"/>
    <n v="5.32"/>
    <n v="95"/>
    <n v="20.47"/>
    <x v="0"/>
  </r>
  <r>
    <x v="0"/>
    <s v="岩沼市"/>
    <x v="14"/>
    <x v="2"/>
    <n v="62"/>
    <n v="6.56"/>
    <n v="13"/>
    <n v="2.77"/>
    <n v="49"/>
    <n v="10.56"/>
    <x v="0"/>
  </r>
  <r>
    <x v="0"/>
    <s v="岩沼市"/>
    <x v="14"/>
    <x v="3"/>
    <n v="3"/>
    <n v="0.32"/>
    <n v="0"/>
    <n v="0"/>
    <n v="2"/>
    <n v="0.43"/>
    <x v="0"/>
  </r>
  <r>
    <x v="0"/>
    <s v="岩沼市"/>
    <x v="14"/>
    <x v="4"/>
    <n v="7"/>
    <n v="0.74"/>
    <n v="0"/>
    <n v="0"/>
    <n v="7"/>
    <n v="1.51"/>
    <x v="0"/>
  </r>
  <r>
    <x v="0"/>
    <s v="岩沼市"/>
    <x v="14"/>
    <x v="5"/>
    <n v="21"/>
    <n v="2.2200000000000002"/>
    <n v="3"/>
    <n v="0.64"/>
    <n v="18"/>
    <n v="3.88"/>
    <x v="0"/>
  </r>
  <r>
    <x v="0"/>
    <s v="岩沼市"/>
    <x v="14"/>
    <x v="6"/>
    <n v="193"/>
    <n v="20.420000000000002"/>
    <n v="64"/>
    <n v="13.62"/>
    <n v="129"/>
    <n v="27.8"/>
    <x v="0"/>
  </r>
  <r>
    <x v="0"/>
    <s v="岩沼市"/>
    <x v="14"/>
    <x v="7"/>
    <n v="11"/>
    <n v="1.1599999999999999"/>
    <n v="3"/>
    <n v="0.64"/>
    <n v="8"/>
    <n v="1.72"/>
    <x v="0"/>
  </r>
  <r>
    <x v="0"/>
    <s v="岩沼市"/>
    <x v="14"/>
    <x v="8"/>
    <n v="142"/>
    <n v="15.03"/>
    <n v="104"/>
    <n v="22.13"/>
    <n v="38"/>
    <n v="8.19"/>
    <x v="0"/>
  </r>
  <r>
    <x v="0"/>
    <s v="岩沼市"/>
    <x v="14"/>
    <x v="9"/>
    <n v="28"/>
    <n v="2.96"/>
    <n v="16"/>
    <n v="3.4"/>
    <n v="10"/>
    <n v="2.16"/>
    <x v="0"/>
  </r>
  <r>
    <x v="0"/>
    <s v="岩沼市"/>
    <x v="14"/>
    <x v="10"/>
    <n v="126"/>
    <n v="13.33"/>
    <n v="99"/>
    <n v="21.06"/>
    <n v="27"/>
    <n v="5.82"/>
    <x v="0"/>
  </r>
  <r>
    <x v="0"/>
    <s v="岩沼市"/>
    <x v="14"/>
    <x v="11"/>
    <n v="127"/>
    <n v="13.44"/>
    <n v="98"/>
    <n v="20.85"/>
    <n v="28"/>
    <n v="6.03"/>
    <x v="0"/>
  </r>
  <r>
    <x v="0"/>
    <s v="岩沼市"/>
    <x v="14"/>
    <x v="12"/>
    <n v="31"/>
    <n v="3.28"/>
    <n v="22"/>
    <n v="4.68"/>
    <n v="6"/>
    <n v="1.29"/>
    <x v="0"/>
  </r>
  <r>
    <x v="0"/>
    <s v="岩沼市"/>
    <x v="14"/>
    <x v="13"/>
    <n v="44"/>
    <n v="4.66"/>
    <n v="17"/>
    <n v="3.62"/>
    <n v="24"/>
    <n v="5.17"/>
    <x v="0"/>
  </r>
  <r>
    <x v="0"/>
    <s v="岩沼市"/>
    <x v="14"/>
    <x v="14"/>
    <n v="29"/>
    <n v="3.07"/>
    <n v="6"/>
    <n v="1.28"/>
    <n v="22"/>
    <n v="4.74"/>
    <x v="0"/>
  </r>
  <r>
    <x v="0"/>
    <s v="登米市"/>
    <x v="15"/>
    <x v="0"/>
    <n v="0"/>
    <n v="0"/>
    <n v="0"/>
    <n v="0"/>
    <n v="0"/>
    <n v="0"/>
    <x v="0"/>
  </r>
  <r>
    <x v="0"/>
    <s v="登米市"/>
    <x v="15"/>
    <x v="1"/>
    <n v="421"/>
    <n v="17.920000000000002"/>
    <n v="238"/>
    <n v="15.6"/>
    <n v="183"/>
    <n v="23.37"/>
    <x v="0"/>
  </r>
  <r>
    <x v="0"/>
    <s v="登米市"/>
    <x v="15"/>
    <x v="2"/>
    <n v="151"/>
    <n v="6.43"/>
    <n v="78"/>
    <n v="5.1100000000000003"/>
    <n v="73"/>
    <n v="9.32"/>
    <x v="0"/>
  </r>
  <r>
    <x v="0"/>
    <s v="登米市"/>
    <x v="15"/>
    <x v="3"/>
    <n v="3"/>
    <n v="0.13"/>
    <n v="0"/>
    <n v="0"/>
    <n v="2"/>
    <n v="0.26"/>
    <x v="3"/>
  </r>
  <r>
    <x v="0"/>
    <s v="登米市"/>
    <x v="15"/>
    <x v="4"/>
    <n v="7"/>
    <n v="0.3"/>
    <n v="2"/>
    <n v="0.13"/>
    <n v="5"/>
    <n v="0.64"/>
    <x v="0"/>
  </r>
  <r>
    <x v="0"/>
    <s v="登米市"/>
    <x v="15"/>
    <x v="5"/>
    <n v="34"/>
    <n v="1.45"/>
    <n v="15"/>
    <n v="0.98"/>
    <n v="19"/>
    <n v="2.4300000000000002"/>
    <x v="0"/>
  </r>
  <r>
    <x v="0"/>
    <s v="登米市"/>
    <x v="15"/>
    <x v="6"/>
    <n v="537"/>
    <n v="22.86"/>
    <n v="320"/>
    <n v="20.97"/>
    <n v="216"/>
    <n v="27.59"/>
    <x v="3"/>
  </r>
  <r>
    <x v="0"/>
    <s v="登米市"/>
    <x v="15"/>
    <x v="7"/>
    <n v="13"/>
    <n v="0.55000000000000004"/>
    <n v="3"/>
    <n v="0.2"/>
    <n v="10"/>
    <n v="1.28"/>
    <x v="0"/>
  </r>
  <r>
    <x v="0"/>
    <s v="登米市"/>
    <x v="15"/>
    <x v="8"/>
    <n v="253"/>
    <n v="10.77"/>
    <n v="168"/>
    <n v="11.01"/>
    <n v="85"/>
    <n v="10.86"/>
    <x v="0"/>
  </r>
  <r>
    <x v="0"/>
    <s v="登米市"/>
    <x v="15"/>
    <x v="9"/>
    <n v="78"/>
    <n v="3.32"/>
    <n v="41"/>
    <n v="2.69"/>
    <n v="35"/>
    <n v="4.47"/>
    <x v="0"/>
  </r>
  <r>
    <x v="0"/>
    <s v="登米市"/>
    <x v="15"/>
    <x v="10"/>
    <n v="268"/>
    <n v="11.41"/>
    <n v="225"/>
    <n v="14.74"/>
    <n v="38"/>
    <n v="4.8499999999999996"/>
    <x v="3"/>
  </r>
  <r>
    <x v="0"/>
    <s v="登米市"/>
    <x v="15"/>
    <x v="11"/>
    <n v="335"/>
    <n v="14.26"/>
    <n v="279"/>
    <n v="18.28"/>
    <n v="51"/>
    <n v="6.51"/>
    <x v="4"/>
  </r>
  <r>
    <x v="0"/>
    <s v="登米市"/>
    <x v="15"/>
    <x v="12"/>
    <n v="88"/>
    <n v="3.75"/>
    <n v="56"/>
    <n v="3.67"/>
    <n v="16"/>
    <n v="2.04"/>
    <x v="12"/>
  </r>
  <r>
    <x v="0"/>
    <s v="登米市"/>
    <x v="15"/>
    <x v="13"/>
    <n v="75"/>
    <n v="3.19"/>
    <n v="46"/>
    <n v="3.01"/>
    <n v="26"/>
    <n v="3.32"/>
    <x v="0"/>
  </r>
  <r>
    <x v="0"/>
    <s v="登米市"/>
    <x v="15"/>
    <x v="14"/>
    <n v="86"/>
    <n v="3.66"/>
    <n v="55"/>
    <n v="3.6"/>
    <n v="24"/>
    <n v="3.07"/>
    <x v="4"/>
  </r>
  <r>
    <x v="0"/>
    <s v="栗原市"/>
    <x v="16"/>
    <x v="0"/>
    <n v="1"/>
    <n v="0.06"/>
    <n v="0"/>
    <n v="0"/>
    <n v="1"/>
    <n v="0.17"/>
    <x v="0"/>
  </r>
  <r>
    <x v="0"/>
    <s v="栗原市"/>
    <x v="16"/>
    <x v="1"/>
    <n v="270"/>
    <n v="16.11"/>
    <n v="149"/>
    <n v="14.08"/>
    <n v="121"/>
    <n v="20.440000000000001"/>
    <x v="0"/>
  </r>
  <r>
    <x v="0"/>
    <s v="栗原市"/>
    <x v="16"/>
    <x v="2"/>
    <n v="134"/>
    <n v="8"/>
    <n v="53"/>
    <n v="5.01"/>
    <n v="78"/>
    <n v="13.18"/>
    <x v="0"/>
  </r>
  <r>
    <x v="0"/>
    <s v="栗原市"/>
    <x v="16"/>
    <x v="3"/>
    <n v="2"/>
    <n v="0.12"/>
    <n v="1"/>
    <n v="0.09"/>
    <n v="1"/>
    <n v="0.17"/>
    <x v="0"/>
  </r>
  <r>
    <x v="0"/>
    <s v="栗原市"/>
    <x v="16"/>
    <x v="4"/>
    <n v="6"/>
    <n v="0.36"/>
    <n v="2"/>
    <n v="0.19"/>
    <n v="4"/>
    <n v="0.68"/>
    <x v="0"/>
  </r>
  <r>
    <x v="0"/>
    <s v="栗原市"/>
    <x v="16"/>
    <x v="5"/>
    <n v="18"/>
    <n v="1.07"/>
    <n v="10"/>
    <n v="0.95"/>
    <n v="8"/>
    <n v="1.35"/>
    <x v="0"/>
  </r>
  <r>
    <x v="0"/>
    <s v="栗原市"/>
    <x v="16"/>
    <x v="6"/>
    <n v="474"/>
    <n v="28.28"/>
    <n v="306"/>
    <n v="28.92"/>
    <n v="168"/>
    <n v="28.38"/>
    <x v="0"/>
  </r>
  <r>
    <x v="0"/>
    <s v="栗原市"/>
    <x v="16"/>
    <x v="7"/>
    <n v="11"/>
    <n v="0.66"/>
    <n v="4"/>
    <n v="0.38"/>
    <n v="7"/>
    <n v="1.18"/>
    <x v="0"/>
  </r>
  <r>
    <x v="0"/>
    <s v="栗原市"/>
    <x v="16"/>
    <x v="8"/>
    <n v="56"/>
    <n v="3.34"/>
    <n v="27"/>
    <n v="2.5499999999999998"/>
    <n v="28"/>
    <n v="4.7300000000000004"/>
    <x v="0"/>
  </r>
  <r>
    <x v="0"/>
    <s v="栗原市"/>
    <x v="16"/>
    <x v="9"/>
    <n v="60"/>
    <n v="3.58"/>
    <n v="32"/>
    <n v="3.02"/>
    <n v="27"/>
    <n v="4.5599999999999996"/>
    <x v="0"/>
  </r>
  <r>
    <x v="0"/>
    <s v="栗原市"/>
    <x v="16"/>
    <x v="10"/>
    <n v="206"/>
    <n v="12.29"/>
    <n v="169"/>
    <n v="15.97"/>
    <n v="32"/>
    <n v="5.41"/>
    <x v="3"/>
  </r>
  <r>
    <x v="0"/>
    <s v="栗原市"/>
    <x v="16"/>
    <x v="11"/>
    <n v="254"/>
    <n v="15.16"/>
    <n v="220"/>
    <n v="20.79"/>
    <n v="33"/>
    <n v="5.57"/>
    <x v="3"/>
  </r>
  <r>
    <x v="0"/>
    <s v="栗原市"/>
    <x v="16"/>
    <x v="12"/>
    <n v="47"/>
    <n v="2.8"/>
    <n v="26"/>
    <n v="2.46"/>
    <n v="11"/>
    <n v="1.86"/>
    <x v="0"/>
  </r>
  <r>
    <x v="0"/>
    <s v="栗原市"/>
    <x v="16"/>
    <x v="13"/>
    <n v="80"/>
    <n v="4.7699999999999996"/>
    <n v="29"/>
    <n v="2.74"/>
    <n v="50"/>
    <n v="8.4499999999999993"/>
    <x v="0"/>
  </r>
  <r>
    <x v="0"/>
    <s v="栗原市"/>
    <x v="16"/>
    <x v="14"/>
    <n v="57"/>
    <n v="3.4"/>
    <n v="30"/>
    <n v="2.84"/>
    <n v="23"/>
    <n v="3.89"/>
    <x v="0"/>
  </r>
  <r>
    <x v="0"/>
    <s v="東松島市"/>
    <x v="17"/>
    <x v="0"/>
    <n v="0"/>
    <n v="0"/>
    <n v="0"/>
    <n v="0"/>
    <n v="0"/>
    <n v="0"/>
    <x v="0"/>
  </r>
  <r>
    <x v="0"/>
    <s v="東松島市"/>
    <x v="17"/>
    <x v="1"/>
    <n v="119"/>
    <n v="18.09"/>
    <n v="39"/>
    <n v="9.75"/>
    <n v="80"/>
    <n v="31.25"/>
    <x v="0"/>
  </r>
  <r>
    <x v="0"/>
    <s v="東松島市"/>
    <x v="17"/>
    <x v="2"/>
    <n v="40"/>
    <n v="6.08"/>
    <n v="19"/>
    <n v="4.75"/>
    <n v="21"/>
    <n v="8.1999999999999993"/>
    <x v="0"/>
  </r>
  <r>
    <x v="0"/>
    <s v="東松島市"/>
    <x v="17"/>
    <x v="3"/>
    <n v="1"/>
    <n v="0.15"/>
    <n v="0"/>
    <n v="0"/>
    <n v="1"/>
    <n v="0.39"/>
    <x v="0"/>
  </r>
  <r>
    <x v="0"/>
    <s v="東松島市"/>
    <x v="17"/>
    <x v="4"/>
    <n v="1"/>
    <n v="0.15"/>
    <n v="0"/>
    <n v="0"/>
    <n v="1"/>
    <n v="0.39"/>
    <x v="0"/>
  </r>
  <r>
    <x v="0"/>
    <s v="東松島市"/>
    <x v="17"/>
    <x v="5"/>
    <n v="6"/>
    <n v="0.91"/>
    <n v="3"/>
    <n v="0.75"/>
    <n v="3"/>
    <n v="1.17"/>
    <x v="0"/>
  </r>
  <r>
    <x v="0"/>
    <s v="東松島市"/>
    <x v="17"/>
    <x v="6"/>
    <n v="155"/>
    <n v="23.56"/>
    <n v="79"/>
    <n v="19.75"/>
    <n v="76"/>
    <n v="29.69"/>
    <x v="0"/>
  </r>
  <r>
    <x v="0"/>
    <s v="東松島市"/>
    <x v="17"/>
    <x v="7"/>
    <n v="5"/>
    <n v="0.76"/>
    <n v="3"/>
    <n v="0.75"/>
    <n v="2"/>
    <n v="0.78"/>
    <x v="0"/>
  </r>
  <r>
    <x v="0"/>
    <s v="東松島市"/>
    <x v="17"/>
    <x v="8"/>
    <n v="77"/>
    <n v="11.7"/>
    <n v="59"/>
    <n v="14.75"/>
    <n v="17"/>
    <n v="6.64"/>
    <x v="0"/>
  </r>
  <r>
    <x v="0"/>
    <s v="東松島市"/>
    <x v="17"/>
    <x v="9"/>
    <n v="22"/>
    <n v="3.34"/>
    <n v="14"/>
    <n v="3.5"/>
    <n v="8"/>
    <n v="3.13"/>
    <x v="0"/>
  </r>
  <r>
    <x v="0"/>
    <s v="東松島市"/>
    <x v="17"/>
    <x v="10"/>
    <n v="70"/>
    <n v="10.64"/>
    <n v="60"/>
    <n v="15"/>
    <n v="9"/>
    <n v="3.52"/>
    <x v="0"/>
  </r>
  <r>
    <x v="0"/>
    <s v="東松島市"/>
    <x v="17"/>
    <x v="11"/>
    <n v="107"/>
    <n v="16.260000000000002"/>
    <n v="91"/>
    <n v="22.75"/>
    <n v="16"/>
    <n v="6.25"/>
    <x v="0"/>
  </r>
  <r>
    <x v="0"/>
    <s v="東松島市"/>
    <x v="17"/>
    <x v="12"/>
    <n v="20"/>
    <n v="3.04"/>
    <n v="12"/>
    <n v="3"/>
    <n v="8"/>
    <n v="3.13"/>
    <x v="0"/>
  </r>
  <r>
    <x v="0"/>
    <s v="東松島市"/>
    <x v="17"/>
    <x v="13"/>
    <n v="16"/>
    <n v="2.4300000000000002"/>
    <n v="11"/>
    <n v="2.75"/>
    <n v="5"/>
    <n v="1.95"/>
    <x v="0"/>
  </r>
  <r>
    <x v="0"/>
    <s v="東松島市"/>
    <x v="17"/>
    <x v="14"/>
    <n v="19"/>
    <n v="2.89"/>
    <n v="10"/>
    <n v="2.5"/>
    <n v="9"/>
    <n v="3.52"/>
    <x v="0"/>
  </r>
  <r>
    <x v="0"/>
    <s v="大崎市"/>
    <x v="18"/>
    <x v="0"/>
    <n v="0"/>
    <n v="0"/>
    <n v="0"/>
    <n v="0"/>
    <n v="0"/>
    <n v="0"/>
    <x v="0"/>
  </r>
  <r>
    <x v="0"/>
    <s v="大崎市"/>
    <x v="18"/>
    <x v="1"/>
    <n v="465"/>
    <n v="14.65"/>
    <n v="193"/>
    <n v="10.58"/>
    <n v="272"/>
    <n v="20.68"/>
    <x v="0"/>
  </r>
  <r>
    <x v="0"/>
    <s v="大崎市"/>
    <x v="18"/>
    <x v="2"/>
    <n v="227"/>
    <n v="7.15"/>
    <n v="107"/>
    <n v="5.87"/>
    <n v="119"/>
    <n v="9.0500000000000007"/>
    <x v="3"/>
  </r>
  <r>
    <x v="0"/>
    <s v="大崎市"/>
    <x v="18"/>
    <x v="3"/>
    <n v="3"/>
    <n v="0.09"/>
    <n v="0"/>
    <n v="0"/>
    <n v="3"/>
    <n v="0.23"/>
    <x v="0"/>
  </r>
  <r>
    <x v="0"/>
    <s v="大崎市"/>
    <x v="18"/>
    <x v="4"/>
    <n v="7"/>
    <n v="0.22"/>
    <n v="1"/>
    <n v="0.05"/>
    <n v="6"/>
    <n v="0.46"/>
    <x v="0"/>
  </r>
  <r>
    <x v="0"/>
    <s v="大崎市"/>
    <x v="18"/>
    <x v="5"/>
    <n v="27"/>
    <n v="0.85"/>
    <n v="5"/>
    <n v="0.27"/>
    <n v="22"/>
    <n v="1.67"/>
    <x v="0"/>
  </r>
  <r>
    <x v="0"/>
    <s v="大崎市"/>
    <x v="18"/>
    <x v="6"/>
    <n v="815"/>
    <n v="25.68"/>
    <n v="406"/>
    <n v="22.26"/>
    <n v="405"/>
    <n v="30.8"/>
    <x v="4"/>
  </r>
  <r>
    <x v="0"/>
    <s v="大崎市"/>
    <x v="18"/>
    <x v="7"/>
    <n v="29"/>
    <n v="0.91"/>
    <n v="6"/>
    <n v="0.33"/>
    <n v="23"/>
    <n v="1.75"/>
    <x v="0"/>
  </r>
  <r>
    <x v="0"/>
    <s v="大崎市"/>
    <x v="18"/>
    <x v="8"/>
    <n v="190"/>
    <n v="5.99"/>
    <n v="73"/>
    <n v="4"/>
    <n v="116"/>
    <n v="8.82"/>
    <x v="3"/>
  </r>
  <r>
    <x v="0"/>
    <s v="大崎市"/>
    <x v="18"/>
    <x v="9"/>
    <n v="113"/>
    <n v="3.56"/>
    <n v="62"/>
    <n v="3.4"/>
    <n v="48"/>
    <n v="3.65"/>
    <x v="3"/>
  </r>
  <r>
    <x v="0"/>
    <s v="大崎市"/>
    <x v="18"/>
    <x v="10"/>
    <n v="448"/>
    <n v="14.11"/>
    <n v="368"/>
    <n v="20.18"/>
    <n v="77"/>
    <n v="5.86"/>
    <x v="0"/>
  </r>
  <r>
    <x v="0"/>
    <s v="大崎市"/>
    <x v="18"/>
    <x v="11"/>
    <n v="469"/>
    <n v="14.78"/>
    <n v="386"/>
    <n v="21.16"/>
    <n v="81"/>
    <n v="6.16"/>
    <x v="3"/>
  </r>
  <r>
    <x v="0"/>
    <s v="大崎市"/>
    <x v="18"/>
    <x v="12"/>
    <n v="115"/>
    <n v="3.62"/>
    <n v="74"/>
    <n v="4.0599999999999996"/>
    <n v="26"/>
    <n v="1.98"/>
    <x v="2"/>
  </r>
  <r>
    <x v="0"/>
    <s v="大崎市"/>
    <x v="18"/>
    <x v="13"/>
    <n v="126"/>
    <n v="3.97"/>
    <n v="72"/>
    <n v="3.95"/>
    <n v="49"/>
    <n v="3.73"/>
    <x v="1"/>
  </r>
  <r>
    <x v="0"/>
    <s v="大崎市"/>
    <x v="18"/>
    <x v="14"/>
    <n v="140"/>
    <n v="4.41"/>
    <n v="71"/>
    <n v="3.89"/>
    <n v="68"/>
    <n v="5.17"/>
    <x v="0"/>
  </r>
  <r>
    <x v="0"/>
    <s v="富谷市"/>
    <x v="19"/>
    <x v="0"/>
    <n v="1"/>
    <n v="0.14000000000000001"/>
    <n v="0"/>
    <n v="0"/>
    <n v="1"/>
    <n v="0.25"/>
    <x v="0"/>
  </r>
  <r>
    <x v="0"/>
    <s v="富谷市"/>
    <x v="19"/>
    <x v="1"/>
    <n v="150"/>
    <n v="21.46"/>
    <n v="31"/>
    <n v="10.76"/>
    <n v="119"/>
    <n v="29.31"/>
    <x v="0"/>
  </r>
  <r>
    <x v="0"/>
    <s v="富谷市"/>
    <x v="19"/>
    <x v="2"/>
    <n v="31"/>
    <n v="4.43"/>
    <n v="9"/>
    <n v="3.13"/>
    <n v="21"/>
    <n v="5.17"/>
    <x v="0"/>
  </r>
  <r>
    <x v="0"/>
    <s v="富谷市"/>
    <x v="19"/>
    <x v="3"/>
    <n v="1"/>
    <n v="0.14000000000000001"/>
    <n v="0"/>
    <n v="0"/>
    <n v="1"/>
    <n v="0.25"/>
    <x v="0"/>
  </r>
  <r>
    <x v="0"/>
    <s v="富谷市"/>
    <x v="19"/>
    <x v="4"/>
    <n v="5"/>
    <n v="0.72"/>
    <n v="0"/>
    <n v="0"/>
    <n v="5"/>
    <n v="1.23"/>
    <x v="0"/>
  </r>
  <r>
    <x v="0"/>
    <s v="富谷市"/>
    <x v="19"/>
    <x v="5"/>
    <n v="5"/>
    <n v="0.72"/>
    <n v="1"/>
    <n v="0.35"/>
    <n v="4"/>
    <n v="0.99"/>
    <x v="0"/>
  </r>
  <r>
    <x v="0"/>
    <s v="富谷市"/>
    <x v="19"/>
    <x v="6"/>
    <n v="150"/>
    <n v="21.46"/>
    <n v="35"/>
    <n v="12.15"/>
    <n v="114"/>
    <n v="28.08"/>
    <x v="3"/>
  </r>
  <r>
    <x v="0"/>
    <s v="富谷市"/>
    <x v="19"/>
    <x v="7"/>
    <n v="9"/>
    <n v="1.29"/>
    <n v="3"/>
    <n v="1.04"/>
    <n v="6"/>
    <n v="1.48"/>
    <x v="0"/>
  </r>
  <r>
    <x v="0"/>
    <s v="富谷市"/>
    <x v="19"/>
    <x v="8"/>
    <n v="29"/>
    <n v="4.1500000000000004"/>
    <n v="3"/>
    <n v="1.04"/>
    <n v="26"/>
    <n v="6.4"/>
    <x v="0"/>
  </r>
  <r>
    <x v="0"/>
    <s v="富谷市"/>
    <x v="19"/>
    <x v="9"/>
    <n v="28"/>
    <n v="4.01"/>
    <n v="6"/>
    <n v="2.08"/>
    <n v="22"/>
    <n v="5.42"/>
    <x v="0"/>
  </r>
  <r>
    <x v="0"/>
    <s v="富谷市"/>
    <x v="19"/>
    <x v="10"/>
    <n v="52"/>
    <n v="7.44"/>
    <n v="36"/>
    <n v="12.5"/>
    <n v="16"/>
    <n v="3.94"/>
    <x v="0"/>
  </r>
  <r>
    <x v="0"/>
    <s v="富谷市"/>
    <x v="19"/>
    <x v="11"/>
    <n v="112"/>
    <n v="16.02"/>
    <n v="88"/>
    <n v="30.56"/>
    <n v="24"/>
    <n v="5.91"/>
    <x v="0"/>
  </r>
  <r>
    <x v="0"/>
    <s v="富谷市"/>
    <x v="19"/>
    <x v="12"/>
    <n v="54"/>
    <n v="7.73"/>
    <n v="40"/>
    <n v="13.89"/>
    <n v="12"/>
    <n v="2.96"/>
    <x v="0"/>
  </r>
  <r>
    <x v="0"/>
    <s v="富谷市"/>
    <x v="19"/>
    <x v="13"/>
    <n v="43"/>
    <n v="6.15"/>
    <n v="28"/>
    <n v="9.7200000000000006"/>
    <n v="15"/>
    <n v="3.69"/>
    <x v="0"/>
  </r>
  <r>
    <x v="0"/>
    <s v="富谷市"/>
    <x v="19"/>
    <x v="14"/>
    <n v="29"/>
    <n v="4.1500000000000004"/>
    <n v="8"/>
    <n v="2.78"/>
    <n v="20"/>
    <n v="4.93"/>
    <x v="0"/>
  </r>
  <r>
    <x v="0"/>
    <s v="刈田郡蔵王町"/>
    <x v="20"/>
    <x v="0"/>
    <n v="0"/>
    <n v="0"/>
    <n v="0"/>
    <n v="0"/>
    <n v="0"/>
    <n v="0"/>
    <x v="0"/>
  </r>
  <r>
    <x v="0"/>
    <s v="刈田郡蔵王町"/>
    <x v="20"/>
    <x v="1"/>
    <n v="74"/>
    <n v="20.11"/>
    <n v="33"/>
    <n v="14.93"/>
    <n v="41"/>
    <n v="30.37"/>
    <x v="0"/>
  </r>
  <r>
    <x v="0"/>
    <s v="刈田郡蔵王町"/>
    <x v="20"/>
    <x v="2"/>
    <n v="31"/>
    <n v="8.42"/>
    <n v="17"/>
    <n v="7.69"/>
    <n v="13"/>
    <n v="9.6300000000000008"/>
    <x v="3"/>
  </r>
  <r>
    <x v="0"/>
    <s v="刈田郡蔵王町"/>
    <x v="20"/>
    <x v="3"/>
    <n v="0"/>
    <n v="0"/>
    <n v="0"/>
    <n v="0"/>
    <n v="0"/>
    <n v="0"/>
    <x v="0"/>
  </r>
  <r>
    <x v="0"/>
    <s v="刈田郡蔵王町"/>
    <x v="20"/>
    <x v="4"/>
    <n v="0"/>
    <n v="0"/>
    <n v="0"/>
    <n v="0"/>
    <n v="0"/>
    <n v="0"/>
    <x v="0"/>
  </r>
  <r>
    <x v="0"/>
    <s v="刈田郡蔵王町"/>
    <x v="20"/>
    <x v="5"/>
    <n v="5"/>
    <n v="1.36"/>
    <n v="0"/>
    <n v="0"/>
    <n v="5"/>
    <n v="3.7"/>
    <x v="0"/>
  </r>
  <r>
    <x v="0"/>
    <s v="刈田郡蔵王町"/>
    <x v="20"/>
    <x v="6"/>
    <n v="89"/>
    <n v="24.18"/>
    <n v="55"/>
    <n v="24.89"/>
    <n v="34"/>
    <n v="25.19"/>
    <x v="0"/>
  </r>
  <r>
    <x v="0"/>
    <s v="刈田郡蔵王町"/>
    <x v="20"/>
    <x v="7"/>
    <n v="2"/>
    <n v="0.54"/>
    <n v="1"/>
    <n v="0.45"/>
    <n v="1"/>
    <n v="0.74"/>
    <x v="0"/>
  </r>
  <r>
    <x v="0"/>
    <s v="刈田郡蔵王町"/>
    <x v="20"/>
    <x v="8"/>
    <n v="22"/>
    <n v="5.98"/>
    <n v="7"/>
    <n v="3.17"/>
    <n v="14"/>
    <n v="10.37"/>
    <x v="0"/>
  </r>
  <r>
    <x v="0"/>
    <s v="刈田郡蔵王町"/>
    <x v="20"/>
    <x v="9"/>
    <n v="7"/>
    <n v="1.9"/>
    <n v="4"/>
    <n v="1.81"/>
    <n v="3"/>
    <n v="2.2200000000000002"/>
    <x v="0"/>
  </r>
  <r>
    <x v="0"/>
    <s v="刈田郡蔵王町"/>
    <x v="20"/>
    <x v="10"/>
    <n v="57"/>
    <n v="15.49"/>
    <n v="46"/>
    <n v="20.81"/>
    <n v="10"/>
    <n v="7.41"/>
    <x v="0"/>
  </r>
  <r>
    <x v="0"/>
    <s v="刈田郡蔵王町"/>
    <x v="20"/>
    <x v="11"/>
    <n v="42"/>
    <n v="11.41"/>
    <n v="37"/>
    <n v="16.739999999999998"/>
    <n v="4"/>
    <n v="2.96"/>
    <x v="3"/>
  </r>
  <r>
    <x v="0"/>
    <s v="刈田郡蔵王町"/>
    <x v="20"/>
    <x v="12"/>
    <n v="13"/>
    <n v="3.53"/>
    <n v="6"/>
    <n v="2.71"/>
    <n v="2"/>
    <n v="1.48"/>
    <x v="0"/>
  </r>
  <r>
    <x v="0"/>
    <s v="刈田郡蔵王町"/>
    <x v="20"/>
    <x v="13"/>
    <n v="9"/>
    <n v="2.4500000000000002"/>
    <n v="4"/>
    <n v="1.81"/>
    <n v="3"/>
    <n v="2.2200000000000002"/>
    <x v="0"/>
  </r>
  <r>
    <x v="0"/>
    <s v="刈田郡蔵王町"/>
    <x v="20"/>
    <x v="14"/>
    <n v="17"/>
    <n v="4.62"/>
    <n v="11"/>
    <n v="4.9800000000000004"/>
    <n v="5"/>
    <n v="3.7"/>
    <x v="0"/>
  </r>
  <r>
    <x v="0"/>
    <s v="刈田郡七ヶ宿町"/>
    <x v="21"/>
    <x v="0"/>
    <n v="0"/>
    <n v="0"/>
    <n v="0"/>
    <n v="0"/>
    <n v="0"/>
    <n v="0"/>
    <x v="0"/>
  </r>
  <r>
    <x v="0"/>
    <s v="刈田郡七ヶ宿町"/>
    <x v="21"/>
    <x v="1"/>
    <n v="11"/>
    <n v="19.64"/>
    <n v="7"/>
    <n v="20.59"/>
    <n v="4"/>
    <n v="21.05"/>
    <x v="0"/>
  </r>
  <r>
    <x v="0"/>
    <s v="刈田郡七ヶ宿町"/>
    <x v="21"/>
    <x v="2"/>
    <n v="5"/>
    <n v="8.93"/>
    <n v="2"/>
    <n v="5.88"/>
    <n v="3"/>
    <n v="15.79"/>
    <x v="0"/>
  </r>
  <r>
    <x v="0"/>
    <s v="刈田郡七ヶ宿町"/>
    <x v="21"/>
    <x v="3"/>
    <n v="1"/>
    <n v="1.79"/>
    <n v="0"/>
    <n v="0"/>
    <n v="0"/>
    <n v="0"/>
    <x v="0"/>
  </r>
  <r>
    <x v="0"/>
    <s v="刈田郡七ヶ宿町"/>
    <x v="21"/>
    <x v="4"/>
    <n v="0"/>
    <n v="0"/>
    <n v="0"/>
    <n v="0"/>
    <n v="0"/>
    <n v="0"/>
    <x v="0"/>
  </r>
  <r>
    <x v="0"/>
    <s v="刈田郡七ヶ宿町"/>
    <x v="21"/>
    <x v="5"/>
    <n v="4"/>
    <n v="7.14"/>
    <n v="2"/>
    <n v="5.88"/>
    <n v="1"/>
    <n v="5.26"/>
    <x v="3"/>
  </r>
  <r>
    <x v="0"/>
    <s v="刈田郡七ヶ宿町"/>
    <x v="21"/>
    <x v="6"/>
    <n v="14"/>
    <n v="25"/>
    <n v="11"/>
    <n v="32.35"/>
    <n v="3"/>
    <n v="15.79"/>
    <x v="0"/>
  </r>
  <r>
    <x v="0"/>
    <s v="刈田郡七ヶ宿町"/>
    <x v="21"/>
    <x v="7"/>
    <n v="0"/>
    <n v="0"/>
    <n v="0"/>
    <n v="0"/>
    <n v="0"/>
    <n v="0"/>
    <x v="0"/>
  </r>
  <r>
    <x v="0"/>
    <s v="刈田郡七ヶ宿町"/>
    <x v="21"/>
    <x v="8"/>
    <n v="0"/>
    <n v="0"/>
    <n v="0"/>
    <n v="0"/>
    <n v="0"/>
    <n v="0"/>
    <x v="0"/>
  </r>
  <r>
    <x v="0"/>
    <s v="刈田郡七ヶ宿町"/>
    <x v="21"/>
    <x v="9"/>
    <n v="3"/>
    <n v="5.36"/>
    <n v="1"/>
    <n v="2.94"/>
    <n v="2"/>
    <n v="10.53"/>
    <x v="0"/>
  </r>
  <r>
    <x v="0"/>
    <s v="刈田郡七ヶ宿町"/>
    <x v="21"/>
    <x v="10"/>
    <n v="8"/>
    <n v="14.29"/>
    <n v="5"/>
    <n v="14.71"/>
    <n v="3"/>
    <n v="15.79"/>
    <x v="0"/>
  </r>
  <r>
    <x v="0"/>
    <s v="刈田郡七ヶ宿町"/>
    <x v="21"/>
    <x v="11"/>
    <n v="7"/>
    <n v="12.5"/>
    <n v="5"/>
    <n v="14.71"/>
    <n v="2"/>
    <n v="10.53"/>
    <x v="0"/>
  </r>
  <r>
    <x v="0"/>
    <s v="刈田郡七ヶ宿町"/>
    <x v="21"/>
    <x v="12"/>
    <n v="2"/>
    <n v="3.57"/>
    <n v="0"/>
    <n v="0"/>
    <n v="1"/>
    <n v="5.26"/>
    <x v="0"/>
  </r>
  <r>
    <x v="0"/>
    <s v="刈田郡七ヶ宿町"/>
    <x v="21"/>
    <x v="13"/>
    <n v="0"/>
    <n v="0"/>
    <n v="0"/>
    <n v="0"/>
    <n v="0"/>
    <n v="0"/>
    <x v="0"/>
  </r>
  <r>
    <x v="0"/>
    <s v="刈田郡七ヶ宿町"/>
    <x v="21"/>
    <x v="14"/>
    <n v="1"/>
    <n v="1.79"/>
    <n v="1"/>
    <n v="2.94"/>
    <n v="0"/>
    <n v="0"/>
    <x v="0"/>
  </r>
  <r>
    <x v="0"/>
    <s v="柴田郡大河原町"/>
    <x v="22"/>
    <x v="0"/>
    <n v="0"/>
    <n v="0"/>
    <n v="0"/>
    <n v="0"/>
    <n v="0"/>
    <n v="0"/>
    <x v="0"/>
  </r>
  <r>
    <x v="0"/>
    <s v="柴田郡大河原町"/>
    <x v="22"/>
    <x v="1"/>
    <n v="71"/>
    <n v="10.77"/>
    <n v="26"/>
    <n v="6.7"/>
    <n v="45"/>
    <n v="16.79"/>
    <x v="0"/>
  </r>
  <r>
    <x v="0"/>
    <s v="柴田郡大河原町"/>
    <x v="22"/>
    <x v="2"/>
    <n v="36"/>
    <n v="5.46"/>
    <n v="11"/>
    <n v="2.84"/>
    <n v="25"/>
    <n v="9.33"/>
    <x v="0"/>
  </r>
  <r>
    <x v="0"/>
    <s v="柴田郡大河原町"/>
    <x v="22"/>
    <x v="3"/>
    <n v="0"/>
    <n v="0"/>
    <n v="0"/>
    <n v="0"/>
    <n v="0"/>
    <n v="0"/>
    <x v="0"/>
  </r>
  <r>
    <x v="0"/>
    <s v="柴田郡大河原町"/>
    <x v="22"/>
    <x v="4"/>
    <n v="6"/>
    <n v="0.91"/>
    <n v="0"/>
    <n v="0"/>
    <n v="6"/>
    <n v="2.2400000000000002"/>
    <x v="0"/>
  </r>
  <r>
    <x v="0"/>
    <s v="柴田郡大河原町"/>
    <x v="22"/>
    <x v="5"/>
    <n v="7"/>
    <n v="1.06"/>
    <n v="2"/>
    <n v="0.52"/>
    <n v="5"/>
    <n v="1.87"/>
    <x v="0"/>
  </r>
  <r>
    <x v="0"/>
    <s v="柴田郡大河原町"/>
    <x v="22"/>
    <x v="6"/>
    <n v="157"/>
    <n v="23.82"/>
    <n v="75"/>
    <n v="19.329999999999998"/>
    <n v="82"/>
    <n v="30.6"/>
    <x v="0"/>
  </r>
  <r>
    <x v="0"/>
    <s v="柴田郡大河原町"/>
    <x v="22"/>
    <x v="7"/>
    <n v="10"/>
    <n v="1.52"/>
    <n v="2"/>
    <n v="0.52"/>
    <n v="8"/>
    <n v="2.99"/>
    <x v="0"/>
  </r>
  <r>
    <x v="0"/>
    <s v="柴田郡大河原町"/>
    <x v="22"/>
    <x v="8"/>
    <n v="72"/>
    <n v="10.93"/>
    <n v="50"/>
    <n v="12.89"/>
    <n v="21"/>
    <n v="7.84"/>
    <x v="0"/>
  </r>
  <r>
    <x v="0"/>
    <s v="柴田郡大河原町"/>
    <x v="22"/>
    <x v="9"/>
    <n v="41"/>
    <n v="6.22"/>
    <n v="27"/>
    <n v="6.96"/>
    <n v="14"/>
    <n v="5.22"/>
    <x v="0"/>
  </r>
  <r>
    <x v="0"/>
    <s v="柴田郡大河原町"/>
    <x v="22"/>
    <x v="10"/>
    <n v="67"/>
    <n v="10.17"/>
    <n v="56"/>
    <n v="14.43"/>
    <n v="10"/>
    <n v="3.73"/>
    <x v="0"/>
  </r>
  <r>
    <x v="0"/>
    <s v="柴田郡大河原町"/>
    <x v="22"/>
    <x v="11"/>
    <n v="107"/>
    <n v="16.239999999999998"/>
    <n v="83"/>
    <n v="21.39"/>
    <n v="24"/>
    <n v="8.9600000000000009"/>
    <x v="0"/>
  </r>
  <r>
    <x v="0"/>
    <s v="柴田郡大河原町"/>
    <x v="22"/>
    <x v="12"/>
    <n v="37"/>
    <n v="5.61"/>
    <n v="28"/>
    <n v="7.22"/>
    <n v="8"/>
    <n v="2.99"/>
    <x v="0"/>
  </r>
  <r>
    <x v="0"/>
    <s v="柴田郡大河原町"/>
    <x v="22"/>
    <x v="13"/>
    <n v="24"/>
    <n v="3.64"/>
    <n v="14"/>
    <n v="3.61"/>
    <n v="10"/>
    <n v="3.73"/>
    <x v="0"/>
  </r>
  <r>
    <x v="0"/>
    <s v="柴田郡大河原町"/>
    <x v="22"/>
    <x v="14"/>
    <n v="24"/>
    <n v="3.64"/>
    <n v="14"/>
    <n v="3.61"/>
    <n v="10"/>
    <n v="3.73"/>
    <x v="0"/>
  </r>
  <r>
    <x v="0"/>
    <s v="柴田郡村田町"/>
    <x v="23"/>
    <x v="0"/>
    <n v="0"/>
    <n v="0"/>
    <n v="0"/>
    <n v="0"/>
    <n v="0"/>
    <n v="0"/>
    <x v="0"/>
  </r>
  <r>
    <x v="0"/>
    <s v="柴田郡村田町"/>
    <x v="23"/>
    <x v="1"/>
    <n v="60"/>
    <n v="22.06"/>
    <n v="24"/>
    <n v="15.29"/>
    <n v="36"/>
    <n v="32.729999999999997"/>
    <x v="0"/>
  </r>
  <r>
    <x v="0"/>
    <s v="柴田郡村田町"/>
    <x v="23"/>
    <x v="2"/>
    <n v="16"/>
    <n v="5.88"/>
    <n v="6"/>
    <n v="3.82"/>
    <n v="10"/>
    <n v="9.09"/>
    <x v="0"/>
  </r>
  <r>
    <x v="0"/>
    <s v="柴田郡村田町"/>
    <x v="23"/>
    <x v="3"/>
    <n v="0"/>
    <n v="0"/>
    <n v="0"/>
    <n v="0"/>
    <n v="0"/>
    <n v="0"/>
    <x v="0"/>
  </r>
  <r>
    <x v="0"/>
    <s v="柴田郡村田町"/>
    <x v="23"/>
    <x v="4"/>
    <n v="1"/>
    <n v="0.37"/>
    <n v="0"/>
    <n v="0"/>
    <n v="1"/>
    <n v="0.91"/>
    <x v="0"/>
  </r>
  <r>
    <x v="0"/>
    <s v="柴田郡村田町"/>
    <x v="23"/>
    <x v="5"/>
    <n v="5"/>
    <n v="1.84"/>
    <n v="1"/>
    <n v="0.64"/>
    <n v="4"/>
    <n v="3.64"/>
    <x v="0"/>
  </r>
  <r>
    <x v="0"/>
    <s v="柴田郡村田町"/>
    <x v="23"/>
    <x v="6"/>
    <n v="81"/>
    <n v="29.78"/>
    <n v="52"/>
    <n v="33.119999999999997"/>
    <n v="29"/>
    <n v="26.36"/>
    <x v="0"/>
  </r>
  <r>
    <x v="0"/>
    <s v="柴田郡村田町"/>
    <x v="23"/>
    <x v="7"/>
    <n v="3"/>
    <n v="1.1000000000000001"/>
    <n v="2"/>
    <n v="1.27"/>
    <n v="1"/>
    <n v="0.91"/>
    <x v="0"/>
  </r>
  <r>
    <x v="0"/>
    <s v="柴田郡村田町"/>
    <x v="23"/>
    <x v="8"/>
    <n v="7"/>
    <n v="2.57"/>
    <n v="2"/>
    <n v="1.27"/>
    <n v="5"/>
    <n v="4.55"/>
    <x v="0"/>
  </r>
  <r>
    <x v="0"/>
    <s v="柴田郡村田町"/>
    <x v="23"/>
    <x v="9"/>
    <n v="6"/>
    <n v="2.21"/>
    <n v="4"/>
    <n v="2.5499999999999998"/>
    <n v="2"/>
    <n v="1.82"/>
    <x v="0"/>
  </r>
  <r>
    <x v="0"/>
    <s v="柴田郡村田町"/>
    <x v="23"/>
    <x v="10"/>
    <n v="22"/>
    <n v="8.09"/>
    <n v="17"/>
    <n v="10.83"/>
    <n v="4"/>
    <n v="3.64"/>
    <x v="0"/>
  </r>
  <r>
    <x v="0"/>
    <s v="柴田郡村田町"/>
    <x v="23"/>
    <x v="11"/>
    <n v="34"/>
    <n v="12.5"/>
    <n v="31"/>
    <n v="19.75"/>
    <n v="3"/>
    <n v="2.73"/>
    <x v="0"/>
  </r>
  <r>
    <x v="0"/>
    <s v="柴田郡村田町"/>
    <x v="23"/>
    <x v="12"/>
    <n v="8"/>
    <n v="2.94"/>
    <n v="5"/>
    <n v="3.18"/>
    <n v="1"/>
    <n v="0.91"/>
    <x v="0"/>
  </r>
  <r>
    <x v="0"/>
    <s v="柴田郡村田町"/>
    <x v="23"/>
    <x v="13"/>
    <n v="13"/>
    <n v="4.78"/>
    <n v="6"/>
    <n v="3.82"/>
    <n v="5"/>
    <n v="4.55"/>
    <x v="0"/>
  </r>
  <r>
    <x v="0"/>
    <s v="柴田郡村田町"/>
    <x v="23"/>
    <x v="14"/>
    <n v="16"/>
    <n v="5.88"/>
    <n v="7"/>
    <n v="4.46"/>
    <n v="9"/>
    <n v="8.18"/>
    <x v="0"/>
  </r>
  <r>
    <x v="0"/>
    <s v="柴田郡柴田町"/>
    <x v="24"/>
    <x v="0"/>
    <n v="0"/>
    <n v="0"/>
    <n v="0"/>
    <n v="0"/>
    <n v="0"/>
    <n v="0"/>
    <x v="0"/>
  </r>
  <r>
    <x v="0"/>
    <s v="柴田郡柴田町"/>
    <x v="24"/>
    <x v="1"/>
    <n v="95"/>
    <n v="14.82"/>
    <n v="31"/>
    <n v="8.73"/>
    <n v="64"/>
    <n v="23.27"/>
    <x v="0"/>
  </r>
  <r>
    <x v="0"/>
    <s v="柴田郡柴田町"/>
    <x v="24"/>
    <x v="2"/>
    <n v="36"/>
    <n v="5.62"/>
    <n v="12"/>
    <n v="3.38"/>
    <n v="24"/>
    <n v="8.73"/>
    <x v="0"/>
  </r>
  <r>
    <x v="0"/>
    <s v="柴田郡柴田町"/>
    <x v="24"/>
    <x v="3"/>
    <n v="1"/>
    <n v="0.16"/>
    <n v="0"/>
    <n v="0"/>
    <n v="1"/>
    <n v="0.36"/>
    <x v="0"/>
  </r>
  <r>
    <x v="0"/>
    <s v="柴田郡柴田町"/>
    <x v="24"/>
    <x v="4"/>
    <n v="0"/>
    <n v="0"/>
    <n v="0"/>
    <n v="0"/>
    <n v="0"/>
    <n v="0"/>
    <x v="0"/>
  </r>
  <r>
    <x v="0"/>
    <s v="柴田郡柴田町"/>
    <x v="24"/>
    <x v="5"/>
    <n v="8"/>
    <n v="1.25"/>
    <n v="0"/>
    <n v="0"/>
    <n v="8"/>
    <n v="2.91"/>
    <x v="0"/>
  </r>
  <r>
    <x v="0"/>
    <s v="柴田郡柴田町"/>
    <x v="24"/>
    <x v="6"/>
    <n v="116"/>
    <n v="18.100000000000001"/>
    <n v="54"/>
    <n v="15.21"/>
    <n v="62"/>
    <n v="22.55"/>
    <x v="0"/>
  </r>
  <r>
    <x v="0"/>
    <s v="柴田郡柴田町"/>
    <x v="24"/>
    <x v="7"/>
    <n v="7"/>
    <n v="1.0900000000000001"/>
    <n v="1"/>
    <n v="0.28000000000000003"/>
    <n v="6"/>
    <n v="2.1800000000000002"/>
    <x v="0"/>
  </r>
  <r>
    <x v="0"/>
    <s v="柴田郡柴田町"/>
    <x v="24"/>
    <x v="8"/>
    <n v="60"/>
    <n v="9.36"/>
    <n v="40"/>
    <n v="11.27"/>
    <n v="20"/>
    <n v="7.27"/>
    <x v="0"/>
  </r>
  <r>
    <x v="0"/>
    <s v="柴田郡柴田町"/>
    <x v="24"/>
    <x v="9"/>
    <n v="29"/>
    <n v="4.5199999999999996"/>
    <n v="20"/>
    <n v="5.63"/>
    <n v="9"/>
    <n v="3.27"/>
    <x v="0"/>
  </r>
  <r>
    <x v="0"/>
    <s v="柴田郡柴田町"/>
    <x v="24"/>
    <x v="10"/>
    <n v="67"/>
    <n v="10.45"/>
    <n v="54"/>
    <n v="15.21"/>
    <n v="12"/>
    <n v="4.3600000000000003"/>
    <x v="0"/>
  </r>
  <r>
    <x v="0"/>
    <s v="柴田郡柴田町"/>
    <x v="24"/>
    <x v="11"/>
    <n v="107"/>
    <n v="16.690000000000001"/>
    <n v="79"/>
    <n v="22.25"/>
    <n v="28"/>
    <n v="10.18"/>
    <x v="0"/>
  </r>
  <r>
    <x v="0"/>
    <s v="柴田郡柴田町"/>
    <x v="24"/>
    <x v="12"/>
    <n v="40"/>
    <n v="6.24"/>
    <n v="29"/>
    <n v="8.17"/>
    <n v="4"/>
    <n v="1.45"/>
    <x v="3"/>
  </r>
  <r>
    <x v="0"/>
    <s v="柴田郡柴田町"/>
    <x v="24"/>
    <x v="13"/>
    <n v="44"/>
    <n v="6.86"/>
    <n v="21"/>
    <n v="5.92"/>
    <n v="21"/>
    <n v="7.64"/>
    <x v="0"/>
  </r>
  <r>
    <x v="0"/>
    <s v="柴田郡柴田町"/>
    <x v="24"/>
    <x v="14"/>
    <n v="31"/>
    <n v="4.84"/>
    <n v="14"/>
    <n v="3.94"/>
    <n v="16"/>
    <n v="5.82"/>
    <x v="0"/>
  </r>
  <r>
    <x v="0"/>
    <s v="柴田郡川崎町"/>
    <x v="25"/>
    <x v="0"/>
    <n v="0"/>
    <n v="0"/>
    <n v="0"/>
    <n v="0"/>
    <n v="0"/>
    <n v="0"/>
    <x v="0"/>
  </r>
  <r>
    <x v="0"/>
    <s v="柴田郡川崎町"/>
    <x v="25"/>
    <x v="1"/>
    <n v="60"/>
    <n v="22.14"/>
    <n v="32"/>
    <n v="20.38"/>
    <n v="28"/>
    <n v="25.93"/>
    <x v="0"/>
  </r>
  <r>
    <x v="0"/>
    <s v="柴田郡川崎町"/>
    <x v="25"/>
    <x v="2"/>
    <n v="24"/>
    <n v="8.86"/>
    <n v="10"/>
    <n v="6.37"/>
    <n v="14"/>
    <n v="12.96"/>
    <x v="0"/>
  </r>
  <r>
    <x v="0"/>
    <s v="柴田郡川崎町"/>
    <x v="25"/>
    <x v="3"/>
    <n v="2"/>
    <n v="0.74"/>
    <n v="0"/>
    <n v="0"/>
    <n v="1"/>
    <n v="0.93"/>
    <x v="0"/>
  </r>
  <r>
    <x v="0"/>
    <s v="柴田郡川崎町"/>
    <x v="25"/>
    <x v="4"/>
    <n v="0"/>
    <n v="0"/>
    <n v="0"/>
    <n v="0"/>
    <n v="0"/>
    <n v="0"/>
    <x v="0"/>
  </r>
  <r>
    <x v="0"/>
    <s v="柴田郡川崎町"/>
    <x v="25"/>
    <x v="5"/>
    <n v="3"/>
    <n v="1.1100000000000001"/>
    <n v="0"/>
    <n v="0"/>
    <n v="2"/>
    <n v="1.85"/>
    <x v="3"/>
  </r>
  <r>
    <x v="0"/>
    <s v="柴田郡川崎町"/>
    <x v="25"/>
    <x v="6"/>
    <n v="79"/>
    <n v="29.15"/>
    <n v="50"/>
    <n v="31.85"/>
    <n v="29"/>
    <n v="26.85"/>
    <x v="0"/>
  </r>
  <r>
    <x v="0"/>
    <s v="柴田郡川崎町"/>
    <x v="25"/>
    <x v="7"/>
    <n v="2"/>
    <n v="0.74"/>
    <n v="2"/>
    <n v="1.27"/>
    <n v="0"/>
    <n v="0"/>
    <x v="0"/>
  </r>
  <r>
    <x v="0"/>
    <s v="柴田郡川崎町"/>
    <x v="25"/>
    <x v="8"/>
    <n v="9"/>
    <n v="3.32"/>
    <n v="4"/>
    <n v="2.5499999999999998"/>
    <n v="5"/>
    <n v="4.63"/>
    <x v="0"/>
  </r>
  <r>
    <x v="0"/>
    <s v="柴田郡川崎町"/>
    <x v="25"/>
    <x v="9"/>
    <n v="8"/>
    <n v="2.95"/>
    <n v="5"/>
    <n v="3.18"/>
    <n v="3"/>
    <n v="2.78"/>
    <x v="0"/>
  </r>
  <r>
    <x v="0"/>
    <s v="柴田郡川崎町"/>
    <x v="25"/>
    <x v="10"/>
    <n v="25"/>
    <n v="9.23"/>
    <n v="12"/>
    <n v="7.64"/>
    <n v="12"/>
    <n v="11.11"/>
    <x v="0"/>
  </r>
  <r>
    <x v="0"/>
    <s v="柴田郡川崎町"/>
    <x v="25"/>
    <x v="11"/>
    <n v="31"/>
    <n v="11.44"/>
    <n v="26"/>
    <n v="16.559999999999999"/>
    <n v="5"/>
    <n v="4.63"/>
    <x v="0"/>
  </r>
  <r>
    <x v="0"/>
    <s v="柴田郡川崎町"/>
    <x v="25"/>
    <x v="12"/>
    <n v="7"/>
    <n v="2.58"/>
    <n v="6"/>
    <n v="3.82"/>
    <n v="0"/>
    <n v="0"/>
    <x v="0"/>
  </r>
  <r>
    <x v="0"/>
    <s v="柴田郡川崎町"/>
    <x v="25"/>
    <x v="13"/>
    <n v="8"/>
    <n v="2.95"/>
    <n v="3"/>
    <n v="1.91"/>
    <n v="4"/>
    <n v="3.7"/>
    <x v="0"/>
  </r>
  <r>
    <x v="0"/>
    <s v="柴田郡川崎町"/>
    <x v="25"/>
    <x v="14"/>
    <n v="13"/>
    <n v="4.8"/>
    <n v="7"/>
    <n v="4.46"/>
    <n v="5"/>
    <n v="4.63"/>
    <x v="3"/>
  </r>
  <r>
    <x v="0"/>
    <s v="伊具郡丸森町"/>
    <x v="26"/>
    <x v="0"/>
    <n v="1"/>
    <n v="0.33"/>
    <n v="0"/>
    <n v="0"/>
    <n v="1"/>
    <n v="0.94"/>
    <x v="0"/>
  </r>
  <r>
    <x v="0"/>
    <s v="伊具郡丸森町"/>
    <x v="26"/>
    <x v="1"/>
    <n v="71"/>
    <n v="23.2"/>
    <n v="37"/>
    <n v="18.88"/>
    <n v="34"/>
    <n v="32.08"/>
    <x v="0"/>
  </r>
  <r>
    <x v="0"/>
    <s v="伊具郡丸森町"/>
    <x v="26"/>
    <x v="2"/>
    <n v="39"/>
    <n v="12.75"/>
    <n v="17"/>
    <n v="8.67"/>
    <n v="22"/>
    <n v="20.75"/>
    <x v="0"/>
  </r>
  <r>
    <x v="0"/>
    <s v="伊具郡丸森町"/>
    <x v="26"/>
    <x v="3"/>
    <n v="3"/>
    <n v="0.98"/>
    <n v="0"/>
    <n v="0"/>
    <n v="3"/>
    <n v="2.83"/>
    <x v="0"/>
  </r>
  <r>
    <x v="0"/>
    <s v="伊具郡丸森町"/>
    <x v="26"/>
    <x v="4"/>
    <n v="0"/>
    <n v="0"/>
    <n v="0"/>
    <n v="0"/>
    <n v="0"/>
    <n v="0"/>
    <x v="0"/>
  </r>
  <r>
    <x v="0"/>
    <s v="伊具郡丸森町"/>
    <x v="26"/>
    <x v="5"/>
    <n v="6"/>
    <n v="1.96"/>
    <n v="1"/>
    <n v="0.51"/>
    <n v="5"/>
    <n v="4.72"/>
    <x v="0"/>
  </r>
  <r>
    <x v="0"/>
    <s v="伊具郡丸森町"/>
    <x v="26"/>
    <x v="6"/>
    <n v="82"/>
    <n v="26.8"/>
    <n v="55"/>
    <n v="28.06"/>
    <n v="27"/>
    <n v="25.47"/>
    <x v="0"/>
  </r>
  <r>
    <x v="0"/>
    <s v="伊具郡丸森町"/>
    <x v="26"/>
    <x v="7"/>
    <n v="0"/>
    <n v="0"/>
    <n v="0"/>
    <n v="0"/>
    <n v="0"/>
    <n v="0"/>
    <x v="0"/>
  </r>
  <r>
    <x v="0"/>
    <s v="伊具郡丸森町"/>
    <x v="26"/>
    <x v="8"/>
    <n v="5"/>
    <n v="1.63"/>
    <n v="3"/>
    <n v="1.53"/>
    <n v="2"/>
    <n v="1.89"/>
    <x v="0"/>
  </r>
  <r>
    <x v="0"/>
    <s v="伊具郡丸森町"/>
    <x v="26"/>
    <x v="9"/>
    <n v="8"/>
    <n v="2.61"/>
    <n v="3"/>
    <n v="1.53"/>
    <n v="4"/>
    <n v="3.77"/>
    <x v="0"/>
  </r>
  <r>
    <x v="0"/>
    <s v="伊具郡丸森町"/>
    <x v="26"/>
    <x v="10"/>
    <n v="31"/>
    <n v="10.130000000000001"/>
    <n v="27"/>
    <n v="13.78"/>
    <n v="3"/>
    <n v="2.83"/>
    <x v="0"/>
  </r>
  <r>
    <x v="0"/>
    <s v="伊具郡丸森町"/>
    <x v="26"/>
    <x v="11"/>
    <n v="37"/>
    <n v="12.09"/>
    <n v="36"/>
    <n v="18.37"/>
    <n v="1"/>
    <n v="0.94"/>
    <x v="0"/>
  </r>
  <r>
    <x v="0"/>
    <s v="伊具郡丸森町"/>
    <x v="26"/>
    <x v="12"/>
    <n v="5"/>
    <n v="1.63"/>
    <n v="4"/>
    <n v="2.04"/>
    <n v="0"/>
    <n v="0"/>
    <x v="0"/>
  </r>
  <r>
    <x v="0"/>
    <s v="伊具郡丸森町"/>
    <x v="26"/>
    <x v="13"/>
    <n v="8"/>
    <n v="2.61"/>
    <n v="6"/>
    <n v="3.06"/>
    <n v="2"/>
    <n v="1.89"/>
    <x v="0"/>
  </r>
  <r>
    <x v="0"/>
    <s v="伊具郡丸森町"/>
    <x v="26"/>
    <x v="14"/>
    <n v="10"/>
    <n v="3.27"/>
    <n v="7"/>
    <n v="3.57"/>
    <n v="2"/>
    <n v="1.89"/>
    <x v="3"/>
  </r>
  <r>
    <x v="0"/>
    <s v="亘理郡亘理町"/>
    <x v="27"/>
    <x v="0"/>
    <n v="2"/>
    <n v="0.36"/>
    <n v="0"/>
    <n v="0"/>
    <n v="2"/>
    <n v="0.77"/>
    <x v="0"/>
  </r>
  <r>
    <x v="0"/>
    <s v="亘理郡亘理町"/>
    <x v="27"/>
    <x v="1"/>
    <n v="91"/>
    <n v="16.37"/>
    <n v="29"/>
    <n v="10"/>
    <n v="62"/>
    <n v="23.75"/>
    <x v="0"/>
  </r>
  <r>
    <x v="0"/>
    <s v="亘理郡亘理町"/>
    <x v="27"/>
    <x v="2"/>
    <n v="56"/>
    <n v="10.07"/>
    <n v="15"/>
    <n v="5.17"/>
    <n v="41"/>
    <n v="15.71"/>
    <x v="0"/>
  </r>
  <r>
    <x v="0"/>
    <s v="亘理郡亘理町"/>
    <x v="27"/>
    <x v="3"/>
    <n v="1"/>
    <n v="0.18"/>
    <n v="0"/>
    <n v="0"/>
    <n v="1"/>
    <n v="0.38"/>
    <x v="0"/>
  </r>
  <r>
    <x v="0"/>
    <s v="亘理郡亘理町"/>
    <x v="27"/>
    <x v="4"/>
    <n v="7"/>
    <n v="1.26"/>
    <n v="0"/>
    <n v="0"/>
    <n v="7"/>
    <n v="2.68"/>
    <x v="0"/>
  </r>
  <r>
    <x v="0"/>
    <s v="亘理郡亘理町"/>
    <x v="27"/>
    <x v="5"/>
    <n v="3"/>
    <n v="0.54"/>
    <n v="0"/>
    <n v="0"/>
    <n v="3"/>
    <n v="1.1499999999999999"/>
    <x v="0"/>
  </r>
  <r>
    <x v="0"/>
    <s v="亘理郡亘理町"/>
    <x v="27"/>
    <x v="6"/>
    <n v="128"/>
    <n v="23.02"/>
    <n v="68"/>
    <n v="23.45"/>
    <n v="60"/>
    <n v="22.99"/>
    <x v="0"/>
  </r>
  <r>
    <x v="0"/>
    <s v="亘理郡亘理町"/>
    <x v="27"/>
    <x v="7"/>
    <n v="4"/>
    <n v="0.72"/>
    <n v="0"/>
    <n v="0"/>
    <n v="4"/>
    <n v="1.53"/>
    <x v="0"/>
  </r>
  <r>
    <x v="0"/>
    <s v="亘理郡亘理町"/>
    <x v="27"/>
    <x v="8"/>
    <n v="54"/>
    <n v="9.7100000000000009"/>
    <n v="31"/>
    <n v="10.69"/>
    <n v="23"/>
    <n v="8.81"/>
    <x v="0"/>
  </r>
  <r>
    <x v="0"/>
    <s v="亘理郡亘理町"/>
    <x v="27"/>
    <x v="9"/>
    <n v="21"/>
    <n v="3.78"/>
    <n v="15"/>
    <n v="5.17"/>
    <n v="6"/>
    <n v="2.2999999999999998"/>
    <x v="0"/>
  </r>
  <r>
    <x v="0"/>
    <s v="亘理郡亘理町"/>
    <x v="27"/>
    <x v="10"/>
    <n v="38"/>
    <n v="6.83"/>
    <n v="26"/>
    <n v="8.9700000000000006"/>
    <n v="11"/>
    <n v="4.21"/>
    <x v="0"/>
  </r>
  <r>
    <x v="0"/>
    <s v="亘理郡亘理町"/>
    <x v="27"/>
    <x v="11"/>
    <n v="86"/>
    <n v="15.47"/>
    <n v="68"/>
    <n v="23.45"/>
    <n v="16"/>
    <n v="6.13"/>
    <x v="3"/>
  </r>
  <r>
    <x v="0"/>
    <s v="亘理郡亘理町"/>
    <x v="27"/>
    <x v="12"/>
    <n v="18"/>
    <n v="3.24"/>
    <n v="13"/>
    <n v="4.4800000000000004"/>
    <n v="4"/>
    <n v="1.53"/>
    <x v="0"/>
  </r>
  <r>
    <x v="0"/>
    <s v="亘理郡亘理町"/>
    <x v="27"/>
    <x v="13"/>
    <n v="22"/>
    <n v="3.96"/>
    <n v="14"/>
    <n v="4.83"/>
    <n v="7"/>
    <n v="2.68"/>
    <x v="0"/>
  </r>
  <r>
    <x v="0"/>
    <s v="亘理郡亘理町"/>
    <x v="27"/>
    <x v="14"/>
    <n v="25"/>
    <n v="4.5"/>
    <n v="11"/>
    <n v="3.79"/>
    <n v="14"/>
    <n v="5.36"/>
    <x v="0"/>
  </r>
  <r>
    <x v="0"/>
    <s v="亘理郡山元町"/>
    <x v="28"/>
    <x v="0"/>
    <n v="1"/>
    <n v="0.44"/>
    <n v="1"/>
    <n v="0.76"/>
    <n v="0"/>
    <n v="0"/>
    <x v="0"/>
  </r>
  <r>
    <x v="0"/>
    <s v="亘理郡山元町"/>
    <x v="28"/>
    <x v="1"/>
    <n v="39"/>
    <n v="17.329999999999998"/>
    <n v="14"/>
    <n v="10.69"/>
    <n v="25"/>
    <n v="28.09"/>
    <x v="0"/>
  </r>
  <r>
    <x v="0"/>
    <s v="亘理郡山元町"/>
    <x v="28"/>
    <x v="2"/>
    <n v="26"/>
    <n v="11.56"/>
    <n v="8"/>
    <n v="6.11"/>
    <n v="18"/>
    <n v="20.22"/>
    <x v="0"/>
  </r>
  <r>
    <x v="0"/>
    <s v="亘理郡山元町"/>
    <x v="28"/>
    <x v="3"/>
    <n v="0"/>
    <n v="0"/>
    <n v="0"/>
    <n v="0"/>
    <n v="0"/>
    <n v="0"/>
    <x v="0"/>
  </r>
  <r>
    <x v="0"/>
    <s v="亘理郡山元町"/>
    <x v="28"/>
    <x v="4"/>
    <n v="0"/>
    <n v="0"/>
    <n v="0"/>
    <n v="0"/>
    <n v="0"/>
    <n v="0"/>
    <x v="0"/>
  </r>
  <r>
    <x v="0"/>
    <s v="亘理郡山元町"/>
    <x v="28"/>
    <x v="5"/>
    <n v="2"/>
    <n v="0.89"/>
    <n v="0"/>
    <n v="0"/>
    <n v="2"/>
    <n v="2.25"/>
    <x v="0"/>
  </r>
  <r>
    <x v="0"/>
    <s v="亘理郡山元町"/>
    <x v="28"/>
    <x v="6"/>
    <n v="55"/>
    <n v="24.44"/>
    <n v="36"/>
    <n v="27.48"/>
    <n v="19"/>
    <n v="21.35"/>
    <x v="0"/>
  </r>
  <r>
    <x v="0"/>
    <s v="亘理郡山元町"/>
    <x v="28"/>
    <x v="7"/>
    <n v="1"/>
    <n v="0.44"/>
    <n v="0"/>
    <n v="0"/>
    <n v="1"/>
    <n v="1.1200000000000001"/>
    <x v="0"/>
  </r>
  <r>
    <x v="0"/>
    <s v="亘理郡山元町"/>
    <x v="28"/>
    <x v="8"/>
    <n v="11"/>
    <n v="4.8899999999999997"/>
    <n v="7"/>
    <n v="5.34"/>
    <n v="4"/>
    <n v="4.49"/>
    <x v="0"/>
  </r>
  <r>
    <x v="0"/>
    <s v="亘理郡山元町"/>
    <x v="28"/>
    <x v="9"/>
    <n v="5"/>
    <n v="2.2200000000000002"/>
    <n v="4"/>
    <n v="3.05"/>
    <n v="1"/>
    <n v="1.1200000000000001"/>
    <x v="0"/>
  </r>
  <r>
    <x v="0"/>
    <s v="亘理郡山元町"/>
    <x v="28"/>
    <x v="10"/>
    <n v="18"/>
    <n v="8"/>
    <n v="11"/>
    <n v="8.4"/>
    <n v="7"/>
    <n v="7.87"/>
    <x v="0"/>
  </r>
  <r>
    <x v="0"/>
    <s v="亘理郡山元町"/>
    <x v="28"/>
    <x v="11"/>
    <n v="36"/>
    <n v="16"/>
    <n v="35"/>
    <n v="26.72"/>
    <n v="0"/>
    <n v="0"/>
    <x v="0"/>
  </r>
  <r>
    <x v="0"/>
    <s v="亘理郡山元町"/>
    <x v="28"/>
    <x v="12"/>
    <n v="6"/>
    <n v="2.67"/>
    <n v="5"/>
    <n v="3.82"/>
    <n v="0"/>
    <n v="0"/>
    <x v="0"/>
  </r>
  <r>
    <x v="0"/>
    <s v="亘理郡山元町"/>
    <x v="28"/>
    <x v="13"/>
    <n v="14"/>
    <n v="6.22"/>
    <n v="7"/>
    <n v="5.34"/>
    <n v="5"/>
    <n v="5.62"/>
    <x v="0"/>
  </r>
  <r>
    <x v="0"/>
    <s v="亘理郡山元町"/>
    <x v="28"/>
    <x v="14"/>
    <n v="11"/>
    <n v="4.8899999999999997"/>
    <n v="3"/>
    <n v="2.29"/>
    <n v="7"/>
    <n v="7.87"/>
    <x v="0"/>
  </r>
  <r>
    <x v="0"/>
    <s v="宮城郡松島町"/>
    <x v="29"/>
    <x v="0"/>
    <n v="0"/>
    <n v="0"/>
    <n v="0"/>
    <n v="0"/>
    <n v="0"/>
    <n v="0"/>
    <x v="0"/>
  </r>
  <r>
    <x v="0"/>
    <s v="宮城郡松島町"/>
    <x v="29"/>
    <x v="1"/>
    <n v="50"/>
    <n v="14.45"/>
    <n v="10"/>
    <n v="5.26"/>
    <n v="40"/>
    <n v="26.85"/>
    <x v="0"/>
  </r>
  <r>
    <x v="0"/>
    <s v="宮城郡松島町"/>
    <x v="29"/>
    <x v="2"/>
    <n v="22"/>
    <n v="6.36"/>
    <n v="11"/>
    <n v="5.79"/>
    <n v="11"/>
    <n v="7.38"/>
    <x v="0"/>
  </r>
  <r>
    <x v="0"/>
    <s v="宮城郡松島町"/>
    <x v="29"/>
    <x v="3"/>
    <n v="1"/>
    <n v="0.28999999999999998"/>
    <n v="0"/>
    <n v="0"/>
    <n v="1"/>
    <n v="0.67"/>
    <x v="0"/>
  </r>
  <r>
    <x v="0"/>
    <s v="宮城郡松島町"/>
    <x v="29"/>
    <x v="4"/>
    <n v="1"/>
    <n v="0.28999999999999998"/>
    <n v="0"/>
    <n v="0"/>
    <n v="1"/>
    <n v="0.67"/>
    <x v="0"/>
  </r>
  <r>
    <x v="0"/>
    <s v="宮城郡松島町"/>
    <x v="29"/>
    <x v="5"/>
    <n v="4"/>
    <n v="1.1599999999999999"/>
    <n v="0"/>
    <n v="0"/>
    <n v="4"/>
    <n v="2.68"/>
    <x v="0"/>
  </r>
  <r>
    <x v="0"/>
    <s v="宮城郡松島町"/>
    <x v="29"/>
    <x v="6"/>
    <n v="104"/>
    <n v="30.06"/>
    <n v="57"/>
    <n v="30"/>
    <n v="46"/>
    <n v="30.87"/>
    <x v="3"/>
  </r>
  <r>
    <x v="0"/>
    <s v="宮城郡松島町"/>
    <x v="29"/>
    <x v="7"/>
    <n v="0"/>
    <n v="0"/>
    <n v="0"/>
    <n v="0"/>
    <n v="0"/>
    <n v="0"/>
    <x v="0"/>
  </r>
  <r>
    <x v="0"/>
    <s v="宮城郡松島町"/>
    <x v="29"/>
    <x v="8"/>
    <n v="37"/>
    <n v="10.69"/>
    <n v="24"/>
    <n v="12.63"/>
    <n v="13"/>
    <n v="8.7200000000000006"/>
    <x v="0"/>
  </r>
  <r>
    <x v="0"/>
    <s v="宮城郡松島町"/>
    <x v="29"/>
    <x v="9"/>
    <n v="5"/>
    <n v="1.45"/>
    <n v="2"/>
    <n v="1.05"/>
    <n v="3"/>
    <n v="2.0099999999999998"/>
    <x v="0"/>
  </r>
  <r>
    <x v="0"/>
    <s v="宮城郡松島町"/>
    <x v="29"/>
    <x v="10"/>
    <n v="46"/>
    <n v="13.29"/>
    <n v="34"/>
    <n v="17.89"/>
    <n v="9"/>
    <n v="6.04"/>
    <x v="1"/>
  </r>
  <r>
    <x v="0"/>
    <s v="宮城郡松島町"/>
    <x v="29"/>
    <x v="11"/>
    <n v="43"/>
    <n v="12.43"/>
    <n v="33"/>
    <n v="17.37"/>
    <n v="9"/>
    <n v="6.04"/>
    <x v="0"/>
  </r>
  <r>
    <x v="0"/>
    <s v="宮城郡松島町"/>
    <x v="29"/>
    <x v="12"/>
    <n v="7"/>
    <n v="2.02"/>
    <n v="6"/>
    <n v="3.16"/>
    <n v="0"/>
    <n v="0"/>
    <x v="0"/>
  </r>
  <r>
    <x v="0"/>
    <s v="宮城郡松島町"/>
    <x v="29"/>
    <x v="13"/>
    <n v="16"/>
    <n v="4.62"/>
    <n v="7"/>
    <n v="3.68"/>
    <n v="8"/>
    <n v="5.37"/>
    <x v="0"/>
  </r>
  <r>
    <x v="0"/>
    <s v="宮城郡松島町"/>
    <x v="29"/>
    <x v="14"/>
    <n v="10"/>
    <n v="2.89"/>
    <n v="6"/>
    <n v="3.16"/>
    <n v="4"/>
    <n v="2.68"/>
    <x v="0"/>
  </r>
  <r>
    <x v="0"/>
    <s v="宮城郡七ヶ浜町"/>
    <x v="30"/>
    <x v="0"/>
    <n v="0"/>
    <n v="0"/>
    <n v="0"/>
    <n v="0"/>
    <n v="0"/>
    <n v="0"/>
    <x v="0"/>
  </r>
  <r>
    <x v="0"/>
    <s v="宮城郡七ヶ浜町"/>
    <x v="30"/>
    <x v="1"/>
    <n v="72"/>
    <n v="22.64"/>
    <n v="19"/>
    <n v="11.73"/>
    <n v="53"/>
    <n v="35.1"/>
    <x v="0"/>
  </r>
  <r>
    <x v="0"/>
    <s v="宮城郡七ヶ浜町"/>
    <x v="30"/>
    <x v="2"/>
    <n v="21"/>
    <n v="6.6"/>
    <n v="9"/>
    <n v="5.56"/>
    <n v="12"/>
    <n v="7.95"/>
    <x v="0"/>
  </r>
  <r>
    <x v="0"/>
    <s v="宮城郡七ヶ浜町"/>
    <x v="30"/>
    <x v="3"/>
    <n v="2"/>
    <n v="0.63"/>
    <n v="0"/>
    <n v="0"/>
    <n v="2"/>
    <n v="1.32"/>
    <x v="0"/>
  </r>
  <r>
    <x v="0"/>
    <s v="宮城郡七ヶ浜町"/>
    <x v="30"/>
    <x v="4"/>
    <n v="1"/>
    <n v="0.31"/>
    <n v="0"/>
    <n v="0"/>
    <n v="1"/>
    <n v="0.66"/>
    <x v="0"/>
  </r>
  <r>
    <x v="0"/>
    <s v="宮城郡七ヶ浜町"/>
    <x v="30"/>
    <x v="5"/>
    <n v="9"/>
    <n v="2.83"/>
    <n v="0"/>
    <n v="0"/>
    <n v="9"/>
    <n v="5.96"/>
    <x v="0"/>
  </r>
  <r>
    <x v="0"/>
    <s v="宮城郡七ヶ浜町"/>
    <x v="30"/>
    <x v="6"/>
    <n v="54"/>
    <n v="16.98"/>
    <n v="28"/>
    <n v="17.28"/>
    <n v="26"/>
    <n v="17.22"/>
    <x v="0"/>
  </r>
  <r>
    <x v="0"/>
    <s v="宮城郡七ヶ浜町"/>
    <x v="30"/>
    <x v="7"/>
    <n v="2"/>
    <n v="0.63"/>
    <n v="0"/>
    <n v="0"/>
    <n v="2"/>
    <n v="1.32"/>
    <x v="0"/>
  </r>
  <r>
    <x v="0"/>
    <s v="宮城郡七ヶ浜町"/>
    <x v="30"/>
    <x v="8"/>
    <n v="34"/>
    <n v="10.69"/>
    <n v="24"/>
    <n v="14.81"/>
    <n v="10"/>
    <n v="6.62"/>
    <x v="0"/>
  </r>
  <r>
    <x v="0"/>
    <s v="宮城郡七ヶ浜町"/>
    <x v="30"/>
    <x v="9"/>
    <n v="11"/>
    <n v="3.46"/>
    <n v="7"/>
    <n v="4.32"/>
    <n v="4"/>
    <n v="2.65"/>
    <x v="0"/>
  </r>
  <r>
    <x v="0"/>
    <s v="宮城郡七ヶ浜町"/>
    <x v="30"/>
    <x v="10"/>
    <n v="21"/>
    <n v="6.6"/>
    <n v="17"/>
    <n v="10.49"/>
    <n v="3"/>
    <n v="1.99"/>
    <x v="0"/>
  </r>
  <r>
    <x v="0"/>
    <s v="宮城郡七ヶ浜町"/>
    <x v="30"/>
    <x v="11"/>
    <n v="43"/>
    <n v="13.52"/>
    <n v="40"/>
    <n v="24.69"/>
    <n v="3"/>
    <n v="1.99"/>
    <x v="0"/>
  </r>
  <r>
    <x v="0"/>
    <s v="宮城郡七ヶ浜町"/>
    <x v="30"/>
    <x v="12"/>
    <n v="12"/>
    <n v="3.77"/>
    <n v="10"/>
    <n v="6.17"/>
    <n v="1"/>
    <n v="0.66"/>
    <x v="0"/>
  </r>
  <r>
    <x v="0"/>
    <s v="宮城郡七ヶ浜町"/>
    <x v="30"/>
    <x v="13"/>
    <n v="17"/>
    <n v="5.35"/>
    <n v="6"/>
    <n v="3.7"/>
    <n v="8"/>
    <n v="5.3"/>
    <x v="0"/>
  </r>
  <r>
    <x v="0"/>
    <s v="宮城郡七ヶ浜町"/>
    <x v="30"/>
    <x v="14"/>
    <n v="19"/>
    <n v="5.97"/>
    <n v="2"/>
    <n v="1.23"/>
    <n v="17"/>
    <n v="11.26"/>
    <x v="0"/>
  </r>
  <r>
    <x v="0"/>
    <s v="宮城郡利府町"/>
    <x v="31"/>
    <x v="0"/>
    <n v="0"/>
    <n v="0"/>
    <n v="0"/>
    <n v="0"/>
    <n v="0"/>
    <n v="0"/>
    <x v="0"/>
  </r>
  <r>
    <x v="0"/>
    <s v="宮城郡利府町"/>
    <x v="31"/>
    <x v="1"/>
    <n v="149"/>
    <n v="26.94"/>
    <n v="25"/>
    <n v="14.45"/>
    <n v="124"/>
    <n v="32.72"/>
    <x v="0"/>
  </r>
  <r>
    <x v="0"/>
    <s v="宮城郡利府町"/>
    <x v="31"/>
    <x v="2"/>
    <n v="40"/>
    <n v="7.23"/>
    <n v="8"/>
    <n v="4.62"/>
    <n v="32"/>
    <n v="8.44"/>
    <x v="0"/>
  </r>
  <r>
    <x v="0"/>
    <s v="宮城郡利府町"/>
    <x v="31"/>
    <x v="3"/>
    <n v="0"/>
    <n v="0"/>
    <n v="0"/>
    <n v="0"/>
    <n v="0"/>
    <n v="0"/>
    <x v="0"/>
  </r>
  <r>
    <x v="0"/>
    <s v="宮城郡利府町"/>
    <x v="31"/>
    <x v="4"/>
    <n v="3"/>
    <n v="0.54"/>
    <n v="0"/>
    <n v="0"/>
    <n v="3"/>
    <n v="0.79"/>
    <x v="0"/>
  </r>
  <r>
    <x v="0"/>
    <s v="宮城郡利府町"/>
    <x v="31"/>
    <x v="5"/>
    <n v="7"/>
    <n v="1.27"/>
    <n v="2"/>
    <n v="1.1599999999999999"/>
    <n v="5"/>
    <n v="1.32"/>
    <x v="0"/>
  </r>
  <r>
    <x v="0"/>
    <s v="宮城郡利府町"/>
    <x v="31"/>
    <x v="6"/>
    <n v="133"/>
    <n v="24.05"/>
    <n v="22"/>
    <n v="12.72"/>
    <n v="111"/>
    <n v="29.29"/>
    <x v="0"/>
  </r>
  <r>
    <x v="0"/>
    <s v="宮城郡利府町"/>
    <x v="31"/>
    <x v="7"/>
    <n v="5"/>
    <n v="0.9"/>
    <n v="0"/>
    <n v="0"/>
    <n v="5"/>
    <n v="1.32"/>
    <x v="0"/>
  </r>
  <r>
    <x v="0"/>
    <s v="宮城郡利府町"/>
    <x v="31"/>
    <x v="8"/>
    <n v="35"/>
    <n v="6.33"/>
    <n v="17"/>
    <n v="9.83"/>
    <n v="18"/>
    <n v="4.75"/>
    <x v="0"/>
  </r>
  <r>
    <x v="0"/>
    <s v="宮城郡利府町"/>
    <x v="31"/>
    <x v="9"/>
    <n v="15"/>
    <n v="2.71"/>
    <n v="2"/>
    <n v="1.1599999999999999"/>
    <n v="13"/>
    <n v="3.43"/>
    <x v="0"/>
  </r>
  <r>
    <x v="0"/>
    <s v="宮城郡利府町"/>
    <x v="31"/>
    <x v="10"/>
    <n v="31"/>
    <n v="5.61"/>
    <n v="15"/>
    <n v="8.67"/>
    <n v="16"/>
    <n v="4.22"/>
    <x v="0"/>
  </r>
  <r>
    <x v="0"/>
    <s v="宮城郡利府町"/>
    <x v="31"/>
    <x v="11"/>
    <n v="73"/>
    <n v="13.2"/>
    <n v="55"/>
    <n v="31.79"/>
    <n v="18"/>
    <n v="4.75"/>
    <x v="0"/>
  </r>
  <r>
    <x v="0"/>
    <s v="宮城郡利府町"/>
    <x v="31"/>
    <x v="12"/>
    <n v="23"/>
    <n v="4.16"/>
    <n v="12"/>
    <n v="6.94"/>
    <n v="11"/>
    <n v="2.9"/>
    <x v="0"/>
  </r>
  <r>
    <x v="0"/>
    <s v="宮城郡利府町"/>
    <x v="31"/>
    <x v="13"/>
    <n v="22"/>
    <n v="3.98"/>
    <n v="13"/>
    <n v="7.51"/>
    <n v="9"/>
    <n v="2.37"/>
    <x v="0"/>
  </r>
  <r>
    <x v="0"/>
    <s v="宮城郡利府町"/>
    <x v="31"/>
    <x v="14"/>
    <n v="17"/>
    <n v="3.07"/>
    <n v="2"/>
    <n v="1.1599999999999999"/>
    <n v="14"/>
    <n v="3.69"/>
    <x v="0"/>
  </r>
  <r>
    <x v="0"/>
    <s v="黒川郡大和町"/>
    <x v="32"/>
    <x v="0"/>
    <n v="0"/>
    <n v="0"/>
    <n v="0"/>
    <n v="0"/>
    <n v="0"/>
    <n v="0"/>
    <x v="0"/>
  </r>
  <r>
    <x v="0"/>
    <s v="黒川郡大和町"/>
    <x v="32"/>
    <x v="1"/>
    <n v="87"/>
    <n v="14.48"/>
    <n v="22"/>
    <n v="7.24"/>
    <n v="65"/>
    <n v="22.18"/>
    <x v="0"/>
  </r>
  <r>
    <x v="0"/>
    <s v="黒川郡大和町"/>
    <x v="32"/>
    <x v="2"/>
    <n v="50"/>
    <n v="8.32"/>
    <n v="12"/>
    <n v="3.95"/>
    <n v="38"/>
    <n v="12.97"/>
    <x v="0"/>
  </r>
  <r>
    <x v="0"/>
    <s v="黒川郡大和町"/>
    <x v="32"/>
    <x v="3"/>
    <n v="1"/>
    <n v="0.17"/>
    <n v="0"/>
    <n v="0"/>
    <n v="1"/>
    <n v="0.34"/>
    <x v="0"/>
  </r>
  <r>
    <x v="0"/>
    <s v="黒川郡大和町"/>
    <x v="32"/>
    <x v="4"/>
    <n v="4"/>
    <n v="0.67"/>
    <n v="1"/>
    <n v="0.33"/>
    <n v="3"/>
    <n v="1.02"/>
    <x v="0"/>
  </r>
  <r>
    <x v="0"/>
    <s v="黒川郡大和町"/>
    <x v="32"/>
    <x v="5"/>
    <n v="9"/>
    <n v="1.5"/>
    <n v="0"/>
    <n v="0"/>
    <n v="9"/>
    <n v="3.07"/>
    <x v="0"/>
  </r>
  <r>
    <x v="0"/>
    <s v="黒川郡大和町"/>
    <x v="32"/>
    <x v="6"/>
    <n v="127"/>
    <n v="21.13"/>
    <n v="53"/>
    <n v="17.43"/>
    <n v="73"/>
    <n v="24.91"/>
    <x v="3"/>
  </r>
  <r>
    <x v="0"/>
    <s v="黒川郡大和町"/>
    <x v="32"/>
    <x v="7"/>
    <n v="3"/>
    <n v="0.5"/>
    <n v="1"/>
    <n v="0.33"/>
    <n v="2"/>
    <n v="0.68"/>
    <x v="0"/>
  </r>
  <r>
    <x v="0"/>
    <s v="黒川郡大和町"/>
    <x v="32"/>
    <x v="8"/>
    <n v="74"/>
    <n v="12.31"/>
    <n v="55"/>
    <n v="18.09"/>
    <n v="19"/>
    <n v="6.48"/>
    <x v="0"/>
  </r>
  <r>
    <x v="0"/>
    <s v="黒川郡大和町"/>
    <x v="32"/>
    <x v="9"/>
    <n v="25"/>
    <n v="4.16"/>
    <n v="11"/>
    <n v="3.62"/>
    <n v="14"/>
    <n v="4.78"/>
    <x v="0"/>
  </r>
  <r>
    <x v="0"/>
    <s v="黒川郡大和町"/>
    <x v="32"/>
    <x v="10"/>
    <n v="77"/>
    <n v="12.81"/>
    <n v="59"/>
    <n v="19.41"/>
    <n v="17"/>
    <n v="5.8"/>
    <x v="0"/>
  </r>
  <r>
    <x v="0"/>
    <s v="黒川郡大和町"/>
    <x v="32"/>
    <x v="11"/>
    <n v="83"/>
    <n v="13.81"/>
    <n v="65"/>
    <n v="21.38"/>
    <n v="18"/>
    <n v="6.14"/>
    <x v="0"/>
  </r>
  <r>
    <x v="0"/>
    <s v="黒川郡大和町"/>
    <x v="32"/>
    <x v="12"/>
    <n v="12"/>
    <n v="2"/>
    <n v="9"/>
    <n v="2.96"/>
    <n v="3"/>
    <n v="1.02"/>
    <x v="0"/>
  </r>
  <r>
    <x v="0"/>
    <s v="黒川郡大和町"/>
    <x v="32"/>
    <x v="13"/>
    <n v="21"/>
    <n v="3.49"/>
    <n v="10"/>
    <n v="3.29"/>
    <n v="9"/>
    <n v="3.07"/>
    <x v="0"/>
  </r>
  <r>
    <x v="0"/>
    <s v="黒川郡大和町"/>
    <x v="32"/>
    <x v="14"/>
    <n v="28"/>
    <n v="4.66"/>
    <n v="6"/>
    <n v="1.97"/>
    <n v="22"/>
    <n v="7.51"/>
    <x v="0"/>
  </r>
  <r>
    <x v="0"/>
    <s v="黒川郡大郷町"/>
    <x v="33"/>
    <x v="0"/>
    <n v="0"/>
    <n v="0"/>
    <n v="0"/>
    <n v="0"/>
    <n v="0"/>
    <n v="0"/>
    <x v="0"/>
  </r>
  <r>
    <x v="0"/>
    <s v="黒川郡大郷町"/>
    <x v="33"/>
    <x v="1"/>
    <n v="49"/>
    <n v="27.22"/>
    <n v="24"/>
    <n v="26.09"/>
    <n v="25"/>
    <n v="29.07"/>
    <x v="0"/>
  </r>
  <r>
    <x v="0"/>
    <s v="黒川郡大郷町"/>
    <x v="33"/>
    <x v="2"/>
    <n v="30"/>
    <n v="16.670000000000002"/>
    <n v="7"/>
    <n v="7.61"/>
    <n v="23"/>
    <n v="26.74"/>
    <x v="0"/>
  </r>
  <r>
    <x v="0"/>
    <s v="黒川郡大郷町"/>
    <x v="33"/>
    <x v="3"/>
    <n v="1"/>
    <n v="0.56000000000000005"/>
    <n v="0"/>
    <n v="0"/>
    <n v="0"/>
    <n v="0"/>
    <x v="0"/>
  </r>
  <r>
    <x v="0"/>
    <s v="黒川郡大郷町"/>
    <x v="33"/>
    <x v="4"/>
    <n v="0"/>
    <n v="0"/>
    <n v="0"/>
    <n v="0"/>
    <n v="0"/>
    <n v="0"/>
    <x v="0"/>
  </r>
  <r>
    <x v="0"/>
    <s v="黒川郡大郷町"/>
    <x v="33"/>
    <x v="5"/>
    <n v="1"/>
    <n v="0.56000000000000005"/>
    <n v="0"/>
    <n v="0"/>
    <n v="1"/>
    <n v="1.1599999999999999"/>
    <x v="0"/>
  </r>
  <r>
    <x v="0"/>
    <s v="黒川郡大郷町"/>
    <x v="33"/>
    <x v="6"/>
    <n v="32"/>
    <n v="17.78"/>
    <n v="19"/>
    <n v="20.65"/>
    <n v="13"/>
    <n v="15.12"/>
    <x v="0"/>
  </r>
  <r>
    <x v="0"/>
    <s v="黒川郡大郷町"/>
    <x v="33"/>
    <x v="7"/>
    <n v="0"/>
    <n v="0"/>
    <n v="0"/>
    <n v="0"/>
    <n v="0"/>
    <n v="0"/>
    <x v="0"/>
  </r>
  <r>
    <x v="0"/>
    <s v="黒川郡大郷町"/>
    <x v="33"/>
    <x v="8"/>
    <n v="6"/>
    <n v="3.33"/>
    <n v="0"/>
    <n v="0"/>
    <n v="6"/>
    <n v="6.98"/>
    <x v="0"/>
  </r>
  <r>
    <x v="0"/>
    <s v="黒川郡大郷町"/>
    <x v="33"/>
    <x v="9"/>
    <n v="2"/>
    <n v="1.1100000000000001"/>
    <n v="1"/>
    <n v="1.0900000000000001"/>
    <n v="1"/>
    <n v="1.1599999999999999"/>
    <x v="0"/>
  </r>
  <r>
    <x v="0"/>
    <s v="黒川郡大郷町"/>
    <x v="33"/>
    <x v="10"/>
    <n v="13"/>
    <n v="7.22"/>
    <n v="11"/>
    <n v="11.96"/>
    <n v="2"/>
    <n v="2.33"/>
    <x v="0"/>
  </r>
  <r>
    <x v="0"/>
    <s v="黒川郡大郷町"/>
    <x v="33"/>
    <x v="11"/>
    <n v="22"/>
    <n v="12.22"/>
    <n v="21"/>
    <n v="22.83"/>
    <n v="1"/>
    <n v="1.1599999999999999"/>
    <x v="0"/>
  </r>
  <r>
    <x v="0"/>
    <s v="黒川郡大郷町"/>
    <x v="33"/>
    <x v="12"/>
    <n v="3"/>
    <n v="1.67"/>
    <n v="2"/>
    <n v="2.17"/>
    <n v="0"/>
    <n v="0"/>
    <x v="0"/>
  </r>
  <r>
    <x v="0"/>
    <s v="黒川郡大郷町"/>
    <x v="33"/>
    <x v="13"/>
    <n v="7"/>
    <n v="3.89"/>
    <n v="2"/>
    <n v="2.17"/>
    <n v="5"/>
    <n v="5.81"/>
    <x v="0"/>
  </r>
  <r>
    <x v="0"/>
    <s v="黒川郡大郷町"/>
    <x v="33"/>
    <x v="14"/>
    <n v="14"/>
    <n v="7.78"/>
    <n v="5"/>
    <n v="5.43"/>
    <n v="9"/>
    <n v="10.47"/>
    <x v="0"/>
  </r>
  <r>
    <x v="0"/>
    <s v="黒川郡大衡村"/>
    <x v="34"/>
    <x v="0"/>
    <n v="0"/>
    <n v="0"/>
    <n v="0"/>
    <n v="0"/>
    <n v="0"/>
    <n v="0"/>
    <x v="0"/>
  </r>
  <r>
    <x v="0"/>
    <s v="黒川郡大衡村"/>
    <x v="34"/>
    <x v="1"/>
    <n v="29"/>
    <n v="24.79"/>
    <n v="8"/>
    <n v="20.51"/>
    <n v="21"/>
    <n v="28.38"/>
    <x v="0"/>
  </r>
  <r>
    <x v="0"/>
    <s v="黒川郡大衡村"/>
    <x v="34"/>
    <x v="2"/>
    <n v="18"/>
    <n v="15.38"/>
    <n v="4"/>
    <n v="10.26"/>
    <n v="14"/>
    <n v="18.920000000000002"/>
    <x v="0"/>
  </r>
  <r>
    <x v="0"/>
    <s v="黒川郡大衡村"/>
    <x v="34"/>
    <x v="3"/>
    <n v="1"/>
    <n v="0.85"/>
    <n v="0"/>
    <n v="0"/>
    <n v="0"/>
    <n v="0"/>
    <x v="0"/>
  </r>
  <r>
    <x v="0"/>
    <s v="黒川郡大衡村"/>
    <x v="34"/>
    <x v="4"/>
    <n v="0"/>
    <n v="0"/>
    <n v="0"/>
    <n v="0"/>
    <n v="0"/>
    <n v="0"/>
    <x v="0"/>
  </r>
  <r>
    <x v="0"/>
    <s v="黒川郡大衡村"/>
    <x v="34"/>
    <x v="5"/>
    <n v="4"/>
    <n v="3.42"/>
    <n v="0"/>
    <n v="0"/>
    <n v="4"/>
    <n v="5.41"/>
    <x v="0"/>
  </r>
  <r>
    <x v="0"/>
    <s v="黒川郡大衡村"/>
    <x v="34"/>
    <x v="6"/>
    <n v="18"/>
    <n v="15.38"/>
    <n v="8"/>
    <n v="20.51"/>
    <n v="10"/>
    <n v="13.51"/>
    <x v="0"/>
  </r>
  <r>
    <x v="0"/>
    <s v="黒川郡大衡村"/>
    <x v="34"/>
    <x v="7"/>
    <n v="1"/>
    <n v="0.85"/>
    <n v="0"/>
    <n v="0"/>
    <n v="1"/>
    <n v="1.35"/>
    <x v="0"/>
  </r>
  <r>
    <x v="0"/>
    <s v="黒川郡大衡村"/>
    <x v="34"/>
    <x v="8"/>
    <n v="7"/>
    <n v="5.98"/>
    <n v="2"/>
    <n v="5.13"/>
    <n v="5"/>
    <n v="6.76"/>
    <x v="0"/>
  </r>
  <r>
    <x v="0"/>
    <s v="黒川郡大衡村"/>
    <x v="34"/>
    <x v="9"/>
    <n v="0"/>
    <n v="0"/>
    <n v="0"/>
    <n v="0"/>
    <n v="0"/>
    <n v="0"/>
    <x v="0"/>
  </r>
  <r>
    <x v="0"/>
    <s v="黒川郡大衡村"/>
    <x v="34"/>
    <x v="10"/>
    <n v="10"/>
    <n v="8.5500000000000007"/>
    <n v="4"/>
    <n v="10.26"/>
    <n v="5"/>
    <n v="6.76"/>
    <x v="0"/>
  </r>
  <r>
    <x v="0"/>
    <s v="黒川郡大衡村"/>
    <x v="34"/>
    <x v="11"/>
    <n v="8"/>
    <n v="6.84"/>
    <n v="6"/>
    <n v="15.38"/>
    <n v="2"/>
    <n v="2.7"/>
    <x v="0"/>
  </r>
  <r>
    <x v="0"/>
    <s v="黒川郡大衡村"/>
    <x v="34"/>
    <x v="12"/>
    <n v="5"/>
    <n v="4.2699999999999996"/>
    <n v="2"/>
    <n v="5.13"/>
    <n v="1"/>
    <n v="1.35"/>
    <x v="0"/>
  </r>
  <r>
    <x v="0"/>
    <s v="黒川郡大衡村"/>
    <x v="34"/>
    <x v="13"/>
    <n v="5"/>
    <n v="4.2699999999999996"/>
    <n v="1"/>
    <n v="2.56"/>
    <n v="4"/>
    <n v="5.41"/>
    <x v="0"/>
  </r>
  <r>
    <x v="0"/>
    <s v="黒川郡大衡村"/>
    <x v="34"/>
    <x v="14"/>
    <n v="11"/>
    <n v="9.4"/>
    <n v="4"/>
    <n v="10.26"/>
    <n v="7"/>
    <n v="9.4600000000000009"/>
    <x v="0"/>
  </r>
  <r>
    <x v="0"/>
    <s v="加美郡色麻町"/>
    <x v="35"/>
    <x v="0"/>
    <n v="0"/>
    <n v="0"/>
    <n v="0"/>
    <n v="0"/>
    <n v="0"/>
    <n v="0"/>
    <x v="0"/>
  </r>
  <r>
    <x v="0"/>
    <s v="加美郡色麻町"/>
    <x v="35"/>
    <x v="1"/>
    <n v="34"/>
    <n v="24.82"/>
    <n v="20"/>
    <n v="23.53"/>
    <n v="14"/>
    <n v="28.57"/>
    <x v="0"/>
  </r>
  <r>
    <x v="0"/>
    <s v="加美郡色麻町"/>
    <x v="35"/>
    <x v="2"/>
    <n v="17"/>
    <n v="12.41"/>
    <n v="6"/>
    <n v="7.06"/>
    <n v="11"/>
    <n v="22.45"/>
    <x v="0"/>
  </r>
  <r>
    <x v="0"/>
    <s v="加美郡色麻町"/>
    <x v="35"/>
    <x v="3"/>
    <n v="0"/>
    <n v="0"/>
    <n v="0"/>
    <n v="0"/>
    <n v="0"/>
    <n v="0"/>
    <x v="0"/>
  </r>
  <r>
    <x v="0"/>
    <s v="加美郡色麻町"/>
    <x v="35"/>
    <x v="4"/>
    <n v="0"/>
    <n v="0"/>
    <n v="0"/>
    <n v="0"/>
    <n v="0"/>
    <n v="0"/>
    <x v="0"/>
  </r>
  <r>
    <x v="0"/>
    <s v="加美郡色麻町"/>
    <x v="35"/>
    <x v="5"/>
    <n v="4"/>
    <n v="2.92"/>
    <n v="3"/>
    <n v="3.53"/>
    <n v="1"/>
    <n v="2.04"/>
    <x v="0"/>
  </r>
  <r>
    <x v="0"/>
    <s v="加美郡色麻町"/>
    <x v="35"/>
    <x v="6"/>
    <n v="39"/>
    <n v="28.47"/>
    <n v="27"/>
    <n v="31.76"/>
    <n v="12"/>
    <n v="24.49"/>
    <x v="0"/>
  </r>
  <r>
    <x v="0"/>
    <s v="加美郡色麻町"/>
    <x v="35"/>
    <x v="7"/>
    <n v="0"/>
    <n v="0"/>
    <n v="0"/>
    <n v="0"/>
    <n v="0"/>
    <n v="0"/>
    <x v="0"/>
  </r>
  <r>
    <x v="0"/>
    <s v="加美郡色麻町"/>
    <x v="35"/>
    <x v="8"/>
    <n v="1"/>
    <n v="0.73"/>
    <n v="0"/>
    <n v="0"/>
    <n v="1"/>
    <n v="2.04"/>
    <x v="0"/>
  </r>
  <r>
    <x v="0"/>
    <s v="加美郡色麻町"/>
    <x v="35"/>
    <x v="9"/>
    <n v="3"/>
    <n v="2.19"/>
    <n v="2"/>
    <n v="2.35"/>
    <n v="1"/>
    <n v="2.04"/>
    <x v="0"/>
  </r>
  <r>
    <x v="0"/>
    <s v="加美郡色麻町"/>
    <x v="35"/>
    <x v="10"/>
    <n v="15"/>
    <n v="10.95"/>
    <n v="10"/>
    <n v="11.76"/>
    <n v="4"/>
    <n v="8.16"/>
    <x v="0"/>
  </r>
  <r>
    <x v="0"/>
    <s v="加美郡色麻町"/>
    <x v="35"/>
    <x v="11"/>
    <n v="9"/>
    <n v="6.57"/>
    <n v="9"/>
    <n v="10.59"/>
    <n v="0"/>
    <n v="0"/>
    <x v="0"/>
  </r>
  <r>
    <x v="0"/>
    <s v="加美郡色麻町"/>
    <x v="35"/>
    <x v="12"/>
    <n v="2"/>
    <n v="1.46"/>
    <n v="1"/>
    <n v="1.18"/>
    <n v="0"/>
    <n v="0"/>
    <x v="0"/>
  </r>
  <r>
    <x v="0"/>
    <s v="加美郡色麻町"/>
    <x v="35"/>
    <x v="13"/>
    <n v="9"/>
    <n v="6.57"/>
    <n v="7"/>
    <n v="8.24"/>
    <n v="1"/>
    <n v="2.04"/>
    <x v="0"/>
  </r>
  <r>
    <x v="0"/>
    <s v="加美郡色麻町"/>
    <x v="35"/>
    <x v="14"/>
    <n v="4"/>
    <n v="2.92"/>
    <n v="0"/>
    <n v="0"/>
    <n v="4"/>
    <n v="8.16"/>
    <x v="0"/>
  </r>
  <r>
    <x v="0"/>
    <s v="加美郡加美町"/>
    <x v="36"/>
    <x v="0"/>
    <n v="0"/>
    <n v="0"/>
    <n v="0"/>
    <n v="0"/>
    <n v="0"/>
    <n v="0"/>
    <x v="0"/>
  </r>
  <r>
    <x v="0"/>
    <s v="加美郡加美町"/>
    <x v="36"/>
    <x v="1"/>
    <n v="142"/>
    <n v="20.37"/>
    <n v="86"/>
    <n v="19.59"/>
    <n v="56"/>
    <n v="23.43"/>
    <x v="0"/>
  </r>
  <r>
    <x v="0"/>
    <s v="加美郡加美町"/>
    <x v="36"/>
    <x v="2"/>
    <n v="47"/>
    <n v="6.74"/>
    <n v="15"/>
    <n v="3.42"/>
    <n v="32"/>
    <n v="13.39"/>
    <x v="0"/>
  </r>
  <r>
    <x v="0"/>
    <s v="加美郡加美町"/>
    <x v="36"/>
    <x v="3"/>
    <n v="1"/>
    <n v="0.14000000000000001"/>
    <n v="0"/>
    <n v="0"/>
    <n v="1"/>
    <n v="0.42"/>
    <x v="0"/>
  </r>
  <r>
    <x v="0"/>
    <s v="加美郡加美町"/>
    <x v="36"/>
    <x v="4"/>
    <n v="3"/>
    <n v="0.43"/>
    <n v="1"/>
    <n v="0.23"/>
    <n v="2"/>
    <n v="0.84"/>
    <x v="0"/>
  </r>
  <r>
    <x v="0"/>
    <s v="加美郡加美町"/>
    <x v="36"/>
    <x v="5"/>
    <n v="12"/>
    <n v="1.72"/>
    <n v="6"/>
    <n v="1.37"/>
    <n v="6"/>
    <n v="2.5099999999999998"/>
    <x v="0"/>
  </r>
  <r>
    <x v="0"/>
    <s v="加美郡加美町"/>
    <x v="36"/>
    <x v="6"/>
    <n v="195"/>
    <n v="27.98"/>
    <n v="121"/>
    <n v="27.56"/>
    <n v="73"/>
    <n v="30.54"/>
    <x v="3"/>
  </r>
  <r>
    <x v="0"/>
    <s v="加美郡加美町"/>
    <x v="36"/>
    <x v="7"/>
    <n v="4"/>
    <n v="0.56999999999999995"/>
    <n v="2"/>
    <n v="0.46"/>
    <n v="2"/>
    <n v="0.84"/>
    <x v="0"/>
  </r>
  <r>
    <x v="0"/>
    <s v="加美郡加美町"/>
    <x v="36"/>
    <x v="8"/>
    <n v="17"/>
    <n v="2.44"/>
    <n v="8"/>
    <n v="1.82"/>
    <n v="9"/>
    <n v="3.77"/>
    <x v="0"/>
  </r>
  <r>
    <x v="0"/>
    <s v="加美郡加美町"/>
    <x v="36"/>
    <x v="9"/>
    <n v="22"/>
    <n v="3.16"/>
    <n v="16"/>
    <n v="3.64"/>
    <n v="6"/>
    <n v="2.5099999999999998"/>
    <x v="0"/>
  </r>
  <r>
    <x v="0"/>
    <s v="加美郡加美町"/>
    <x v="36"/>
    <x v="10"/>
    <n v="62"/>
    <n v="8.9"/>
    <n v="53"/>
    <n v="12.07"/>
    <n v="9"/>
    <n v="3.77"/>
    <x v="0"/>
  </r>
  <r>
    <x v="0"/>
    <s v="加美郡加美町"/>
    <x v="36"/>
    <x v="11"/>
    <n v="99"/>
    <n v="14.2"/>
    <n v="86"/>
    <n v="19.59"/>
    <n v="12"/>
    <n v="5.0199999999999996"/>
    <x v="0"/>
  </r>
  <r>
    <x v="0"/>
    <s v="加美郡加美町"/>
    <x v="36"/>
    <x v="12"/>
    <n v="33"/>
    <n v="4.7300000000000004"/>
    <n v="17"/>
    <n v="3.87"/>
    <n v="7"/>
    <n v="2.93"/>
    <x v="7"/>
  </r>
  <r>
    <x v="0"/>
    <s v="加美郡加美町"/>
    <x v="36"/>
    <x v="13"/>
    <n v="30"/>
    <n v="4.3"/>
    <n v="12"/>
    <n v="2.73"/>
    <n v="10"/>
    <n v="4.18"/>
    <x v="0"/>
  </r>
  <r>
    <x v="0"/>
    <s v="加美郡加美町"/>
    <x v="36"/>
    <x v="14"/>
    <n v="30"/>
    <n v="4.3"/>
    <n v="16"/>
    <n v="3.64"/>
    <n v="14"/>
    <n v="5.86"/>
    <x v="0"/>
  </r>
  <r>
    <x v="0"/>
    <s v="遠田郡涌谷町"/>
    <x v="37"/>
    <x v="0"/>
    <n v="0"/>
    <n v="0"/>
    <n v="0"/>
    <n v="0"/>
    <n v="0"/>
    <n v="0"/>
    <x v="0"/>
  </r>
  <r>
    <x v="0"/>
    <s v="遠田郡涌谷町"/>
    <x v="37"/>
    <x v="1"/>
    <n v="55"/>
    <n v="17.350000000000001"/>
    <n v="24"/>
    <n v="12.97"/>
    <n v="31"/>
    <n v="25"/>
    <x v="0"/>
  </r>
  <r>
    <x v="0"/>
    <s v="遠田郡涌谷町"/>
    <x v="37"/>
    <x v="2"/>
    <n v="25"/>
    <n v="7.89"/>
    <n v="9"/>
    <n v="4.8600000000000003"/>
    <n v="16"/>
    <n v="12.9"/>
    <x v="0"/>
  </r>
  <r>
    <x v="0"/>
    <s v="遠田郡涌谷町"/>
    <x v="37"/>
    <x v="3"/>
    <n v="0"/>
    <n v="0"/>
    <n v="0"/>
    <n v="0"/>
    <n v="0"/>
    <n v="0"/>
    <x v="0"/>
  </r>
  <r>
    <x v="0"/>
    <s v="遠田郡涌谷町"/>
    <x v="37"/>
    <x v="4"/>
    <n v="0"/>
    <n v="0"/>
    <n v="0"/>
    <n v="0"/>
    <n v="0"/>
    <n v="0"/>
    <x v="0"/>
  </r>
  <r>
    <x v="0"/>
    <s v="遠田郡涌谷町"/>
    <x v="37"/>
    <x v="5"/>
    <n v="2"/>
    <n v="0.63"/>
    <n v="0"/>
    <n v="0"/>
    <n v="2"/>
    <n v="1.61"/>
    <x v="0"/>
  </r>
  <r>
    <x v="0"/>
    <s v="遠田郡涌谷町"/>
    <x v="37"/>
    <x v="6"/>
    <n v="81"/>
    <n v="25.55"/>
    <n v="48"/>
    <n v="25.95"/>
    <n v="33"/>
    <n v="26.61"/>
    <x v="0"/>
  </r>
  <r>
    <x v="0"/>
    <s v="遠田郡涌谷町"/>
    <x v="37"/>
    <x v="7"/>
    <n v="0"/>
    <n v="0"/>
    <n v="0"/>
    <n v="0"/>
    <n v="0"/>
    <n v="0"/>
    <x v="0"/>
  </r>
  <r>
    <x v="0"/>
    <s v="遠田郡涌谷町"/>
    <x v="37"/>
    <x v="8"/>
    <n v="15"/>
    <n v="4.7300000000000004"/>
    <n v="5"/>
    <n v="2.7"/>
    <n v="10"/>
    <n v="8.06"/>
    <x v="0"/>
  </r>
  <r>
    <x v="0"/>
    <s v="遠田郡涌谷町"/>
    <x v="37"/>
    <x v="9"/>
    <n v="11"/>
    <n v="3.47"/>
    <n v="5"/>
    <n v="2.7"/>
    <n v="4"/>
    <n v="3.23"/>
    <x v="3"/>
  </r>
  <r>
    <x v="0"/>
    <s v="遠田郡涌谷町"/>
    <x v="37"/>
    <x v="10"/>
    <n v="37"/>
    <n v="11.67"/>
    <n v="30"/>
    <n v="16.22"/>
    <n v="6"/>
    <n v="4.84"/>
    <x v="0"/>
  </r>
  <r>
    <x v="0"/>
    <s v="遠田郡涌谷町"/>
    <x v="37"/>
    <x v="11"/>
    <n v="50"/>
    <n v="15.77"/>
    <n v="39"/>
    <n v="21.08"/>
    <n v="10"/>
    <n v="8.06"/>
    <x v="0"/>
  </r>
  <r>
    <x v="0"/>
    <s v="遠田郡涌谷町"/>
    <x v="37"/>
    <x v="12"/>
    <n v="12"/>
    <n v="3.79"/>
    <n v="6"/>
    <n v="3.24"/>
    <n v="3"/>
    <n v="2.42"/>
    <x v="0"/>
  </r>
  <r>
    <x v="0"/>
    <s v="遠田郡涌谷町"/>
    <x v="37"/>
    <x v="13"/>
    <n v="14"/>
    <n v="4.42"/>
    <n v="8"/>
    <n v="4.32"/>
    <n v="5"/>
    <n v="4.03"/>
    <x v="0"/>
  </r>
  <r>
    <x v="0"/>
    <s v="遠田郡涌谷町"/>
    <x v="37"/>
    <x v="14"/>
    <n v="15"/>
    <n v="4.7300000000000004"/>
    <n v="11"/>
    <n v="5.95"/>
    <n v="4"/>
    <n v="3.23"/>
    <x v="0"/>
  </r>
  <r>
    <x v="0"/>
    <s v="遠田郡美里町"/>
    <x v="38"/>
    <x v="0"/>
    <n v="0"/>
    <n v="0"/>
    <n v="0"/>
    <n v="0"/>
    <n v="0"/>
    <n v="0"/>
    <x v="0"/>
  </r>
  <r>
    <x v="0"/>
    <s v="遠田郡美里町"/>
    <x v="38"/>
    <x v="1"/>
    <n v="75"/>
    <n v="15.18"/>
    <n v="34"/>
    <n v="11.3"/>
    <n v="41"/>
    <n v="21.93"/>
    <x v="0"/>
  </r>
  <r>
    <x v="0"/>
    <s v="遠田郡美里町"/>
    <x v="38"/>
    <x v="2"/>
    <n v="48"/>
    <n v="9.7200000000000006"/>
    <n v="15"/>
    <n v="4.9800000000000004"/>
    <n v="33"/>
    <n v="17.649999999999999"/>
    <x v="0"/>
  </r>
  <r>
    <x v="0"/>
    <s v="遠田郡美里町"/>
    <x v="38"/>
    <x v="3"/>
    <n v="1"/>
    <n v="0.2"/>
    <n v="0"/>
    <n v="0"/>
    <n v="1"/>
    <n v="0.53"/>
    <x v="0"/>
  </r>
  <r>
    <x v="0"/>
    <s v="遠田郡美里町"/>
    <x v="38"/>
    <x v="4"/>
    <n v="3"/>
    <n v="0.61"/>
    <n v="0"/>
    <n v="0"/>
    <n v="3"/>
    <n v="1.6"/>
    <x v="0"/>
  </r>
  <r>
    <x v="0"/>
    <s v="遠田郡美里町"/>
    <x v="38"/>
    <x v="5"/>
    <n v="7"/>
    <n v="1.42"/>
    <n v="1"/>
    <n v="0.33"/>
    <n v="6"/>
    <n v="3.21"/>
    <x v="0"/>
  </r>
  <r>
    <x v="0"/>
    <s v="遠田郡美里町"/>
    <x v="38"/>
    <x v="6"/>
    <n v="99"/>
    <n v="20.04"/>
    <n v="58"/>
    <n v="19.27"/>
    <n v="41"/>
    <n v="21.93"/>
    <x v="0"/>
  </r>
  <r>
    <x v="0"/>
    <s v="遠田郡美里町"/>
    <x v="38"/>
    <x v="7"/>
    <n v="2"/>
    <n v="0.4"/>
    <n v="0"/>
    <n v="0"/>
    <n v="2"/>
    <n v="1.07"/>
    <x v="0"/>
  </r>
  <r>
    <x v="0"/>
    <s v="遠田郡美里町"/>
    <x v="38"/>
    <x v="8"/>
    <n v="25"/>
    <n v="5.0599999999999996"/>
    <n v="16"/>
    <n v="5.32"/>
    <n v="9"/>
    <n v="4.8099999999999996"/>
    <x v="0"/>
  </r>
  <r>
    <x v="0"/>
    <s v="遠田郡美里町"/>
    <x v="38"/>
    <x v="9"/>
    <n v="19"/>
    <n v="3.85"/>
    <n v="10"/>
    <n v="3.32"/>
    <n v="9"/>
    <n v="4.8099999999999996"/>
    <x v="0"/>
  </r>
  <r>
    <x v="0"/>
    <s v="遠田郡美里町"/>
    <x v="38"/>
    <x v="10"/>
    <n v="58"/>
    <n v="11.74"/>
    <n v="48"/>
    <n v="15.95"/>
    <n v="10"/>
    <n v="5.35"/>
    <x v="0"/>
  </r>
  <r>
    <x v="0"/>
    <s v="遠田郡美里町"/>
    <x v="38"/>
    <x v="11"/>
    <n v="80"/>
    <n v="16.190000000000001"/>
    <n v="74"/>
    <n v="24.58"/>
    <n v="6"/>
    <n v="3.21"/>
    <x v="0"/>
  </r>
  <r>
    <x v="0"/>
    <s v="遠田郡美里町"/>
    <x v="38"/>
    <x v="12"/>
    <n v="32"/>
    <n v="6.48"/>
    <n v="25"/>
    <n v="8.31"/>
    <n v="5"/>
    <n v="2.67"/>
    <x v="0"/>
  </r>
  <r>
    <x v="0"/>
    <s v="遠田郡美里町"/>
    <x v="38"/>
    <x v="13"/>
    <n v="29"/>
    <n v="5.87"/>
    <n v="12"/>
    <n v="3.99"/>
    <n v="13"/>
    <n v="6.95"/>
    <x v="0"/>
  </r>
  <r>
    <x v="0"/>
    <s v="遠田郡美里町"/>
    <x v="38"/>
    <x v="14"/>
    <n v="16"/>
    <n v="3.24"/>
    <n v="8"/>
    <n v="2.66"/>
    <n v="8"/>
    <n v="4.28"/>
    <x v="0"/>
  </r>
  <r>
    <x v="0"/>
    <s v="牡鹿郡女川町"/>
    <x v="39"/>
    <x v="0"/>
    <n v="0"/>
    <n v="0"/>
    <n v="0"/>
    <n v="0"/>
    <n v="0"/>
    <n v="0"/>
    <x v="0"/>
  </r>
  <r>
    <x v="0"/>
    <s v="牡鹿郡女川町"/>
    <x v="39"/>
    <x v="1"/>
    <n v="34"/>
    <n v="16.11"/>
    <n v="5"/>
    <n v="5.38"/>
    <n v="29"/>
    <n v="26.36"/>
    <x v="0"/>
  </r>
  <r>
    <x v="0"/>
    <s v="牡鹿郡女川町"/>
    <x v="39"/>
    <x v="2"/>
    <n v="30"/>
    <n v="14.22"/>
    <n v="11"/>
    <n v="11.83"/>
    <n v="18"/>
    <n v="16.36"/>
    <x v="3"/>
  </r>
  <r>
    <x v="0"/>
    <s v="牡鹿郡女川町"/>
    <x v="39"/>
    <x v="3"/>
    <n v="0"/>
    <n v="0"/>
    <n v="0"/>
    <n v="0"/>
    <n v="0"/>
    <n v="0"/>
    <x v="0"/>
  </r>
  <r>
    <x v="0"/>
    <s v="牡鹿郡女川町"/>
    <x v="39"/>
    <x v="4"/>
    <n v="1"/>
    <n v="0.47"/>
    <n v="0"/>
    <n v="0"/>
    <n v="1"/>
    <n v="0.91"/>
    <x v="0"/>
  </r>
  <r>
    <x v="0"/>
    <s v="牡鹿郡女川町"/>
    <x v="39"/>
    <x v="5"/>
    <n v="5"/>
    <n v="2.37"/>
    <n v="1"/>
    <n v="1.08"/>
    <n v="4"/>
    <n v="3.64"/>
    <x v="0"/>
  </r>
  <r>
    <x v="0"/>
    <s v="牡鹿郡女川町"/>
    <x v="39"/>
    <x v="6"/>
    <n v="53"/>
    <n v="25.12"/>
    <n v="23"/>
    <n v="24.73"/>
    <n v="29"/>
    <n v="26.36"/>
    <x v="3"/>
  </r>
  <r>
    <x v="0"/>
    <s v="牡鹿郡女川町"/>
    <x v="39"/>
    <x v="7"/>
    <n v="0"/>
    <n v="0"/>
    <n v="0"/>
    <n v="0"/>
    <n v="0"/>
    <n v="0"/>
    <x v="0"/>
  </r>
  <r>
    <x v="0"/>
    <s v="牡鹿郡女川町"/>
    <x v="39"/>
    <x v="8"/>
    <n v="9"/>
    <n v="4.2699999999999996"/>
    <n v="0"/>
    <n v="0"/>
    <n v="9"/>
    <n v="8.18"/>
    <x v="0"/>
  </r>
  <r>
    <x v="0"/>
    <s v="牡鹿郡女川町"/>
    <x v="39"/>
    <x v="9"/>
    <n v="4"/>
    <n v="1.9"/>
    <n v="2"/>
    <n v="2.15"/>
    <n v="2"/>
    <n v="1.82"/>
    <x v="0"/>
  </r>
  <r>
    <x v="0"/>
    <s v="牡鹿郡女川町"/>
    <x v="39"/>
    <x v="10"/>
    <n v="40"/>
    <n v="18.96"/>
    <n v="28"/>
    <n v="30.11"/>
    <n v="12"/>
    <n v="10.91"/>
    <x v="0"/>
  </r>
  <r>
    <x v="0"/>
    <s v="牡鹿郡女川町"/>
    <x v="39"/>
    <x v="11"/>
    <n v="18"/>
    <n v="8.5299999999999994"/>
    <n v="15"/>
    <n v="16.13"/>
    <n v="2"/>
    <n v="1.82"/>
    <x v="0"/>
  </r>
  <r>
    <x v="0"/>
    <s v="牡鹿郡女川町"/>
    <x v="39"/>
    <x v="12"/>
    <n v="6"/>
    <n v="2.84"/>
    <n v="4"/>
    <n v="4.3"/>
    <n v="1"/>
    <n v="0.91"/>
    <x v="0"/>
  </r>
  <r>
    <x v="0"/>
    <s v="牡鹿郡女川町"/>
    <x v="39"/>
    <x v="13"/>
    <n v="4"/>
    <n v="1.9"/>
    <n v="0"/>
    <n v="0"/>
    <n v="2"/>
    <n v="1.82"/>
    <x v="0"/>
  </r>
  <r>
    <x v="0"/>
    <s v="牡鹿郡女川町"/>
    <x v="39"/>
    <x v="14"/>
    <n v="7"/>
    <n v="3.32"/>
    <n v="4"/>
    <n v="4.3"/>
    <n v="1"/>
    <n v="0.91"/>
    <x v="0"/>
  </r>
  <r>
    <x v="0"/>
    <s v="本吉郡南三陸町"/>
    <x v="40"/>
    <x v="0"/>
    <n v="0"/>
    <n v="0"/>
    <n v="0"/>
    <n v="0"/>
    <n v="0"/>
    <n v="0"/>
    <x v="0"/>
  </r>
  <r>
    <x v="0"/>
    <s v="本吉郡南三陸町"/>
    <x v="40"/>
    <x v="1"/>
    <n v="51"/>
    <n v="18.02"/>
    <n v="26"/>
    <n v="16.350000000000001"/>
    <n v="25"/>
    <n v="21.37"/>
    <x v="0"/>
  </r>
  <r>
    <x v="0"/>
    <s v="本吉郡南三陸町"/>
    <x v="40"/>
    <x v="2"/>
    <n v="35"/>
    <n v="12.37"/>
    <n v="13"/>
    <n v="8.18"/>
    <n v="21"/>
    <n v="17.95"/>
    <x v="3"/>
  </r>
  <r>
    <x v="0"/>
    <s v="本吉郡南三陸町"/>
    <x v="40"/>
    <x v="3"/>
    <n v="0"/>
    <n v="0"/>
    <n v="0"/>
    <n v="0"/>
    <n v="0"/>
    <n v="0"/>
    <x v="0"/>
  </r>
  <r>
    <x v="0"/>
    <s v="本吉郡南三陸町"/>
    <x v="40"/>
    <x v="4"/>
    <n v="0"/>
    <n v="0"/>
    <n v="0"/>
    <n v="0"/>
    <n v="0"/>
    <n v="0"/>
    <x v="0"/>
  </r>
  <r>
    <x v="0"/>
    <s v="本吉郡南三陸町"/>
    <x v="40"/>
    <x v="5"/>
    <n v="5"/>
    <n v="1.77"/>
    <n v="0"/>
    <n v="0"/>
    <n v="5"/>
    <n v="4.2699999999999996"/>
    <x v="0"/>
  </r>
  <r>
    <x v="0"/>
    <s v="本吉郡南三陸町"/>
    <x v="40"/>
    <x v="6"/>
    <n v="85"/>
    <n v="30.04"/>
    <n v="42"/>
    <n v="26.42"/>
    <n v="43"/>
    <n v="36.75"/>
    <x v="0"/>
  </r>
  <r>
    <x v="0"/>
    <s v="本吉郡南三陸町"/>
    <x v="40"/>
    <x v="7"/>
    <n v="2"/>
    <n v="0.71"/>
    <n v="0"/>
    <n v="0"/>
    <n v="2"/>
    <n v="1.71"/>
    <x v="0"/>
  </r>
  <r>
    <x v="0"/>
    <s v="本吉郡南三陸町"/>
    <x v="40"/>
    <x v="8"/>
    <n v="7"/>
    <n v="2.4700000000000002"/>
    <n v="3"/>
    <n v="1.89"/>
    <n v="4"/>
    <n v="3.42"/>
    <x v="0"/>
  </r>
  <r>
    <x v="0"/>
    <s v="本吉郡南三陸町"/>
    <x v="40"/>
    <x v="9"/>
    <n v="5"/>
    <n v="1.77"/>
    <n v="2"/>
    <n v="1.26"/>
    <n v="2"/>
    <n v="1.71"/>
    <x v="0"/>
  </r>
  <r>
    <x v="0"/>
    <s v="本吉郡南三陸町"/>
    <x v="40"/>
    <x v="10"/>
    <n v="29"/>
    <n v="10.25"/>
    <n v="25"/>
    <n v="15.72"/>
    <n v="3"/>
    <n v="2.56"/>
    <x v="0"/>
  </r>
  <r>
    <x v="0"/>
    <s v="本吉郡南三陸町"/>
    <x v="40"/>
    <x v="11"/>
    <n v="39"/>
    <n v="13.78"/>
    <n v="37"/>
    <n v="23.27"/>
    <n v="2"/>
    <n v="1.71"/>
    <x v="0"/>
  </r>
  <r>
    <x v="0"/>
    <s v="本吉郡南三陸町"/>
    <x v="40"/>
    <x v="12"/>
    <n v="8"/>
    <n v="2.83"/>
    <n v="4"/>
    <n v="2.52"/>
    <n v="1"/>
    <n v="0.85"/>
    <x v="0"/>
  </r>
  <r>
    <x v="0"/>
    <s v="本吉郡南三陸町"/>
    <x v="40"/>
    <x v="13"/>
    <n v="8"/>
    <n v="2.83"/>
    <n v="5"/>
    <n v="3.14"/>
    <n v="2"/>
    <n v="1.71"/>
    <x v="0"/>
  </r>
  <r>
    <x v="0"/>
    <s v="本吉郡南三陸町"/>
    <x v="40"/>
    <x v="14"/>
    <n v="9"/>
    <n v="3.18"/>
    <n v="2"/>
    <n v="1.26"/>
    <n v="7"/>
    <n v="5.9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7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2"/>
  </r>
  <r>
    <x v="0"/>
    <x v="0"/>
    <x v="0"/>
    <x v="6"/>
    <x v="6"/>
    <x v="6"/>
    <x v="6"/>
    <x v="6"/>
    <x v="6"/>
    <x v="6"/>
    <x v="6"/>
    <x v="6"/>
    <x v="6"/>
    <x v="3"/>
  </r>
  <r>
    <x v="0"/>
    <x v="0"/>
    <x v="0"/>
    <x v="7"/>
    <x v="7"/>
    <x v="7"/>
    <x v="7"/>
    <x v="7"/>
    <x v="7"/>
    <x v="7"/>
    <x v="7"/>
    <x v="7"/>
    <x v="7"/>
    <x v="2"/>
  </r>
  <r>
    <x v="0"/>
    <x v="0"/>
    <x v="0"/>
    <x v="8"/>
    <x v="8"/>
    <x v="8"/>
    <x v="8"/>
    <x v="8"/>
    <x v="8"/>
    <x v="8"/>
    <x v="8"/>
    <x v="8"/>
    <x v="8"/>
    <x v="4"/>
  </r>
  <r>
    <x v="0"/>
    <x v="0"/>
    <x v="0"/>
    <x v="9"/>
    <x v="9"/>
    <x v="9"/>
    <x v="9"/>
    <x v="9"/>
    <x v="9"/>
    <x v="9"/>
    <x v="9"/>
    <x v="9"/>
    <x v="9"/>
    <x v="5"/>
  </r>
  <r>
    <x v="0"/>
    <x v="0"/>
    <x v="0"/>
    <x v="10"/>
    <x v="10"/>
    <x v="10"/>
    <x v="10"/>
    <x v="10"/>
    <x v="10"/>
    <x v="10"/>
    <x v="10"/>
    <x v="10"/>
    <x v="10"/>
    <x v="6"/>
  </r>
  <r>
    <x v="0"/>
    <x v="0"/>
    <x v="0"/>
    <x v="11"/>
    <x v="11"/>
    <x v="11"/>
    <x v="11"/>
    <x v="11"/>
    <x v="11"/>
    <x v="11"/>
    <x v="11"/>
    <x v="11"/>
    <x v="11"/>
    <x v="2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2"/>
  </r>
  <r>
    <x v="0"/>
    <x v="0"/>
    <x v="0"/>
    <x v="14"/>
    <x v="14"/>
    <x v="14"/>
    <x v="14"/>
    <x v="14"/>
    <x v="14"/>
    <x v="14"/>
    <x v="14"/>
    <x v="14"/>
    <x v="14"/>
    <x v="2"/>
  </r>
  <r>
    <x v="0"/>
    <x v="0"/>
    <x v="0"/>
    <x v="15"/>
    <x v="15"/>
    <x v="15"/>
    <x v="15"/>
    <x v="15"/>
    <x v="15"/>
    <x v="15"/>
    <x v="15"/>
    <x v="15"/>
    <x v="15"/>
    <x v="5"/>
  </r>
  <r>
    <x v="0"/>
    <x v="0"/>
    <x v="0"/>
    <x v="16"/>
    <x v="16"/>
    <x v="16"/>
    <x v="16"/>
    <x v="16"/>
    <x v="16"/>
    <x v="16"/>
    <x v="16"/>
    <x v="16"/>
    <x v="16"/>
    <x v="0"/>
  </r>
  <r>
    <x v="0"/>
    <x v="0"/>
    <x v="0"/>
    <x v="17"/>
    <x v="17"/>
    <x v="17"/>
    <x v="17"/>
    <x v="17"/>
    <x v="17"/>
    <x v="17"/>
    <x v="17"/>
    <x v="17"/>
    <x v="17"/>
    <x v="6"/>
  </r>
  <r>
    <x v="0"/>
    <x v="0"/>
    <x v="0"/>
    <x v="18"/>
    <x v="18"/>
    <x v="18"/>
    <x v="18"/>
    <x v="18"/>
    <x v="18"/>
    <x v="18"/>
    <x v="18"/>
    <x v="18"/>
    <x v="18"/>
    <x v="2"/>
  </r>
  <r>
    <x v="0"/>
    <x v="0"/>
    <x v="0"/>
    <x v="19"/>
    <x v="19"/>
    <x v="19"/>
    <x v="19"/>
    <x v="19"/>
    <x v="19"/>
    <x v="19"/>
    <x v="19"/>
    <x v="19"/>
    <x v="19"/>
    <x v="2"/>
  </r>
  <r>
    <x v="0"/>
    <x v="1"/>
    <x v="1"/>
    <x v="1"/>
    <x v="1"/>
    <x v="1"/>
    <x v="0"/>
    <x v="20"/>
    <x v="20"/>
    <x v="20"/>
    <x v="20"/>
    <x v="20"/>
    <x v="20"/>
    <x v="2"/>
  </r>
  <r>
    <x v="0"/>
    <x v="1"/>
    <x v="1"/>
    <x v="0"/>
    <x v="0"/>
    <x v="0"/>
    <x v="1"/>
    <x v="21"/>
    <x v="21"/>
    <x v="21"/>
    <x v="21"/>
    <x v="21"/>
    <x v="21"/>
    <x v="2"/>
  </r>
  <r>
    <x v="0"/>
    <x v="1"/>
    <x v="1"/>
    <x v="2"/>
    <x v="2"/>
    <x v="2"/>
    <x v="2"/>
    <x v="22"/>
    <x v="22"/>
    <x v="22"/>
    <x v="22"/>
    <x v="22"/>
    <x v="22"/>
    <x v="5"/>
  </r>
  <r>
    <x v="0"/>
    <x v="1"/>
    <x v="1"/>
    <x v="3"/>
    <x v="3"/>
    <x v="3"/>
    <x v="3"/>
    <x v="23"/>
    <x v="23"/>
    <x v="23"/>
    <x v="23"/>
    <x v="0"/>
    <x v="23"/>
    <x v="2"/>
  </r>
  <r>
    <x v="0"/>
    <x v="1"/>
    <x v="1"/>
    <x v="4"/>
    <x v="4"/>
    <x v="4"/>
    <x v="4"/>
    <x v="24"/>
    <x v="24"/>
    <x v="24"/>
    <x v="24"/>
    <x v="23"/>
    <x v="24"/>
    <x v="5"/>
  </r>
  <r>
    <x v="0"/>
    <x v="1"/>
    <x v="1"/>
    <x v="10"/>
    <x v="10"/>
    <x v="10"/>
    <x v="5"/>
    <x v="25"/>
    <x v="25"/>
    <x v="25"/>
    <x v="25"/>
    <x v="24"/>
    <x v="15"/>
    <x v="5"/>
  </r>
  <r>
    <x v="0"/>
    <x v="1"/>
    <x v="1"/>
    <x v="5"/>
    <x v="5"/>
    <x v="5"/>
    <x v="6"/>
    <x v="26"/>
    <x v="26"/>
    <x v="26"/>
    <x v="26"/>
    <x v="25"/>
    <x v="25"/>
    <x v="2"/>
  </r>
  <r>
    <x v="0"/>
    <x v="1"/>
    <x v="1"/>
    <x v="13"/>
    <x v="13"/>
    <x v="13"/>
    <x v="7"/>
    <x v="27"/>
    <x v="27"/>
    <x v="27"/>
    <x v="27"/>
    <x v="26"/>
    <x v="26"/>
    <x v="2"/>
  </r>
  <r>
    <x v="0"/>
    <x v="1"/>
    <x v="1"/>
    <x v="7"/>
    <x v="7"/>
    <x v="7"/>
    <x v="8"/>
    <x v="28"/>
    <x v="28"/>
    <x v="28"/>
    <x v="28"/>
    <x v="27"/>
    <x v="27"/>
    <x v="2"/>
  </r>
  <r>
    <x v="0"/>
    <x v="1"/>
    <x v="1"/>
    <x v="9"/>
    <x v="9"/>
    <x v="9"/>
    <x v="9"/>
    <x v="29"/>
    <x v="8"/>
    <x v="29"/>
    <x v="29"/>
    <x v="28"/>
    <x v="28"/>
    <x v="5"/>
  </r>
  <r>
    <x v="0"/>
    <x v="1"/>
    <x v="1"/>
    <x v="8"/>
    <x v="8"/>
    <x v="8"/>
    <x v="10"/>
    <x v="30"/>
    <x v="29"/>
    <x v="30"/>
    <x v="30"/>
    <x v="29"/>
    <x v="29"/>
    <x v="7"/>
  </r>
  <r>
    <x v="0"/>
    <x v="1"/>
    <x v="1"/>
    <x v="6"/>
    <x v="6"/>
    <x v="6"/>
    <x v="11"/>
    <x v="17"/>
    <x v="30"/>
    <x v="31"/>
    <x v="31"/>
    <x v="30"/>
    <x v="30"/>
    <x v="2"/>
  </r>
  <r>
    <x v="0"/>
    <x v="1"/>
    <x v="1"/>
    <x v="14"/>
    <x v="14"/>
    <x v="14"/>
    <x v="12"/>
    <x v="31"/>
    <x v="31"/>
    <x v="32"/>
    <x v="32"/>
    <x v="31"/>
    <x v="31"/>
    <x v="2"/>
  </r>
  <r>
    <x v="0"/>
    <x v="1"/>
    <x v="1"/>
    <x v="12"/>
    <x v="12"/>
    <x v="12"/>
    <x v="13"/>
    <x v="32"/>
    <x v="32"/>
    <x v="33"/>
    <x v="33"/>
    <x v="32"/>
    <x v="32"/>
    <x v="2"/>
  </r>
  <r>
    <x v="0"/>
    <x v="1"/>
    <x v="1"/>
    <x v="16"/>
    <x v="16"/>
    <x v="16"/>
    <x v="14"/>
    <x v="33"/>
    <x v="33"/>
    <x v="34"/>
    <x v="34"/>
    <x v="33"/>
    <x v="33"/>
    <x v="0"/>
  </r>
  <r>
    <x v="0"/>
    <x v="1"/>
    <x v="1"/>
    <x v="15"/>
    <x v="15"/>
    <x v="15"/>
    <x v="15"/>
    <x v="34"/>
    <x v="34"/>
    <x v="35"/>
    <x v="13"/>
    <x v="34"/>
    <x v="34"/>
    <x v="2"/>
  </r>
  <r>
    <x v="0"/>
    <x v="1"/>
    <x v="1"/>
    <x v="18"/>
    <x v="18"/>
    <x v="18"/>
    <x v="16"/>
    <x v="35"/>
    <x v="35"/>
    <x v="36"/>
    <x v="35"/>
    <x v="35"/>
    <x v="35"/>
    <x v="2"/>
  </r>
  <r>
    <x v="0"/>
    <x v="1"/>
    <x v="1"/>
    <x v="11"/>
    <x v="11"/>
    <x v="11"/>
    <x v="17"/>
    <x v="36"/>
    <x v="36"/>
    <x v="37"/>
    <x v="36"/>
    <x v="36"/>
    <x v="36"/>
    <x v="2"/>
  </r>
  <r>
    <x v="0"/>
    <x v="1"/>
    <x v="1"/>
    <x v="20"/>
    <x v="20"/>
    <x v="20"/>
    <x v="18"/>
    <x v="37"/>
    <x v="37"/>
    <x v="38"/>
    <x v="37"/>
    <x v="37"/>
    <x v="11"/>
    <x v="8"/>
  </r>
  <r>
    <x v="0"/>
    <x v="1"/>
    <x v="1"/>
    <x v="17"/>
    <x v="17"/>
    <x v="17"/>
    <x v="19"/>
    <x v="38"/>
    <x v="38"/>
    <x v="39"/>
    <x v="38"/>
    <x v="38"/>
    <x v="37"/>
    <x v="5"/>
  </r>
  <r>
    <x v="0"/>
    <x v="2"/>
    <x v="2"/>
    <x v="1"/>
    <x v="1"/>
    <x v="1"/>
    <x v="0"/>
    <x v="39"/>
    <x v="39"/>
    <x v="40"/>
    <x v="39"/>
    <x v="39"/>
    <x v="38"/>
    <x v="2"/>
  </r>
  <r>
    <x v="0"/>
    <x v="2"/>
    <x v="2"/>
    <x v="0"/>
    <x v="0"/>
    <x v="0"/>
    <x v="1"/>
    <x v="40"/>
    <x v="40"/>
    <x v="41"/>
    <x v="40"/>
    <x v="40"/>
    <x v="39"/>
    <x v="2"/>
  </r>
  <r>
    <x v="0"/>
    <x v="2"/>
    <x v="2"/>
    <x v="2"/>
    <x v="2"/>
    <x v="2"/>
    <x v="2"/>
    <x v="41"/>
    <x v="41"/>
    <x v="42"/>
    <x v="41"/>
    <x v="41"/>
    <x v="40"/>
    <x v="2"/>
  </r>
  <r>
    <x v="0"/>
    <x v="2"/>
    <x v="2"/>
    <x v="10"/>
    <x v="10"/>
    <x v="10"/>
    <x v="3"/>
    <x v="42"/>
    <x v="42"/>
    <x v="43"/>
    <x v="42"/>
    <x v="42"/>
    <x v="41"/>
    <x v="5"/>
  </r>
  <r>
    <x v="0"/>
    <x v="2"/>
    <x v="2"/>
    <x v="3"/>
    <x v="3"/>
    <x v="3"/>
    <x v="4"/>
    <x v="43"/>
    <x v="43"/>
    <x v="44"/>
    <x v="43"/>
    <x v="43"/>
    <x v="42"/>
    <x v="2"/>
  </r>
  <r>
    <x v="0"/>
    <x v="2"/>
    <x v="2"/>
    <x v="6"/>
    <x v="6"/>
    <x v="6"/>
    <x v="5"/>
    <x v="44"/>
    <x v="44"/>
    <x v="45"/>
    <x v="44"/>
    <x v="44"/>
    <x v="43"/>
    <x v="2"/>
  </r>
  <r>
    <x v="0"/>
    <x v="2"/>
    <x v="2"/>
    <x v="8"/>
    <x v="8"/>
    <x v="8"/>
    <x v="6"/>
    <x v="45"/>
    <x v="45"/>
    <x v="46"/>
    <x v="45"/>
    <x v="45"/>
    <x v="37"/>
    <x v="6"/>
  </r>
  <r>
    <x v="0"/>
    <x v="2"/>
    <x v="2"/>
    <x v="9"/>
    <x v="9"/>
    <x v="9"/>
    <x v="7"/>
    <x v="46"/>
    <x v="46"/>
    <x v="47"/>
    <x v="46"/>
    <x v="46"/>
    <x v="44"/>
    <x v="2"/>
  </r>
  <r>
    <x v="0"/>
    <x v="2"/>
    <x v="2"/>
    <x v="14"/>
    <x v="14"/>
    <x v="14"/>
    <x v="8"/>
    <x v="47"/>
    <x v="47"/>
    <x v="48"/>
    <x v="47"/>
    <x v="47"/>
    <x v="45"/>
    <x v="2"/>
  </r>
  <r>
    <x v="0"/>
    <x v="2"/>
    <x v="2"/>
    <x v="4"/>
    <x v="4"/>
    <x v="4"/>
    <x v="9"/>
    <x v="48"/>
    <x v="48"/>
    <x v="39"/>
    <x v="48"/>
    <x v="48"/>
    <x v="46"/>
    <x v="2"/>
  </r>
  <r>
    <x v="0"/>
    <x v="2"/>
    <x v="2"/>
    <x v="12"/>
    <x v="12"/>
    <x v="12"/>
    <x v="10"/>
    <x v="49"/>
    <x v="49"/>
    <x v="49"/>
    <x v="49"/>
    <x v="49"/>
    <x v="47"/>
    <x v="2"/>
  </r>
  <r>
    <x v="0"/>
    <x v="2"/>
    <x v="2"/>
    <x v="13"/>
    <x v="13"/>
    <x v="13"/>
    <x v="11"/>
    <x v="50"/>
    <x v="50"/>
    <x v="50"/>
    <x v="50"/>
    <x v="50"/>
    <x v="48"/>
    <x v="2"/>
  </r>
  <r>
    <x v="0"/>
    <x v="2"/>
    <x v="2"/>
    <x v="5"/>
    <x v="5"/>
    <x v="5"/>
    <x v="12"/>
    <x v="51"/>
    <x v="51"/>
    <x v="51"/>
    <x v="51"/>
    <x v="51"/>
    <x v="33"/>
    <x v="2"/>
  </r>
  <r>
    <x v="0"/>
    <x v="2"/>
    <x v="2"/>
    <x v="18"/>
    <x v="18"/>
    <x v="18"/>
    <x v="13"/>
    <x v="52"/>
    <x v="52"/>
    <x v="52"/>
    <x v="18"/>
    <x v="52"/>
    <x v="49"/>
    <x v="2"/>
  </r>
  <r>
    <x v="0"/>
    <x v="2"/>
    <x v="2"/>
    <x v="7"/>
    <x v="7"/>
    <x v="7"/>
    <x v="14"/>
    <x v="53"/>
    <x v="34"/>
    <x v="53"/>
    <x v="27"/>
    <x v="53"/>
    <x v="50"/>
    <x v="2"/>
  </r>
  <r>
    <x v="0"/>
    <x v="2"/>
    <x v="2"/>
    <x v="15"/>
    <x v="15"/>
    <x v="15"/>
    <x v="15"/>
    <x v="54"/>
    <x v="53"/>
    <x v="54"/>
    <x v="52"/>
    <x v="54"/>
    <x v="51"/>
    <x v="2"/>
  </r>
  <r>
    <x v="0"/>
    <x v="2"/>
    <x v="2"/>
    <x v="20"/>
    <x v="20"/>
    <x v="20"/>
    <x v="16"/>
    <x v="55"/>
    <x v="54"/>
    <x v="55"/>
    <x v="53"/>
    <x v="55"/>
    <x v="14"/>
    <x v="9"/>
  </r>
  <r>
    <x v="0"/>
    <x v="2"/>
    <x v="2"/>
    <x v="16"/>
    <x v="16"/>
    <x v="16"/>
    <x v="17"/>
    <x v="56"/>
    <x v="55"/>
    <x v="53"/>
    <x v="27"/>
    <x v="56"/>
    <x v="52"/>
    <x v="2"/>
  </r>
  <r>
    <x v="0"/>
    <x v="2"/>
    <x v="2"/>
    <x v="21"/>
    <x v="21"/>
    <x v="21"/>
    <x v="18"/>
    <x v="57"/>
    <x v="56"/>
    <x v="56"/>
    <x v="54"/>
    <x v="57"/>
    <x v="53"/>
    <x v="2"/>
  </r>
  <r>
    <x v="0"/>
    <x v="2"/>
    <x v="2"/>
    <x v="22"/>
    <x v="22"/>
    <x v="22"/>
    <x v="19"/>
    <x v="58"/>
    <x v="57"/>
    <x v="57"/>
    <x v="55"/>
    <x v="58"/>
    <x v="54"/>
    <x v="2"/>
  </r>
  <r>
    <x v="0"/>
    <x v="3"/>
    <x v="3"/>
    <x v="2"/>
    <x v="2"/>
    <x v="2"/>
    <x v="0"/>
    <x v="59"/>
    <x v="58"/>
    <x v="19"/>
    <x v="56"/>
    <x v="59"/>
    <x v="55"/>
    <x v="5"/>
  </r>
  <r>
    <x v="0"/>
    <x v="3"/>
    <x v="3"/>
    <x v="0"/>
    <x v="0"/>
    <x v="0"/>
    <x v="1"/>
    <x v="60"/>
    <x v="59"/>
    <x v="58"/>
    <x v="57"/>
    <x v="60"/>
    <x v="56"/>
    <x v="2"/>
  </r>
  <r>
    <x v="0"/>
    <x v="3"/>
    <x v="3"/>
    <x v="1"/>
    <x v="1"/>
    <x v="1"/>
    <x v="2"/>
    <x v="61"/>
    <x v="60"/>
    <x v="46"/>
    <x v="58"/>
    <x v="61"/>
    <x v="57"/>
    <x v="2"/>
  </r>
  <r>
    <x v="0"/>
    <x v="3"/>
    <x v="3"/>
    <x v="13"/>
    <x v="13"/>
    <x v="13"/>
    <x v="3"/>
    <x v="62"/>
    <x v="61"/>
    <x v="53"/>
    <x v="59"/>
    <x v="62"/>
    <x v="58"/>
    <x v="2"/>
  </r>
  <r>
    <x v="0"/>
    <x v="3"/>
    <x v="3"/>
    <x v="5"/>
    <x v="5"/>
    <x v="5"/>
    <x v="4"/>
    <x v="63"/>
    <x v="62"/>
    <x v="38"/>
    <x v="60"/>
    <x v="63"/>
    <x v="59"/>
    <x v="2"/>
  </r>
  <r>
    <x v="0"/>
    <x v="3"/>
    <x v="3"/>
    <x v="7"/>
    <x v="7"/>
    <x v="7"/>
    <x v="5"/>
    <x v="64"/>
    <x v="63"/>
    <x v="53"/>
    <x v="59"/>
    <x v="64"/>
    <x v="60"/>
    <x v="2"/>
  </r>
  <r>
    <x v="0"/>
    <x v="3"/>
    <x v="3"/>
    <x v="4"/>
    <x v="4"/>
    <x v="4"/>
    <x v="6"/>
    <x v="65"/>
    <x v="64"/>
    <x v="59"/>
    <x v="61"/>
    <x v="65"/>
    <x v="61"/>
    <x v="2"/>
  </r>
  <r>
    <x v="0"/>
    <x v="3"/>
    <x v="3"/>
    <x v="3"/>
    <x v="3"/>
    <x v="3"/>
    <x v="7"/>
    <x v="66"/>
    <x v="65"/>
    <x v="60"/>
    <x v="62"/>
    <x v="66"/>
    <x v="62"/>
    <x v="2"/>
  </r>
  <r>
    <x v="0"/>
    <x v="3"/>
    <x v="3"/>
    <x v="11"/>
    <x v="11"/>
    <x v="11"/>
    <x v="8"/>
    <x v="67"/>
    <x v="66"/>
    <x v="61"/>
    <x v="63"/>
    <x v="67"/>
    <x v="0"/>
    <x v="2"/>
  </r>
  <r>
    <x v="0"/>
    <x v="3"/>
    <x v="3"/>
    <x v="16"/>
    <x v="16"/>
    <x v="16"/>
    <x v="9"/>
    <x v="57"/>
    <x v="67"/>
    <x v="55"/>
    <x v="64"/>
    <x v="68"/>
    <x v="63"/>
    <x v="2"/>
  </r>
  <r>
    <x v="0"/>
    <x v="3"/>
    <x v="3"/>
    <x v="9"/>
    <x v="9"/>
    <x v="9"/>
    <x v="10"/>
    <x v="68"/>
    <x v="68"/>
    <x v="62"/>
    <x v="65"/>
    <x v="69"/>
    <x v="64"/>
    <x v="5"/>
  </r>
  <r>
    <x v="0"/>
    <x v="3"/>
    <x v="3"/>
    <x v="15"/>
    <x v="15"/>
    <x v="15"/>
    <x v="11"/>
    <x v="69"/>
    <x v="69"/>
    <x v="55"/>
    <x v="64"/>
    <x v="70"/>
    <x v="65"/>
    <x v="2"/>
  </r>
  <r>
    <x v="0"/>
    <x v="3"/>
    <x v="3"/>
    <x v="6"/>
    <x v="6"/>
    <x v="6"/>
    <x v="12"/>
    <x v="70"/>
    <x v="70"/>
    <x v="28"/>
    <x v="66"/>
    <x v="46"/>
    <x v="37"/>
    <x v="2"/>
  </r>
  <r>
    <x v="0"/>
    <x v="3"/>
    <x v="3"/>
    <x v="14"/>
    <x v="14"/>
    <x v="14"/>
    <x v="12"/>
    <x v="70"/>
    <x v="70"/>
    <x v="17"/>
    <x v="67"/>
    <x v="71"/>
    <x v="66"/>
    <x v="2"/>
  </r>
  <r>
    <x v="0"/>
    <x v="3"/>
    <x v="3"/>
    <x v="8"/>
    <x v="8"/>
    <x v="8"/>
    <x v="14"/>
    <x v="71"/>
    <x v="71"/>
    <x v="63"/>
    <x v="68"/>
    <x v="72"/>
    <x v="67"/>
    <x v="2"/>
  </r>
  <r>
    <x v="0"/>
    <x v="3"/>
    <x v="3"/>
    <x v="10"/>
    <x v="10"/>
    <x v="10"/>
    <x v="15"/>
    <x v="72"/>
    <x v="72"/>
    <x v="64"/>
    <x v="69"/>
    <x v="73"/>
    <x v="68"/>
    <x v="2"/>
  </r>
  <r>
    <x v="0"/>
    <x v="3"/>
    <x v="3"/>
    <x v="18"/>
    <x v="18"/>
    <x v="18"/>
    <x v="16"/>
    <x v="73"/>
    <x v="73"/>
    <x v="65"/>
    <x v="70"/>
    <x v="74"/>
    <x v="69"/>
    <x v="2"/>
  </r>
  <r>
    <x v="0"/>
    <x v="3"/>
    <x v="3"/>
    <x v="23"/>
    <x v="23"/>
    <x v="23"/>
    <x v="17"/>
    <x v="74"/>
    <x v="74"/>
    <x v="66"/>
    <x v="71"/>
    <x v="75"/>
    <x v="70"/>
    <x v="2"/>
  </r>
  <r>
    <x v="0"/>
    <x v="3"/>
    <x v="3"/>
    <x v="19"/>
    <x v="19"/>
    <x v="19"/>
    <x v="18"/>
    <x v="75"/>
    <x v="75"/>
    <x v="67"/>
    <x v="72"/>
    <x v="76"/>
    <x v="71"/>
    <x v="2"/>
  </r>
  <r>
    <x v="0"/>
    <x v="3"/>
    <x v="3"/>
    <x v="20"/>
    <x v="20"/>
    <x v="20"/>
    <x v="19"/>
    <x v="76"/>
    <x v="76"/>
    <x v="50"/>
    <x v="73"/>
    <x v="77"/>
    <x v="72"/>
    <x v="5"/>
  </r>
  <r>
    <x v="0"/>
    <x v="4"/>
    <x v="4"/>
    <x v="2"/>
    <x v="2"/>
    <x v="2"/>
    <x v="0"/>
    <x v="77"/>
    <x v="77"/>
    <x v="45"/>
    <x v="74"/>
    <x v="40"/>
    <x v="73"/>
    <x v="2"/>
  </r>
  <r>
    <x v="0"/>
    <x v="4"/>
    <x v="4"/>
    <x v="0"/>
    <x v="0"/>
    <x v="0"/>
    <x v="1"/>
    <x v="78"/>
    <x v="78"/>
    <x v="68"/>
    <x v="75"/>
    <x v="72"/>
    <x v="19"/>
    <x v="2"/>
  </r>
  <r>
    <x v="0"/>
    <x v="4"/>
    <x v="4"/>
    <x v="1"/>
    <x v="1"/>
    <x v="1"/>
    <x v="2"/>
    <x v="79"/>
    <x v="79"/>
    <x v="69"/>
    <x v="76"/>
    <x v="78"/>
    <x v="74"/>
    <x v="2"/>
  </r>
  <r>
    <x v="0"/>
    <x v="4"/>
    <x v="4"/>
    <x v="13"/>
    <x v="13"/>
    <x v="13"/>
    <x v="3"/>
    <x v="80"/>
    <x v="80"/>
    <x v="67"/>
    <x v="38"/>
    <x v="79"/>
    <x v="75"/>
    <x v="2"/>
  </r>
  <r>
    <x v="0"/>
    <x v="4"/>
    <x v="4"/>
    <x v="7"/>
    <x v="7"/>
    <x v="7"/>
    <x v="4"/>
    <x v="81"/>
    <x v="81"/>
    <x v="70"/>
    <x v="77"/>
    <x v="80"/>
    <x v="76"/>
    <x v="2"/>
  </r>
  <r>
    <x v="0"/>
    <x v="4"/>
    <x v="4"/>
    <x v="3"/>
    <x v="3"/>
    <x v="3"/>
    <x v="5"/>
    <x v="82"/>
    <x v="5"/>
    <x v="71"/>
    <x v="78"/>
    <x v="81"/>
    <x v="77"/>
    <x v="2"/>
  </r>
  <r>
    <x v="0"/>
    <x v="4"/>
    <x v="4"/>
    <x v="5"/>
    <x v="5"/>
    <x v="5"/>
    <x v="6"/>
    <x v="56"/>
    <x v="82"/>
    <x v="72"/>
    <x v="79"/>
    <x v="82"/>
    <x v="78"/>
    <x v="2"/>
  </r>
  <r>
    <x v="0"/>
    <x v="4"/>
    <x v="4"/>
    <x v="4"/>
    <x v="4"/>
    <x v="4"/>
    <x v="7"/>
    <x v="83"/>
    <x v="83"/>
    <x v="70"/>
    <x v="77"/>
    <x v="83"/>
    <x v="79"/>
    <x v="2"/>
  </r>
  <r>
    <x v="0"/>
    <x v="4"/>
    <x v="4"/>
    <x v="16"/>
    <x v="16"/>
    <x v="16"/>
    <x v="8"/>
    <x v="84"/>
    <x v="84"/>
    <x v="50"/>
    <x v="80"/>
    <x v="84"/>
    <x v="80"/>
    <x v="5"/>
  </r>
  <r>
    <x v="0"/>
    <x v="4"/>
    <x v="4"/>
    <x v="9"/>
    <x v="9"/>
    <x v="9"/>
    <x v="9"/>
    <x v="85"/>
    <x v="85"/>
    <x v="62"/>
    <x v="81"/>
    <x v="85"/>
    <x v="81"/>
    <x v="2"/>
  </r>
  <r>
    <x v="0"/>
    <x v="4"/>
    <x v="4"/>
    <x v="6"/>
    <x v="6"/>
    <x v="6"/>
    <x v="10"/>
    <x v="72"/>
    <x v="86"/>
    <x v="73"/>
    <x v="82"/>
    <x v="75"/>
    <x v="82"/>
    <x v="2"/>
  </r>
  <r>
    <x v="0"/>
    <x v="4"/>
    <x v="4"/>
    <x v="15"/>
    <x v="15"/>
    <x v="15"/>
    <x v="11"/>
    <x v="86"/>
    <x v="49"/>
    <x v="55"/>
    <x v="15"/>
    <x v="86"/>
    <x v="83"/>
    <x v="2"/>
  </r>
  <r>
    <x v="0"/>
    <x v="4"/>
    <x v="4"/>
    <x v="19"/>
    <x v="19"/>
    <x v="19"/>
    <x v="12"/>
    <x v="87"/>
    <x v="87"/>
    <x v="56"/>
    <x v="83"/>
    <x v="87"/>
    <x v="84"/>
    <x v="2"/>
  </r>
  <r>
    <x v="0"/>
    <x v="4"/>
    <x v="4"/>
    <x v="8"/>
    <x v="8"/>
    <x v="8"/>
    <x v="13"/>
    <x v="88"/>
    <x v="88"/>
    <x v="48"/>
    <x v="84"/>
    <x v="88"/>
    <x v="85"/>
    <x v="2"/>
  </r>
  <r>
    <x v="0"/>
    <x v="4"/>
    <x v="4"/>
    <x v="18"/>
    <x v="18"/>
    <x v="18"/>
    <x v="14"/>
    <x v="89"/>
    <x v="89"/>
    <x v="53"/>
    <x v="70"/>
    <x v="89"/>
    <x v="86"/>
    <x v="2"/>
  </r>
  <r>
    <x v="0"/>
    <x v="4"/>
    <x v="4"/>
    <x v="11"/>
    <x v="11"/>
    <x v="11"/>
    <x v="15"/>
    <x v="90"/>
    <x v="90"/>
    <x v="74"/>
    <x v="85"/>
    <x v="90"/>
    <x v="87"/>
    <x v="2"/>
  </r>
  <r>
    <x v="0"/>
    <x v="4"/>
    <x v="4"/>
    <x v="24"/>
    <x v="24"/>
    <x v="24"/>
    <x v="16"/>
    <x v="91"/>
    <x v="91"/>
    <x v="53"/>
    <x v="70"/>
    <x v="91"/>
    <x v="11"/>
    <x v="2"/>
  </r>
  <r>
    <x v="0"/>
    <x v="4"/>
    <x v="4"/>
    <x v="14"/>
    <x v="14"/>
    <x v="14"/>
    <x v="16"/>
    <x v="91"/>
    <x v="91"/>
    <x v="27"/>
    <x v="86"/>
    <x v="92"/>
    <x v="29"/>
    <x v="2"/>
  </r>
  <r>
    <x v="0"/>
    <x v="4"/>
    <x v="4"/>
    <x v="10"/>
    <x v="10"/>
    <x v="10"/>
    <x v="18"/>
    <x v="92"/>
    <x v="92"/>
    <x v="75"/>
    <x v="87"/>
    <x v="93"/>
    <x v="88"/>
    <x v="2"/>
  </r>
  <r>
    <x v="0"/>
    <x v="4"/>
    <x v="4"/>
    <x v="12"/>
    <x v="12"/>
    <x v="12"/>
    <x v="19"/>
    <x v="93"/>
    <x v="93"/>
    <x v="35"/>
    <x v="88"/>
    <x v="94"/>
    <x v="89"/>
    <x v="2"/>
  </r>
  <r>
    <x v="0"/>
    <x v="5"/>
    <x v="5"/>
    <x v="0"/>
    <x v="0"/>
    <x v="0"/>
    <x v="0"/>
    <x v="94"/>
    <x v="94"/>
    <x v="76"/>
    <x v="89"/>
    <x v="61"/>
    <x v="1"/>
    <x v="2"/>
  </r>
  <r>
    <x v="0"/>
    <x v="5"/>
    <x v="5"/>
    <x v="2"/>
    <x v="2"/>
    <x v="2"/>
    <x v="1"/>
    <x v="95"/>
    <x v="95"/>
    <x v="77"/>
    <x v="90"/>
    <x v="95"/>
    <x v="90"/>
    <x v="2"/>
  </r>
  <r>
    <x v="0"/>
    <x v="5"/>
    <x v="5"/>
    <x v="1"/>
    <x v="1"/>
    <x v="1"/>
    <x v="2"/>
    <x v="96"/>
    <x v="96"/>
    <x v="78"/>
    <x v="91"/>
    <x v="96"/>
    <x v="91"/>
    <x v="2"/>
  </r>
  <r>
    <x v="0"/>
    <x v="5"/>
    <x v="5"/>
    <x v="4"/>
    <x v="4"/>
    <x v="4"/>
    <x v="3"/>
    <x v="97"/>
    <x v="97"/>
    <x v="27"/>
    <x v="92"/>
    <x v="97"/>
    <x v="92"/>
    <x v="5"/>
  </r>
  <r>
    <x v="0"/>
    <x v="5"/>
    <x v="5"/>
    <x v="5"/>
    <x v="5"/>
    <x v="5"/>
    <x v="4"/>
    <x v="80"/>
    <x v="98"/>
    <x v="79"/>
    <x v="93"/>
    <x v="98"/>
    <x v="93"/>
    <x v="2"/>
  </r>
  <r>
    <x v="0"/>
    <x v="5"/>
    <x v="5"/>
    <x v="3"/>
    <x v="3"/>
    <x v="3"/>
    <x v="5"/>
    <x v="98"/>
    <x v="99"/>
    <x v="80"/>
    <x v="94"/>
    <x v="99"/>
    <x v="94"/>
    <x v="2"/>
  </r>
  <r>
    <x v="0"/>
    <x v="5"/>
    <x v="5"/>
    <x v="7"/>
    <x v="7"/>
    <x v="7"/>
    <x v="6"/>
    <x v="99"/>
    <x v="24"/>
    <x v="38"/>
    <x v="95"/>
    <x v="100"/>
    <x v="95"/>
    <x v="2"/>
  </r>
  <r>
    <x v="0"/>
    <x v="5"/>
    <x v="5"/>
    <x v="9"/>
    <x v="9"/>
    <x v="9"/>
    <x v="7"/>
    <x v="100"/>
    <x v="27"/>
    <x v="81"/>
    <x v="96"/>
    <x v="85"/>
    <x v="96"/>
    <x v="2"/>
  </r>
  <r>
    <x v="0"/>
    <x v="5"/>
    <x v="5"/>
    <x v="8"/>
    <x v="8"/>
    <x v="8"/>
    <x v="8"/>
    <x v="101"/>
    <x v="45"/>
    <x v="82"/>
    <x v="97"/>
    <x v="101"/>
    <x v="97"/>
    <x v="5"/>
  </r>
  <r>
    <x v="0"/>
    <x v="5"/>
    <x v="5"/>
    <x v="6"/>
    <x v="6"/>
    <x v="6"/>
    <x v="9"/>
    <x v="71"/>
    <x v="29"/>
    <x v="83"/>
    <x v="98"/>
    <x v="102"/>
    <x v="74"/>
    <x v="2"/>
  </r>
  <r>
    <x v="0"/>
    <x v="5"/>
    <x v="5"/>
    <x v="10"/>
    <x v="10"/>
    <x v="10"/>
    <x v="10"/>
    <x v="102"/>
    <x v="100"/>
    <x v="84"/>
    <x v="99"/>
    <x v="92"/>
    <x v="10"/>
    <x v="2"/>
  </r>
  <r>
    <x v="0"/>
    <x v="5"/>
    <x v="5"/>
    <x v="13"/>
    <x v="13"/>
    <x v="13"/>
    <x v="11"/>
    <x v="103"/>
    <x v="101"/>
    <x v="54"/>
    <x v="100"/>
    <x v="103"/>
    <x v="98"/>
    <x v="2"/>
  </r>
  <r>
    <x v="0"/>
    <x v="5"/>
    <x v="5"/>
    <x v="14"/>
    <x v="14"/>
    <x v="14"/>
    <x v="11"/>
    <x v="103"/>
    <x v="101"/>
    <x v="85"/>
    <x v="26"/>
    <x v="104"/>
    <x v="99"/>
    <x v="2"/>
  </r>
  <r>
    <x v="0"/>
    <x v="5"/>
    <x v="5"/>
    <x v="16"/>
    <x v="16"/>
    <x v="16"/>
    <x v="13"/>
    <x v="104"/>
    <x v="102"/>
    <x v="50"/>
    <x v="101"/>
    <x v="76"/>
    <x v="100"/>
    <x v="5"/>
  </r>
  <r>
    <x v="0"/>
    <x v="5"/>
    <x v="5"/>
    <x v="12"/>
    <x v="12"/>
    <x v="12"/>
    <x v="13"/>
    <x v="104"/>
    <x v="102"/>
    <x v="86"/>
    <x v="102"/>
    <x v="105"/>
    <x v="101"/>
    <x v="2"/>
  </r>
  <r>
    <x v="0"/>
    <x v="5"/>
    <x v="5"/>
    <x v="25"/>
    <x v="25"/>
    <x v="25"/>
    <x v="15"/>
    <x v="105"/>
    <x v="103"/>
    <x v="80"/>
    <x v="94"/>
    <x v="106"/>
    <x v="102"/>
    <x v="2"/>
  </r>
  <r>
    <x v="0"/>
    <x v="5"/>
    <x v="5"/>
    <x v="17"/>
    <x v="17"/>
    <x v="17"/>
    <x v="16"/>
    <x v="106"/>
    <x v="104"/>
    <x v="54"/>
    <x v="100"/>
    <x v="107"/>
    <x v="103"/>
    <x v="2"/>
  </r>
  <r>
    <x v="0"/>
    <x v="5"/>
    <x v="5"/>
    <x v="18"/>
    <x v="18"/>
    <x v="18"/>
    <x v="17"/>
    <x v="90"/>
    <x v="105"/>
    <x v="65"/>
    <x v="103"/>
    <x v="108"/>
    <x v="104"/>
    <x v="2"/>
  </r>
  <r>
    <x v="0"/>
    <x v="5"/>
    <x v="5"/>
    <x v="11"/>
    <x v="11"/>
    <x v="11"/>
    <x v="18"/>
    <x v="107"/>
    <x v="106"/>
    <x v="87"/>
    <x v="104"/>
    <x v="109"/>
    <x v="105"/>
    <x v="2"/>
  </r>
  <r>
    <x v="0"/>
    <x v="5"/>
    <x v="5"/>
    <x v="22"/>
    <x v="22"/>
    <x v="22"/>
    <x v="19"/>
    <x v="108"/>
    <x v="107"/>
    <x v="35"/>
    <x v="105"/>
    <x v="110"/>
    <x v="106"/>
    <x v="2"/>
  </r>
  <r>
    <x v="0"/>
    <x v="6"/>
    <x v="6"/>
    <x v="0"/>
    <x v="0"/>
    <x v="0"/>
    <x v="0"/>
    <x v="109"/>
    <x v="108"/>
    <x v="88"/>
    <x v="106"/>
    <x v="111"/>
    <x v="107"/>
    <x v="2"/>
  </r>
  <r>
    <x v="0"/>
    <x v="6"/>
    <x v="6"/>
    <x v="2"/>
    <x v="2"/>
    <x v="2"/>
    <x v="1"/>
    <x v="110"/>
    <x v="109"/>
    <x v="34"/>
    <x v="107"/>
    <x v="112"/>
    <x v="108"/>
    <x v="2"/>
  </r>
  <r>
    <x v="0"/>
    <x v="6"/>
    <x v="6"/>
    <x v="4"/>
    <x v="4"/>
    <x v="4"/>
    <x v="2"/>
    <x v="111"/>
    <x v="110"/>
    <x v="27"/>
    <x v="92"/>
    <x v="49"/>
    <x v="109"/>
    <x v="2"/>
  </r>
  <r>
    <x v="0"/>
    <x v="6"/>
    <x v="6"/>
    <x v="1"/>
    <x v="1"/>
    <x v="1"/>
    <x v="3"/>
    <x v="112"/>
    <x v="111"/>
    <x v="89"/>
    <x v="108"/>
    <x v="113"/>
    <x v="110"/>
    <x v="2"/>
  </r>
  <r>
    <x v="0"/>
    <x v="6"/>
    <x v="6"/>
    <x v="5"/>
    <x v="5"/>
    <x v="5"/>
    <x v="4"/>
    <x v="113"/>
    <x v="112"/>
    <x v="90"/>
    <x v="109"/>
    <x v="114"/>
    <x v="111"/>
    <x v="2"/>
  </r>
  <r>
    <x v="0"/>
    <x v="6"/>
    <x v="6"/>
    <x v="3"/>
    <x v="3"/>
    <x v="3"/>
    <x v="4"/>
    <x v="113"/>
    <x v="112"/>
    <x v="91"/>
    <x v="110"/>
    <x v="83"/>
    <x v="112"/>
    <x v="2"/>
  </r>
  <r>
    <x v="0"/>
    <x v="6"/>
    <x v="6"/>
    <x v="8"/>
    <x v="8"/>
    <x v="8"/>
    <x v="6"/>
    <x v="114"/>
    <x v="113"/>
    <x v="92"/>
    <x v="111"/>
    <x v="115"/>
    <x v="113"/>
    <x v="5"/>
  </r>
  <r>
    <x v="0"/>
    <x v="6"/>
    <x v="6"/>
    <x v="7"/>
    <x v="7"/>
    <x v="7"/>
    <x v="7"/>
    <x v="115"/>
    <x v="114"/>
    <x v="93"/>
    <x v="112"/>
    <x v="116"/>
    <x v="114"/>
    <x v="2"/>
  </r>
  <r>
    <x v="0"/>
    <x v="6"/>
    <x v="6"/>
    <x v="9"/>
    <x v="9"/>
    <x v="9"/>
    <x v="8"/>
    <x v="116"/>
    <x v="115"/>
    <x v="94"/>
    <x v="113"/>
    <x v="117"/>
    <x v="115"/>
    <x v="2"/>
  </r>
  <r>
    <x v="0"/>
    <x v="6"/>
    <x v="6"/>
    <x v="10"/>
    <x v="10"/>
    <x v="10"/>
    <x v="9"/>
    <x v="117"/>
    <x v="116"/>
    <x v="95"/>
    <x v="114"/>
    <x v="107"/>
    <x v="116"/>
    <x v="2"/>
  </r>
  <r>
    <x v="0"/>
    <x v="6"/>
    <x v="6"/>
    <x v="14"/>
    <x v="14"/>
    <x v="14"/>
    <x v="10"/>
    <x v="118"/>
    <x v="117"/>
    <x v="51"/>
    <x v="115"/>
    <x v="118"/>
    <x v="117"/>
    <x v="2"/>
  </r>
  <r>
    <x v="0"/>
    <x v="6"/>
    <x v="6"/>
    <x v="13"/>
    <x v="13"/>
    <x v="13"/>
    <x v="11"/>
    <x v="119"/>
    <x v="118"/>
    <x v="56"/>
    <x v="52"/>
    <x v="119"/>
    <x v="118"/>
    <x v="2"/>
  </r>
  <r>
    <x v="0"/>
    <x v="6"/>
    <x v="6"/>
    <x v="12"/>
    <x v="12"/>
    <x v="12"/>
    <x v="12"/>
    <x v="73"/>
    <x v="119"/>
    <x v="86"/>
    <x v="79"/>
    <x v="61"/>
    <x v="119"/>
    <x v="2"/>
  </r>
  <r>
    <x v="0"/>
    <x v="6"/>
    <x v="6"/>
    <x v="6"/>
    <x v="6"/>
    <x v="6"/>
    <x v="13"/>
    <x v="120"/>
    <x v="120"/>
    <x v="13"/>
    <x v="116"/>
    <x v="110"/>
    <x v="120"/>
    <x v="2"/>
  </r>
  <r>
    <x v="0"/>
    <x v="6"/>
    <x v="6"/>
    <x v="11"/>
    <x v="11"/>
    <x v="11"/>
    <x v="14"/>
    <x v="121"/>
    <x v="121"/>
    <x v="96"/>
    <x v="117"/>
    <x v="120"/>
    <x v="121"/>
    <x v="2"/>
  </r>
  <r>
    <x v="0"/>
    <x v="6"/>
    <x v="6"/>
    <x v="16"/>
    <x v="16"/>
    <x v="16"/>
    <x v="15"/>
    <x v="75"/>
    <x v="53"/>
    <x v="97"/>
    <x v="118"/>
    <x v="121"/>
    <x v="122"/>
    <x v="2"/>
  </r>
  <r>
    <x v="0"/>
    <x v="6"/>
    <x v="6"/>
    <x v="17"/>
    <x v="17"/>
    <x v="17"/>
    <x v="16"/>
    <x v="89"/>
    <x v="122"/>
    <x v="56"/>
    <x v="52"/>
    <x v="122"/>
    <x v="69"/>
    <x v="2"/>
  </r>
  <r>
    <x v="0"/>
    <x v="6"/>
    <x v="6"/>
    <x v="26"/>
    <x v="26"/>
    <x v="26"/>
    <x v="17"/>
    <x v="107"/>
    <x v="91"/>
    <x v="65"/>
    <x v="103"/>
    <x v="123"/>
    <x v="123"/>
    <x v="2"/>
  </r>
  <r>
    <x v="0"/>
    <x v="6"/>
    <x v="6"/>
    <x v="18"/>
    <x v="18"/>
    <x v="18"/>
    <x v="18"/>
    <x v="91"/>
    <x v="55"/>
    <x v="54"/>
    <x v="100"/>
    <x v="123"/>
    <x v="123"/>
    <x v="2"/>
  </r>
  <r>
    <x v="0"/>
    <x v="6"/>
    <x v="6"/>
    <x v="22"/>
    <x v="22"/>
    <x v="22"/>
    <x v="19"/>
    <x v="92"/>
    <x v="37"/>
    <x v="98"/>
    <x v="119"/>
    <x v="110"/>
    <x v="120"/>
    <x v="2"/>
  </r>
  <r>
    <x v="0"/>
    <x v="7"/>
    <x v="7"/>
    <x v="0"/>
    <x v="0"/>
    <x v="0"/>
    <x v="0"/>
    <x v="122"/>
    <x v="123"/>
    <x v="99"/>
    <x v="120"/>
    <x v="124"/>
    <x v="124"/>
    <x v="2"/>
  </r>
  <r>
    <x v="0"/>
    <x v="7"/>
    <x v="7"/>
    <x v="1"/>
    <x v="1"/>
    <x v="1"/>
    <x v="1"/>
    <x v="61"/>
    <x v="124"/>
    <x v="100"/>
    <x v="121"/>
    <x v="72"/>
    <x v="125"/>
    <x v="2"/>
  </r>
  <r>
    <x v="0"/>
    <x v="7"/>
    <x v="7"/>
    <x v="2"/>
    <x v="2"/>
    <x v="2"/>
    <x v="2"/>
    <x v="123"/>
    <x v="125"/>
    <x v="45"/>
    <x v="122"/>
    <x v="125"/>
    <x v="126"/>
    <x v="2"/>
  </r>
  <r>
    <x v="0"/>
    <x v="7"/>
    <x v="7"/>
    <x v="4"/>
    <x v="4"/>
    <x v="4"/>
    <x v="3"/>
    <x v="124"/>
    <x v="126"/>
    <x v="101"/>
    <x v="123"/>
    <x v="126"/>
    <x v="127"/>
    <x v="2"/>
  </r>
  <r>
    <x v="0"/>
    <x v="7"/>
    <x v="7"/>
    <x v="3"/>
    <x v="3"/>
    <x v="3"/>
    <x v="4"/>
    <x v="125"/>
    <x v="127"/>
    <x v="102"/>
    <x v="124"/>
    <x v="127"/>
    <x v="128"/>
    <x v="2"/>
  </r>
  <r>
    <x v="0"/>
    <x v="7"/>
    <x v="7"/>
    <x v="5"/>
    <x v="5"/>
    <x v="5"/>
    <x v="5"/>
    <x v="126"/>
    <x v="128"/>
    <x v="16"/>
    <x v="125"/>
    <x v="128"/>
    <x v="129"/>
    <x v="2"/>
  </r>
  <r>
    <x v="0"/>
    <x v="7"/>
    <x v="7"/>
    <x v="6"/>
    <x v="6"/>
    <x v="6"/>
    <x v="6"/>
    <x v="127"/>
    <x v="129"/>
    <x v="102"/>
    <x v="124"/>
    <x v="129"/>
    <x v="130"/>
    <x v="5"/>
  </r>
  <r>
    <x v="0"/>
    <x v="7"/>
    <x v="7"/>
    <x v="7"/>
    <x v="7"/>
    <x v="7"/>
    <x v="7"/>
    <x v="128"/>
    <x v="130"/>
    <x v="103"/>
    <x v="126"/>
    <x v="130"/>
    <x v="131"/>
    <x v="2"/>
  </r>
  <r>
    <x v="0"/>
    <x v="7"/>
    <x v="7"/>
    <x v="11"/>
    <x v="11"/>
    <x v="11"/>
    <x v="8"/>
    <x v="71"/>
    <x v="131"/>
    <x v="104"/>
    <x v="127"/>
    <x v="131"/>
    <x v="132"/>
    <x v="2"/>
  </r>
  <r>
    <x v="0"/>
    <x v="7"/>
    <x v="7"/>
    <x v="8"/>
    <x v="8"/>
    <x v="8"/>
    <x v="9"/>
    <x v="129"/>
    <x v="132"/>
    <x v="71"/>
    <x v="128"/>
    <x v="132"/>
    <x v="81"/>
    <x v="2"/>
  </r>
  <r>
    <x v="0"/>
    <x v="7"/>
    <x v="7"/>
    <x v="12"/>
    <x v="12"/>
    <x v="12"/>
    <x v="10"/>
    <x v="87"/>
    <x v="120"/>
    <x v="34"/>
    <x v="88"/>
    <x v="91"/>
    <x v="133"/>
    <x v="2"/>
  </r>
  <r>
    <x v="0"/>
    <x v="7"/>
    <x v="7"/>
    <x v="17"/>
    <x v="17"/>
    <x v="17"/>
    <x v="11"/>
    <x v="105"/>
    <x v="133"/>
    <x v="56"/>
    <x v="129"/>
    <x v="93"/>
    <x v="134"/>
    <x v="2"/>
  </r>
  <r>
    <x v="0"/>
    <x v="7"/>
    <x v="7"/>
    <x v="27"/>
    <x v="27"/>
    <x v="27"/>
    <x v="12"/>
    <x v="130"/>
    <x v="34"/>
    <x v="98"/>
    <x v="130"/>
    <x v="129"/>
    <x v="130"/>
    <x v="2"/>
  </r>
  <r>
    <x v="0"/>
    <x v="7"/>
    <x v="7"/>
    <x v="9"/>
    <x v="9"/>
    <x v="9"/>
    <x v="13"/>
    <x v="76"/>
    <x v="89"/>
    <x v="64"/>
    <x v="131"/>
    <x v="133"/>
    <x v="135"/>
    <x v="2"/>
  </r>
  <r>
    <x v="0"/>
    <x v="7"/>
    <x v="7"/>
    <x v="10"/>
    <x v="10"/>
    <x v="10"/>
    <x v="14"/>
    <x v="131"/>
    <x v="134"/>
    <x v="66"/>
    <x v="132"/>
    <x v="134"/>
    <x v="136"/>
    <x v="2"/>
  </r>
  <r>
    <x v="0"/>
    <x v="7"/>
    <x v="7"/>
    <x v="23"/>
    <x v="23"/>
    <x v="23"/>
    <x v="15"/>
    <x v="132"/>
    <x v="135"/>
    <x v="105"/>
    <x v="133"/>
    <x v="135"/>
    <x v="137"/>
    <x v="2"/>
  </r>
  <r>
    <x v="0"/>
    <x v="7"/>
    <x v="7"/>
    <x v="15"/>
    <x v="15"/>
    <x v="15"/>
    <x v="16"/>
    <x v="133"/>
    <x v="55"/>
    <x v="27"/>
    <x v="134"/>
    <x v="136"/>
    <x v="138"/>
    <x v="2"/>
  </r>
  <r>
    <x v="0"/>
    <x v="7"/>
    <x v="7"/>
    <x v="14"/>
    <x v="14"/>
    <x v="14"/>
    <x v="17"/>
    <x v="134"/>
    <x v="136"/>
    <x v="52"/>
    <x v="70"/>
    <x v="69"/>
    <x v="139"/>
    <x v="2"/>
  </r>
  <r>
    <x v="0"/>
    <x v="7"/>
    <x v="7"/>
    <x v="28"/>
    <x v="28"/>
    <x v="28"/>
    <x v="18"/>
    <x v="135"/>
    <x v="56"/>
    <x v="96"/>
    <x v="135"/>
    <x v="137"/>
    <x v="64"/>
    <x v="2"/>
  </r>
  <r>
    <x v="0"/>
    <x v="7"/>
    <x v="7"/>
    <x v="19"/>
    <x v="19"/>
    <x v="19"/>
    <x v="19"/>
    <x v="136"/>
    <x v="57"/>
    <x v="38"/>
    <x v="136"/>
    <x v="109"/>
    <x v="140"/>
    <x v="2"/>
  </r>
  <r>
    <x v="0"/>
    <x v="8"/>
    <x v="8"/>
    <x v="1"/>
    <x v="1"/>
    <x v="1"/>
    <x v="0"/>
    <x v="137"/>
    <x v="137"/>
    <x v="106"/>
    <x v="137"/>
    <x v="138"/>
    <x v="141"/>
    <x v="2"/>
  </r>
  <r>
    <x v="0"/>
    <x v="8"/>
    <x v="8"/>
    <x v="0"/>
    <x v="0"/>
    <x v="0"/>
    <x v="1"/>
    <x v="138"/>
    <x v="138"/>
    <x v="26"/>
    <x v="138"/>
    <x v="139"/>
    <x v="142"/>
    <x v="2"/>
  </r>
  <r>
    <x v="0"/>
    <x v="8"/>
    <x v="8"/>
    <x v="2"/>
    <x v="2"/>
    <x v="2"/>
    <x v="2"/>
    <x v="139"/>
    <x v="139"/>
    <x v="107"/>
    <x v="139"/>
    <x v="110"/>
    <x v="143"/>
    <x v="2"/>
  </r>
  <r>
    <x v="0"/>
    <x v="8"/>
    <x v="8"/>
    <x v="6"/>
    <x v="6"/>
    <x v="6"/>
    <x v="3"/>
    <x v="118"/>
    <x v="140"/>
    <x v="108"/>
    <x v="140"/>
    <x v="140"/>
    <x v="144"/>
    <x v="0"/>
  </r>
  <r>
    <x v="0"/>
    <x v="8"/>
    <x v="8"/>
    <x v="3"/>
    <x v="3"/>
    <x v="3"/>
    <x v="4"/>
    <x v="72"/>
    <x v="141"/>
    <x v="109"/>
    <x v="141"/>
    <x v="115"/>
    <x v="145"/>
    <x v="2"/>
  </r>
  <r>
    <x v="0"/>
    <x v="8"/>
    <x v="8"/>
    <x v="19"/>
    <x v="19"/>
    <x v="19"/>
    <x v="5"/>
    <x v="86"/>
    <x v="142"/>
    <x v="110"/>
    <x v="142"/>
    <x v="141"/>
    <x v="146"/>
    <x v="2"/>
  </r>
  <r>
    <x v="0"/>
    <x v="8"/>
    <x v="8"/>
    <x v="5"/>
    <x v="5"/>
    <x v="5"/>
    <x v="6"/>
    <x v="104"/>
    <x v="143"/>
    <x v="79"/>
    <x v="143"/>
    <x v="92"/>
    <x v="78"/>
    <x v="2"/>
  </r>
  <r>
    <x v="0"/>
    <x v="8"/>
    <x v="8"/>
    <x v="4"/>
    <x v="4"/>
    <x v="4"/>
    <x v="7"/>
    <x v="140"/>
    <x v="144"/>
    <x v="17"/>
    <x v="144"/>
    <x v="129"/>
    <x v="147"/>
    <x v="2"/>
  </r>
  <r>
    <x v="0"/>
    <x v="8"/>
    <x v="8"/>
    <x v="7"/>
    <x v="7"/>
    <x v="7"/>
    <x v="8"/>
    <x v="91"/>
    <x v="145"/>
    <x v="53"/>
    <x v="145"/>
    <x v="91"/>
    <x v="148"/>
    <x v="2"/>
  </r>
  <r>
    <x v="0"/>
    <x v="8"/>
    <x v="8"/>
    <x v="8"/>
    <x v="8"/>
    <x v="8"/>
    <x v="9"/>
    <x v="136"/>
    <x v="146"/>
    <x v="74"/>
    <x v="146"/>
    <x v="142"/>
    <x v="149"/>
    <x v="5"/>
  </r>
  <r>
    <x v="0"/>
    <x v="8"/>
    <x v="8"/>
    <x v="27"/>
    <x v="27"/>
    <x v="27"/>
    <x v="10"/>
    <x v="141"/>
    <x v="132"/>
    <x v="65"/>
    <x v="147"/>
    <x v="93"/>
    <x v="150"/>
    <x v="2"/>
  </r>
  <r>
    <x v="0"/>
    <x v="8"/>
    <x v="8"/>
    <x v="12"/>
    <x v="12"/>
    <x v="12"/>
    <x v="10"/>
    <x v="141"/>
    <x v="132"/>
    <x v="98"/>
    <x v="148"/>
    <x v="132"/>
    <x v="151"/>
    <x v="2"/>
  </r>
  <r>
    <x v="0"/>
    <x v="8"/>
    <x v="8"/>
    <x v="9"/>
    <x v="9"/>
    <x v="9"/>
    <x v="12"/>
    <x v="142"/>
    <x v="147"/>
    <x v="90"/>
    <x v="149"/>
    <x v="143"/>
    <x v="152"/>
    <x v="2"/>
  </r>
  <r>
    <x v="0"/>
    <x v="8"/>
    <x v="8"/>
    <x v="11"/>
    <x v="11"/>
    <x v="11"/>
    <x v="13"/>
    <x v="143"/>
    <x v="148"/>
    <x v="35"/>
    <x v="150"/>
    <x v="139"/>
    <x v="142"/>
    <x v="2"/>
  </r>
  <r>
    <x v="0"/>
    <x v="8"/>
    <x v="8"/>
    <x v="10"/>
    <x v="10"/>
    <x v="10"/>
    <x v="14"/>
    <x v="144"/>
    <x v="149"/>
    <x v="98"/>
    <x v="148"/>
    <x v="144"/>
    <x v="153"/>
    <x v="2"/>
  </r>
  <r>
    <x v="0"/>
    <x v="8"/>
    <x v="8"/>
    <x v="15"/>
    <x v="15"/>
    <x v="15"/>
    <x v="15"/>
    <x v="145"/>
    <x v="150"/>
    <x v="50"/>
    <x v="48"/>
    <x v="132"/>
    <x v="151"/>
    <x v="2"/>
  </r>
  <r>
    <x v="0"/>
    <x v="8"/>
    <x v="8"/>
    <x v="23"/>
    <x v="23"/>
    <x v="23"/>
    <x v="15"/>
    <x v="145"/>
    <x v="150"/>
    <x v="70"/>
    <x v="151"/>
    <x v="133"/>
    <x v="154"/>
    <x v="2"/>
  </r>
  <r>
    <x v="0"/>
    <x v="8"/>
    <x v="8"/>
    <x v="22"/>
    <x v="22"/>
    <x v="22"/>
    <x v="17"/>
    <x v="146"/>
    <x v="151"/>
    <x v="52"/>
    <x v="152"/>
    <x v="142"/>
    <x v="149"/>
    <x v="2"/>
  </r>
  <r>
    <x v="0"/>
    <x v="8"/>
    <x v="8"/>
    <x v="16"/>
    <x v="16"/>
    <x v="16"/>
    <x v="18"/>
    <x v="147"/>
    <x v="152"/>
    <x v="53"/>
    <x v="145"/>
    <x v="133"/>
    <x v="154"/>
    <x v="2"/>
  </r>
  <r>
    <x v="0"/>
    <x v="8"/>
    <x v="8"/>
    <x v="14"/>
    <x v="14"/>
    <x v="14"/>
    <x v="18"/>
    <x v="147"/>
    <x v="152"/>
    <x v="111"/>
    <x v="153"/>
    <x v="145"/>
    <x v="155"/>
    <x v="2"/>
  </r>
  <r>
    <x v="0"/>
    <x v="9"/>
    <x v="9"/>
    <x v="0"/>
    <x v="0"/>
    <x v="0"/>
    <x v="0"/>
    <x v="52"/>
    <x v="153"/>
    <x v="112"/>
    <x v="154"/>
    <x v="145"/>
    <x v="156"/>
    <x v="2"/>
  </r>
  <r>
    <x v="0"/>
    <x v="9"/>
    <x v="9"/>
    <x v="1"/>
    <x v="1"/>
    <x v="1"/>
    <x v="1"/>
    <x v="96"/>
    <x v="154"/>
    <x v="113"/>
    <x v="155"/>
    <x v="88"/>
    <x v="157"/>
    <x v="2"/>
  </r>
  <r>
    <x v="0"/>
    <x v="9"/>
    <x v="9"/>
    <x v="2"/>
    <x v="2"/>
    <x v="2"/>
    <x v="2"/>
    <x v="148"/>
    <x v="155"/>
    <x v="114"/>
    <x v="156"/>
    <x v="113"/>
    <x v="158"/>
    <x v="2"/>
  </r>
  <r>
    <x v="0"/>
    <x v="9"/>
    <x v="9"/>
    <x v="3"/>
    <x v="3"/>
    <x v="3"/>
    <x v="3"/>
    <x v="58"/>
    <x v="156"/>
    <x v="60"/>
    <x v="157"/>
    <x v="146"/>
    <x v="159"/>
    <x v="2"/>
  </r>
  <r>
    <x v="0"/>
    <x v="9"/>
    <x v="9"/>
    <x v="6"/>
    <x v="6"/>
    <x v="6"/>
    <x v="4"/>
    <x v="70"/>
    <x v="157"/>
    <x v="115"/>
    <x v="158"/>
    <x v="141"/>
    <x v="160"/>
    <x v="2"/>
  </r>
  <r>
    <x v="0"/>
    <x v="9"/>
    <x v="9"/>
    <x v="4"/>
    <x v="4"/>
    <x v="4"/>
    <x v="5"/>
    <x v="149"/>
    <x v="158"/>
    <x v="103"/>
    <x v="159"/>
    <x v="113"/>
    <x v="158"/>
    <x v="2"/>
  </r>
  <r>
    <x v="0"/>
    <x v="9"/>
    <x v="9"/>
    <x v="5"/>
    <x v="5"/>
    <x v="5"/>
    <x v="6"/>
    <x v="140"/>
    <x v="116"/>
    <x v="48"/>
    <x v="160"/>
    <x v="147"/>
    <x v="161"/>
    <x v="2"/>
  </r>
  <r>
    <x v="0"/>
    <x v="9"/>
    <x v="9"/>
    <x v="12"/>
    <x v="12"/>
    <x v="12"/>
    <x v="7"/>
    <x v="88"/>
    <x v="84"/>
    <x v="105"/>
    <x v="161"/>
    <x v="94"/>
    <x v="20"/>
    <x v="2"/>
  </r>
  <r>
    <x v="0"/>
    <x v="9"/>
    <x v="9"/>
    <x v="11"/>
    <x v="11"/>
    <x v="11"/>
    <x v="8"/>
    <x v="150"/>
    <x v="131"/>
    <x v="105"/>
    <x v="161"/>
    <x v="138"/>
    <x v="162"/>
    <x v="2"/>
  </r>
  <r>
    <x v="0"/>
    <x v="9"/>
    <x v="9"/>
    <x v="7"/>
    <x v="7"/>
    <x v="7"/>
    <x v="9"/>
    <x v="131"/>
    <x v="159"/>
    <x v="75"/>
    <x v="162"/>
    <x v="141"/>
    <x v="160"/>
    <x v="2"/>
  </r>
  <r>
    <x v="0"/>
    <x v="9"/>
    <x v="9"/>
    <x v="8"/>
    <x v="8"/>
    <x v="8"/>
    <x v="10"/>
    <x v="92"/>
    <x v="160"/>
    <x v="116"/>
    <x v="163"/>
    <x v="148"/>
    <x v="163"/>
    <x v="0"/>
  </r>
  <r>
    <x v="0"/>
    <x v="9"/>
    <x v="9"/>
    <x v="27"/>
    <x v="27"/>
    <x v="27"/>
    <x v="11"/>
    <x v="151"/>
    <x v="161"/>
    <x v="35"/>
    <x v="164"/>
    <x v="90"/>
    <x v="164"/>
    <x v="2"/>
  </r>
  <r>
    <x v="0"/>
    <x v="9"/>
    <x v="9"/>
    <x v="19"/>
    <x v="19"/>
    <x v="19"/>
    <x v="12"/>
    <x v="152"/>
    <x v="162"/>
    <x v="70"/>
    <x v="165"/>
    <x v="149"/>
    <x v="165"/>
    <x v="2"/>
  </r>
  <r>
    <x v="0"/>
    <x v="9"/>
    <x v="9"/>
    <x v="17"/>
    <x v="17"/>
    <x v="17"/>
    <x v="13"/>
    <x v="153"/>
    <x v="163"/>
    <x v="56"/>
    <x v="17"/>
    <x v="69"/>
    <x v="166"/>
    <x v="5"/>
  </r>
  <r>
    <x v="0"/>
    <x v="9"/>
    <x v="9"/>
    <x v="10"/>
    <x v="10"/>
    <x v="10"/>
    <x v="14"/>
    <x v="154"/>
    <x v="164"/>
    <x v="86"/>
    <x v="117"/>
    <x v="142"/>
    <x v="167"/>
    <x v="5"/>
  </r>
  <r>
    <x v="0"/>
    <x v="9"/>
    <x v="9"/>
    <x v="14"/>
    <x v="14"/>
    <x v="14"/>
    <x v="15"/>
    <x v="144"/>
    <x v="165"/>
    <x v="35"/>
    <x v="164"/>
    <x v="145"/>
    <x v="156"/>
    <x v="2"/>
  </r>
  <r>
    <x v="0"/>
    <x v="9"/>
    <x v="9"/>
    <x v="28"/>
    <x v="28"/>
    <x v="28"/>
    <x v="15"/>
    <x v="144"/>
    <x v="165"/>
    <x v="17"/>
    <x v="166"/>
    <x v="144"/>
    <x v="96"/>
    <x v="2"/>
  </r>
  <r>
    <x v="0"/>
    <x v="9"/>
    <x v="9"/>
    <x v="9"/>
    <x v="9"/>
    <x v="9"/>
    <x v="15"/>
    <x v="144"/>
    <x v="165"/>
    <x v="75"/>
    <x v="162"/>
    <x v="150"/>
    <x v="168"/>
    <x v="2"/>
  </r>
  <r>
    <x v="0"/>
    <x v="9"/>
    <x v="9"/>
    <x v="13"/>
    <x v="13"/>
    <x v="13"/>
    <x v="18"/>
    <x v="155"/>
    <x v="166"/>
    <x v="111"/>
    <x v="59"/>
    <x v="151"/>
    <x v="169"/>
    <x v="2"/>
  </r>
  <r>
    <x v="0"/>
    <x v="9"/>
    <x v="9"/>
    <x v="29"/>
    <x v="29"/>
    <x v="29"/>
    <x v="18"/>
    <x v="155"/>
    <x v="166"/>
    <x v="55"/>
    <x v="167"/>
    <x v="139"/>
    <x v="170"/>
    <x v="2"/>
  </r>
  <r>
    <x v="0"/>
    <x v="10"/>
    <x v="10"/>
    <x v="0"/>
    <x v="0"/>
    <x v="0"/>
    <x v="0"/>
    <x v="119"/>
    <x v="167"/>
    <x v="62"/>
    <x v="168"/>
    <x v="152"/>
    <x v="171"/>
    <x v="5"/>
  </r>
  <r>
    <x v="0"/>
    <x v="10"/>
    <x v="10"/>
    <x v="1"/>
    <x v="1"/>
    <x v="1"/>
    <x v="1"/>
    <x v="129"/>
    <x v="168"/>
    <x v="117"/>
    <x v="169"/>
    <x v="153"/>
    <x v="66"/>
    <x v="2"/>
  </r>
  <r>
    <x v="0"/>
    <x v="10"/>
    <x v="10"/>
    <x v="5"/>
    <x v="5"/>
    <x v="5"/>
    <x v="2"/>
    <x v="156"/>
    <x v="169"/>
    <x v="118"/>
    <x v="170"/>
    <x v="138"/>
    <x v="95"/>
    <x v="2"/>
  </r>
  <r>
    <x v="0"/>
    <x v="10"/>
    <x v="10"/>
    <x v="3"/>
    <x v="3"/>
    <x v="3"/>
    <x v="2"/>
    <x v="156"/>
    <x v="169"/>
    <x v="119"/>
    <x v="171"/>
    <x v="109"/>
    <x v="172"/>
    <x v="2"/>
  </r>
  <r>
    <x v="0"/>
    <x v="10"/>
    <x v="10"/>
    <x v="6"/>
    <x v="6"/>
    <x v="6"/>
    <x v="4"/>
    <x v="150"/>
    <x v="170"/>
    <x v="66"/>
    <x v="172"/>
    <x v="134"/>
    <x v="173"/>
    <x v="5"/>
  </r>
  <r>
    <x v="0"/>
    <x v="10"/>
    <x v="10"/>
    <x v="4"/>
    <x v="4"/>
    <x v="4"/>
    <x v="5"/>
    <x v="157"/>
    <x v="171"/>
    <x v="96"/>
    <x v="173"/>
    <x v="93"/>
    <x v="174"/>
    <x v="2"/>
  </r>
  <r>
    <x v="0"/>
    <x v="10"/>
    <x v="10"/>
    <x v="2"/>
    <x v="2"/>
    <x v="2"/>
    <x v="6"/>
    <x v="135"/>
    <x v="172"/>
    <x v="85"/>
    <x v="174"/>
    <x v="154"/>
    <x v="175"/>
    <x v="2"/>
  </r>
  <r>
    <x v="0"/>
    <x v="10"/>
    <x v="10"/>
    <x v="8"/>
    <x v="8"/>
    <x v="8"/>
    <x v="7"/>
    <x v="158"/>
    <x v="65"/>
    <x v="35"/>
    <x v="175"/>
    <x v="145"/>
    <x v="176"/>
    <x v="6"/>
  </r>
  <r>
    <x v="0"/>
    <x v="10"/>
    <x v="10"/>
    <x v="7"/>
    <x v="7"/>
    <x v="7"/>
    <x v="8"/>
    <x v="144"/>
    <x v="84"/>
    <x v="97"/>
    <x v="176"/>
    <x v="134"/>
    <x v="173"/>
    <x v="2"/>
  </r>
  <r>
    <x v="0"/>
    <x v="10"/>
    <x v="10"/>
    <x v="11"/>
    <x v="11"/>
    <x v="11"/>
    <x v="9"/>
    <x v="155"/>
    <x v="173"/>
    <x v="38"/>
    <x v="177"/>
    <x v="142"/>
    <x v="124"/>
    <x v="2"/>
  </r>
  <r>
    <x v="0"/>
    <x v="10"/>
    <x v="10"/>
    <x v="9"/>
    <x v="9"/>
    <x v="9"/>
    <x v="9"/>
    <x v="155"/>
    <x v="173"/>
    <x v="17"/>
    <x v="178"/>
    <x v="143"/>
    <x v="177"/>
    <x v="2"/>
  </r>
  <r>
    <x v="0"/>
    <x v="10"/>
    <x v="10"/>
    <x v="12"/>
    <x v="12"/>
    <x v="12"/>
    <x v="11"/>
    <x v="147"/>
    <x v="13"/>
    <x v="70"/>
    <x v="179"/>
    <x v="144"/>
    <x v="86"/>
    <x v="2"/>
  </r>
  <r>
    <x v="0"/>
    <x v="10"/>
    <x v="10"/>
    <x v="23"/>
    <x v="23"/>
    <x v="23"/>
    <x v="12"/>
    <x v="159"/>
    <x v="174"/>
    <x v="53"/>
    <x v="180"/>
    <x v="152"/>
    <x v="171"/>
    <x v="2"/>
  </r>
  <r>
    <x v="0"/>
    <x v="10"/>
    <x v="10"/>
    <x v="30"/>
    <x v="30"/>
    <x v="30"/>
    <x v="13"/>
    <x v="160"/>
    <x v="37"/>
    <x v="97"/>
    <x v="176"/>
    <x v="155"/>
    <x v="135"/>
    <x v="2"/>
  </r>
  <r>
    <x v="0"/>
    <x v="10"/>
    <x v="10"/>
    <x v="10"/>
    <x v="10"/>
    <x v="10"/>
    <x v="14"/>
    <x v="161"/>
    <x v="175"/>
    <x v="97"/>
    <x v="176"/>
    <x v="143"/>
    <x v="177"/>
    <x v="2"/>
  </r>
  <r>
    <x v="0"/>
    <x v="10"/>
    <x v="10"/>
    <x v="14"/>
    <x v="14"/>
    <x v="14"/>
    <x v="14"/>
    <x v="161"/>
    <x v="175"/>
    <x v="50"/>
    <x v="181"/>
    <x v="152"/>
    <x v="171"/>
    <x v="2"/>
  </r>
  <r>
    <x v="0"/>
    <x v="10"/>
    <x v="10"/>
    <x v="17"/>
    <x v="17"/>
    <x v="17"/>
    <x v="14"/>
    <x v="161"/>
    <x v="175"/>
    <x v="56"/>
    <x v="182"/>
    <x v="142"/>
    <x v="124"/>
    <x v="2"/>
  </r>
  <r>
    <x v="0"/>
    <x v="10"/>
    <x v="10"/>
    <x v="27"/>
    <x v="27"/>
    <x v="27"/>
    <x v="17"/>
    <x v="162"/>
    <x v="176"/>
    <x v="111"/>
    <x v="130"/>
    <x v="148"/>
    <x v="88"/>
    <x v="2"/>
  </r>
  <r>
    <x v="0"/>
    <x v="10"/>
    <x v="10"/>
    <x v="29"/>
    <x v="29"/>
    <x v="29"/>
    <x v="17"/>
    <x v="162"/>
    <x v="176"/>
    <x v="120"/>
    <x v="183"/>
    <x v="144"/>
    <x v="86"/>
    <x v="2"/>
  </r>
  <r>
    <x v="0"/>
    <x v="10"/>
    <x v="10"/>
    <x v="31"/>
    <x v="31"/>
    <x v="31"/>
    <x v="19"/>
    <x v="163"/>
    <x v="177"/>
    <x v="54"/>
    <x v="19"/>
    <x v="106"/>
    <x v="19"/>
    <x v="2"/>
  </r>
  <r>
    <x v="0"/>
    <x v="11"/>
    <x v="11"/>
    <x v="2"/>
    <x v="2"/>
    <x v="2"/>
    <x v="0"/>
    <x v="164"/>
    <x v="178"/>
    <x v="19"/>
    <x v="184"/>
    <x v="113"/>
    <x v="178"/>
    <x v="2"/>
  </r>
  <r>
    <x v="0"/>
    <x v="11"/>
    <x v="11"/>
    <x v="0"/>
    <x v="0"/>
    <x v="0"/>
    <x v="1"/>
    <x v="165"/>
    <x v="179"/>
    <x v="121"/>
    <x v="185"/>
    <x v="88"/>
    <x v="179"/>
    <x v="2"/>
  </r>
  <r>
    <x v="0"/>
    <x v="11"/>
    <x v="11"/>
    <x v="4"/>
    <x v="4"/>
    <x v="4"/>
    <x v="2"/>
    <x v="166"/>
    <x v="126"/>
    <x v="65"/>
    <x v="67"/>
    <x v="60"/>
    <x v="180"/>
    <x v="2"/>
  </r>
  <r>
    <x v="0"/>
    <x v="11"/>
    <x v="11"/>
    <x v="1"/>
    <x v="1"/>
    <x v="1"/>
    <x v="3"/>
    <x v="167"/>
    <x v="3"/>
    <x v="24"/>
    <x v="186"/>
    <x v="151"/>
    <x v="170"/>
    <x v="2"/>
  </r>
  <r>
    <x v="0"/>
    <x v="11"/>
    <x v="11"/>
    <x v="5"/>
    <x v="5"/>
    <x v="5"/>
    <x v="4"/>
    <x v="75"/>
    <x v="180"/>
    <x v="70"/>
    <x v="187"/>
    <x v="122"/>
    <x v="181"/>
    <x v="2"/>
  </r>
  <r>
    <x v="0"/>
    <x v="11"/>
    <x v="11"/>
    <x v="3"/>
    <x v="3"/>
    <x v="3"/>
    <x v="5"/>
    <x v="89"/>
    <x v="181"/>
    <x v="51"/>
    <x v="188"/>
    <x v="131"/>
    <x v="182"/>
    <x v="2"/>
  </r>
  <r>
    <x v="0"/>
    <x v="11"/>
    <x v="11"/>
    <x v="8"/>
    <x v="8"/>
    <x v="8"/>
    <x v="6"/>
    <x v="91"/>
    <x v="182"/>
    <x v="90"/>
    <x v="189"/>
    <x v="139"/>
    <x v="183"/>
    <x v="2"/>
  </r>
  <r>
    <x v="0"/>
    <x v="11"/>
    <x v="11"/>
    <x v="7"/>
    <x v="7"/>
    <x v="7"/>
    <x v="7"/>
    <x v="157"/>
    <x v="26"/>
    <x v="70"/>
    <x v="187"/>
    <x v="131"/>
    <x v="182"/>
    <x v="2"/>
  </r>
  <r>
    <x v="0"/>
    <x v="11"/>
    <x v="11"/>
    <x v="6"/>
    <x v="6"/>
    <x v="6"/>
    <x v="8"/>
    <x v="151"/>
    <x v="183"/>
    <x v="74"/>
    <x v="190"/>
    <x v="88"/>
    <x v="179"/>
    <x v="2"/>
  </r>
  <r>
    <x v="0"/>
    <x v="11"/>
    <x v="11"/>
    <x v="11"/>
    <x v="11"/>
    <x v="11"/>
    <x v="9"/>
    <x v="168"/>
    <x v="184"/>
    <x v="122"/>
    <x v="191"/>
    <x v="140"/>
    <x v="184"/>
    <x v="2"/>
  </r>
  <r>
    <x v="0"/>
    <x v="11"/>
    <x v="11"/>
    <x v="9"/>
    <x v="9"/>
    <x v="9"/>
    <x v="10"/>
    <x v="169"/>
    <x v="185"/>
    <x v="87"/>
    <x v="192"/>
    <x v="106"/>
    <x v="185"/>
    <x v="2"/>
  </r>
  <r>
    <x v="0"/>
    <x v="11"/>
    <x v="11"/>
    <x v="12"/>
    <x v="12"/>
    <x v="12"/>
    <x v="11"/>
    <x v="154"/>
    <x v="186"/>
    <x v="53"/>
    <x v="193"/>
    <x v="147"/>
    <x v="39"/>
    <x v="2"/>
  </r>
  <r>
    <x v="0"/>
    <x v="11"/>
    <x v="11"/>
    <x v="14"/>
    <x v="14"/>
    <x v="14"/>
    <x v="11"/>
    <x v="154"/>
    <x v="186"/>
    <x v="70"/>
    <x v="187"/>
    <x v="88"/>
    <x v="179"/>
    <x v="2"/>
  </r>
  <r>
    <x v="0"/>
    <x v="11"/>
    <x v="11"/>
    <x v="15"/>
    <x v="15"/>
    <x v="15"/>
    <x v="13"/>
    <x v="170"/>
    <x v="14"/>
    <x v="67"/>
    <x v="194"/>
    <x v="156"/>
    <x v="186"/>
    <x v="2"/>
  </r>
  <r>
    <x v="0"/>
    <x v="11"/>
    <x v="11"/>
    <x v="13"/>
    <x v="13"/>
    <x v="13"/>
    <x v="14"/>
    <x v="171"/>
    <x v="92"/>
    <x v="56"/>
    <x v="195"/>
    <x v="138"/>
    <x v="187"/>
    <x v="2"/>
  </r>
  <r>
    <x v="0"/>
    <x v="11"/>
    <x v="11"/>
    <x v="10"/>
    <x v="10"/>
    <x v="10"/>
    <x v="15"/>
    <x v="172"/>
    <x v="135"/>
    <x v="93"/>
    <x v="148"/>
    <x v="144"/>
    <x v="188"/>
    <x v="2"/>
  </r>
  <r>
    <x v="0"/>
    <x v="11"/>
    <x v="11"/>
    <x v="20"/>
    <x v="20"/>
    <x v="20"/>
    <x v="16"/>
    <x v="155"/>
    <x v="187"/>
    <x v="67"/>
    <x v="194"/>
    <x v="157"/>
    <x v="189"/>
    <x v="2"/>
  </r>
  <r>
    <x v="0"/>
    <x v="11"/>
    <x v="11"/>
    <x v="23"/>
    <x v="23"/>
    <x v="23"/>
    <x v="17"/>
    <x v="173"/>
    <x v="18"/>
    <x v="53"/>
    <x v="193"/>
    <x v="158"/>
    <x v="190"/>
    <x v="2"/>
  </r>
  <r>
    <x v="0"/>
    <x v="11"/>
    <x v="11"/>
    <x v="31"/>
    <x v="31"/>
    <x v="31"/>
    <x v="18"/>
    <x v="174"/>
    <x v="188"/>
    <x v="67"/>
    <x v="194"/>
    <x v="139"/>
    <x v="183"/>
    <x v="2"/>
  </r>
  <r>
    <x v="0"/>
    <x v="11"/>
    <x v="11"/>
    <x v="22"/>
    <x v="22"/>
    <x v="22"/>
    <x v="19"/>
    <x v="175"/>
    <x v="189"/>
    <x v="54"/>
    <x v="59"/>
    <x v="133"/>
    <x v="191"/>
    <x v="2"/>
  </r>
  <r>
    <x v="0"/>
    <x v="11"/>
    <x v="11"/>
    <x v="17"/>
    <x v="17"/>
    <x v="17"/>
    <x v="19"/>
    <x v="175"/>
    <x v="189"/>
    <x v="120"/>
    <x v="183"/>
    <x v="151"/>
    <x v="170"/>
    <x v="2"/>
  </r>
  <r>
    <x v="0"/>
    <x v="12"/>
    <x v="12"/>
    <x v="1"/>
    <x v="1"/>
    <x v="1"/>
    <x v="0"/>
    <x v="106"/>
    <x v="190"/>
    <x v="73"/>
    <x v="196"/>
    <x v="142"/>
    <x v="192"/>
    <x v="2"/>
  </r>
  <r>
    <x v="0"/>
    <x v="12"/>
    <x v="12"/>
    <x v="0"/>
    <x v="0"/>
    <x v="0"/>
    <x v="1"/>
    <x v="176"/>
    <x v="191"/>
    <x v="123"/>
    <x v="197"/>
    <x v="142"/>
    <x v="192"/>
    <x v="2"/>
  </r>
  <r>
    <x v="0"/>
    <x v="12"/>
    <x v="12"/>
    <x v="3"/>
    <x v="3"/>
    <x v="3"/>
    <x v="2"/>
    <x v="177"/>
    <x v="192"/>
    <x v="96"/>
    <x v="198"/>
    <x v="138"/>
    <x v="193"/>
    <x v="2"/>
  </r>
  <r>
    <x v="0"/>
    <x v="12"/>
    <x v="12"/>
    <x v="6"/>
    <x v="6"/>
    <x v="6"/>
    <x v="3"/>
    <x v="135"/>
    <x v="193"/>
    <x v="34"/>
    <x v="199"/>
    <x v="145"/>
    <x v="178"/>
    <x v="2"/>
  </r>
  <r>
    <x v="0"/>
    <x v="12"/>
    <x v="12"/>
    <x v="5"/>
    <x v="5"/>
    <x v="5"/>
    <x v="4"/>
    <x v="141"/>
    <x v="194"/>
    <x v="38"/>
    <x v="200"/>
    <x v="85"/>
    <x v="194"/>
    <x v="2"/>
  </r>
  <r>
    <x v="0"/>
    <x v="12"/>
    <x v="12"/>
    <x v="4"/>
    <x v="4"/>
    <x v="4"/>
    <x v="5"/>
    <x v="178"/>
    <x v="195"/>
    <x v="97"/>
    <x v="201"/>
    <x v="154"/>
    <x v="195"/>
    <x v="2"/>
  </r>
  <r>
    <x v="0"/>
    <x v="12"/>
    <x v="12"/>
    <x v="11"/>
    <x v="11"/>
    <x v="11"/>
    <x v="6"/>
    <x v="179"/>
    <x v="63"/>
    <x v="72"/>
    <x v="202"/>
    <x v="152"/>
    <x v="196"/>
    <x v="2"/>
  </r>
  <r>
    <x v="0"/>
    <x v="12"/>
    <x v="12"/>
    <x v="8"/>
    <x v="8"/>
    <x v="8"/>
    <x v="7"/>
    <x v="147"/>
    <x v="196"/>
    <x v="65"/>
    <x v="203"/>
    <x v="155"/>
    <x v="197"/>
    <x v="2"/>
  </r>
  <r>
    <x v="0"/>
    <x v="12"/>
    <x v="12"/>
    <x v="26"/>
    <x v="26"/>
    <x v="26"/>
    <x v="8"/>
    <x v="174"/>
    <x v="197"/>
    <x v="122"/>
    <x v="41"/>
    <x v="159"/>
    <x v="198"/>
    <x v="2"/>
  </r>
  <r>
    <x v="0"/>
    <x v="12"/>
    <x v="12"/>
    <x v="9"/>
    <x v="9"/>
    <x v="9"/>
    <x v="8"/>
    <x v="174"/>
    <x v="197"/>
    <x v="39"/>
    <x v="204"/>
    <x v="143"/>
    <x v="199"/>
    <x v="2"/>
  </r>
  <r>
    <x v="0"/>
    <x v="12"/>
    <x v="12"/>
    <x v="2"/>
    <x v="2"/>
    <x v="2"/>
    <x v="10"/>
    <x v="160"/>
    <x v="121"/>
    <x v="53"/>
    <x v="205"/>
    <x v="106"/>
    <x v="69"/>
    <x v="2"/>
  </r>
  <r>
    <x v="0"/>
    <x v="12"/>
    <x v="12"/>
    <x v="23"/>
    <x v="23"/>
    <x v="23"/>
    <x v="10"/>
    <x v="160"/>
    <x v="121"/>
    <x v="111"/>
    <x v="206"/>
    <x v="152"/>
    <x v="196"/>
    <x v="2"/>
  </r>
  <r>
    <x v="0"/>
    <x v="12"/>
    <x v="12"/>
    <x v="7"/>
    <x v="7"/>
    <x v="7"/>
    <x v="12"/>
    <x v="161"/>
    <x v="104"/>
    <x v="67"/>
    <x v="207"/>
    <x v="144"/>
    <x v="63"/>
    <x v="2"/>
  </r>
  <r>
    <x v="0"/>
    <x v="12"/>
    <x v="12"/>
    <x v="15"/>
    <x v="15"/>
    <x v="15"/>
    <x v="13"/>
    <x v="180"/>
    <x v="198"/>
    <x v="54"/>
    <x v="208"/>
    <x v="160"/>
    <x v="200"/>
    <x v="2"/>
  </r>
  <r>
    <x v="0"/>
    <x v="12"/>
    <x v="12"/>
    <x v="14"/>
    <x v="14"/>
    <x v="14"/>
    <x v="14"/>
    <x v="181"/>
    <x v="199"/>
    <x v="55"/>
    <x v="67"/>
    <x v="143"/>
    <x v="199"/>
    <x v="2"/>
  </r>
  <r>
    <x v="0"/>
    <x v="12"/>
    <x v="12"/>
    <x v="27"/>
    <x v="27"/>
    <x v="27"/>
    <x v="15"/>
    <x v="182"/>
    <x v="200"/>
    <x v="56"/>
    <x v="101"/>
    <x v="160"/>
    <x v="200"/>
    <x v="2"/>
  </r>
  <r>
    <x v="0"/>
    <x v="12"/>
    <x v="12"/>
    <x v="32"/>
    <x v="32"/>
    <x v="32"/>
    <x v="15"/>
    <x v="182"/>
    <x v="200"/>
    <x v="56"/>
    <x v="101"/>
    <x v="160"/>
    <x v="200"/>
    <x v="2"/>
  </r>
  <r>
    <x v="0"/>
    <x v="12"/>
    <x v="12"/>
    <x v="22"/>
    <x v="22"/>
    <x v="22"/>
    <x v="15"/>
    <x v="182"/>
    <x v="200"/>
    <x v="55"/>
    <x v="67"/>
    <x v="159"/>
    <x v="198"/>
    <x v="2"/>
  </r>
  <r>
    <x v="0"/>
    <x v="12"/>
    <x v="12"/>
    <x v="33"/>
    <x v="33"/>
    <x v="33"/>
    <x v="15"/>
    <x v="182"/>
    <x v="200"/>
    <x v="67"/>
    <x v="207"/>
    <x v="148"/>
    <x v="53"/>
    <x v="2"/>
  </r>
  <r>
    <x v="0"/>
    <x v="12"/>
    <x v="12"/>
    <x v="17"/>
    <x v="17"/>
    <x v="17"/>
    <x v="15"/>
    <x v="182"/>
    <x v="200"/>
    <x v="120"/>
    <x v="183"/>
    <x v="106"/>
    <x v="69"/>
    <x v="2"/>
  </r>
  <r>
    <x v="0"/>
    <x v="13"/>
    <x v="13"/>
    <x v="2"/>
    <x v="2"/>
    <x v="2"/>
    <x v="0"/>
    <x v="53"/>
    <x v="201"/>
    <x v="124"/>
    <x v="209"/>
    <x v="73"/>
    <x v="201"/>
    <x v="2"/>
  </r>
  <r>
    <x v="0"/>
    <x v="13"/>
    <x v="13"/>
    <x v="0"/>
    <x v="0"/>
    <x v="0"/>
    <x v="1"/>
    <x v="117"/>
    <x v="202"/>
    <x v="125"/>
    <x v="210"/>
    <x v="134"/>
    <x v="202"/>
    <x v="2"/>
  </r>
  <r>
    <x v="0"/>
    <x v="13"/>
    <x v="13"/>
    <x v="1"/>
    <x v="1"/>
    <x v="1"/>
    <x v="2"/>
    <x v="183"/>
    <x v="203"/>
    <x v="126"/>
    <x v="211"/>
    <x v="154"/>
    <x v="203"/>
    <x v="2"/>
  </r>
  <r>
    <x v="0"/>
    <x v="13"/>
    <x v="13"/>
    <x v="3"/>
    <x v="3"/>
    <x v="3"/>
    <x v="3"/>
    <x v="176"/>
    <x v="172"/>
    <x v="98"/>
    <x v="212"/>
    <x v="149"/>
    <x v="204"/>
    <x v="2"/>
  </r>
  <r>
    <x v="0"/>
    <x v="13"/>
    <x v="13"/>
    <x v="4"/>
    <x v="4"/>
    <x v="4"/>
    <x v="4"/>
    <x v="184"/>
    <x v="204"/>
    <x v="65"/>
    <x v="213"/>
    <x v="73"/>
    <x v="201"/>
    <x v="5"/>
  </r>
  <r>
    <x v="0"/>
    <x v="13"/>
    <x v="13"/>
    <x v="7"/>
    <x v="7"/>
    <x v="7"/>
    <x v="5"/>
    <x v="91"/>
    <x v="205"/>
    <x v="111"/>
    <x v="208"/>
    <x v="101"/>
    <x v="193"/>
    <x v="2"/>
  </r>
  <r>
    <x v="0"/>
    <x v="13"/>
    <x v="13"/>
    <x v="8"/>
    <x v="8"/>
    <x v="8"/>
    <x v="6"/>
    <x v="108"/>
    <x v="206"/>
    <x v="48"/>
    <x v="214"/>
    <x v="152"/>
    <x v="205"/>
    <x v="5"/>
  </r>
  <r>
    <x v="0"/>
    <x v="13"/>
    <x v="13"/>
    <x v="5"/>
    <x v="5"/>
    <x v="5"/>
    <x v="7"/>
    <x v="185"/>
    <x v="207"/>
    <x v="17"/>
    <x v="131"/>
    <x v="140"/>
    <x v="206"/>
    <x v="2"/>
  </r>
  <r>
    <x v="0"/>
    <x v="13"/>
    <x v="13"/>
    <x v="6"/>
    <x v="6"/>
    <x v="6"/>
    <x v="8"/>
    <x v="153"/>
    <x v="116"/>
    <x v="96"/>
    <x v="215"/>
    <x v="157"/>
    <x v="31"/>
    <x v="2"/>
  </r>
  <r>
    <x v="0"/>
    <x v="13"/>
    <x v="13"/>
    <x v="9"/>
    <x v="9"/>
    <x v="9"/>
    <x v="9"/>
    <x v="141"/>
    <x v="208"/>
    <x v="103"/>
    <x v="216"/>
    <x v="160"/>
    <x v="207"/>
    <x v="2"/>
  </r>
  <r>
    <x v="0"/>
    <x v="13"/>
    <x v="13"/>
    <x v="11"/>
    <x v="11"/>
    <x v="11"/>
    <x v="10"/>
    <x v="154"/>
    <x v="209"/>
    <x v="17"/>
    <x v="131"/>
    <x v="133"/>
    <x v="208"/>
    <x v="2"/>
  </r>
  <r>
    <x v="0"/>
    <x v="13"/>
    <x v="13"/>
    <x v="12"/>
    <x v="12"/>
    <x v="12"/>
    <x v="11"/>
    <x v="155"/>
    <x v="91"/>
    <x v="52"/>
    <x v="217"/>
    <x v="144"/>
    <x v="209"/>
    <x v="2"/>
  </r>
  <r>
    <x v="0"/>
    <x v="13"/>
    <x v="13"/>
    <x v="18"/>
    <x v="18"/>
    <x v="18"/>
    <x v="12"/>
    <x v="147"/>
    <x v="55"/>
    <x v="54"/>
    <x v="35"/>
    <x v="137"/>
    <x v="119"/>
    <x v="2"/>
  </r>
  <r>
    <x v="0"/>
    <x v="13"/>
    <x v="13"/>
    <x v="22"/>
    <x v="22"/>
    <x v="22"/>
    <x v="13"/>
    <x v="174"/>
    <x v="210"/>
    <x v="52"/>
    <x v="217"/>
    <x v="148"/>
    <x v="210"/>
    <x v="2"/>
  </r>
  <r>
    <x v="0"/>
    <x v="13"/>
    <x v="13"/>
    <x v="20"/>
    <x v="20"/>
    <x v="20"/>
    <x v="14"/>
    <x v="175"/>
    <x v="19"/>
    <x v="67"/>
    <x v="101"/>
    <x v="145"/>
    <x v="124"/>
    <x v="2"/>
  </r>
  <r>
    <x v="0"/>
    <x v="13"/>
    <x v="13"/>
    <x v="17"/>
    <x v="17"/>
    <x v="17"/>
    <x v="15"/>
    <x v="160"/>
    <x v="177"/>
    <x v="120"/>
    <x v="183"/>
    <x v="133"/>
    <x v="208"/>
    <x v="2"/>
  </r>
  <r>
    <x v="0"/>
    <x v="13"/>
    <x v="13"/>
    <x v="15"/>
    <x v="15"/>
    <x v="15"/>
    <x v="16"/>
    <x v="186"/>
    <x v="211"/>
    <x v="67"/>
    <x v="101"/>
    <x v="153"/>
    <x v="211"/>
    <x v="2"/>
  </r>
  <r>
    <x v="0"/>
    <x v="13"/>
    <x v="13"/>
    <x v="23"/>
    <x v="23"/>
    <x v="23"/>
    <x v="16"/>
    <x v="186"/>
    <x v="211"/>
    <x v="53"/>
    <x v="218"/>
    <x v="160"/>
    <x v="207"/>
    <x v="2"/>
  </r>
  <r>
    <x v="0"/>
    <x v="13"/>
    <x v="13"/>
    <x v="13"/>
    <x v="13"/>
    <x v="13"/>
    <x v="18"/>
    <x v="161"/>
    <x v="212"/>
    <x v="120"/>
    <x v="183"/>
    <x v="158"/>
    <x v="212"/>
    <x v="2"/>
  </r>
  <r>
    <x v="0"/>
    <x v="13"/>
    <x v="13"/>
    <x v="14"/>
    <x v="14"/>
    <x v="14"/>
    <x v="18"/>
    <x v="161"/>
    <x v="212"/>
    <x v="120"/>
    <x v="183"/>
    <x v="158"/>
    <x v="212"/>
    <x v="2"/>
  </r>
  <r>
    <x v="0"/>
    <x v="14"/>
    <x v="14"/>
    <x v="2"/>
    <x v="2"/>
    <x v="2"/>
    <x v="0"/>
    <x v="187"/>
    <x v="213"/>
    <x v="107"/>
    <x v="219"/>
    <x v="138"/>
    <x v="213"/>
    <x v="2"/>
  </r>
  <r>
    <x v="0"/>
    <x v="14"/>
    <x v="14"/>
    <x v="1"/>
    <x v="1"/>
    <x v="1"/>
    <x v="1"/>
    <x v="188"/>
    <x v="214"/>
    <x v="127"/>
    <x v="220"/>
    <x v="145"/>
    <x v="214"/>
    <x v="2"/>
  </r>
  <r>
    <x v="0"/>
    <x v="14"/>
    <x v="14"/>
    <x v="0"/>
    <x v="0"/>
    <x v="0"/>
    <x v="2"/>
    <x v="189"/>
    <x v="215"/>
    <x v="101"/>
    <x v="221"/>
    <x v="151"/>
    <x v="215"/>
    <x v="2"/>
  </r>
  <r>
    <x v="0"/>
    <x v="14"/>
    <x v="14"/>
    <x v="4"/>
    <x v="4"/>
    <x v="4"/>
    <x v="3"/>
    <x v="151"/>
    <x v="216"/>
    <x v="97"/>
    <x v="222"/>
    <x v="92"/>
    <x v="216"/>
    <x v="2"/>
  </r>
  <r>
    <x v="0"/>
    <x v="14"/>
    <x v="14"/>
    <x v="3"/>
    <x v="3"/>
    <x v="3"/>
    <x v="4"/>
    <x v="177"/>
    <x v="217"/>
    <x v="27"/>
    <x v="223"/>
    <x v="140"/>
    <x v="217"/>
    <x v="2"/>
  </r>
  <r>
    <x v="0"/>
    <x v="14"/>
    <x v="14"/>
    <x v="5"/>
    <x v="5"/>
    <x v="5"/>
    <x v="5"/>
    <x v="190"/>
    <x v="218"/>
    <x v="97"/>
    <x v="222"/>
    <x v="147"/>
    <x v="218"/>
    <x v="2"/>
  </r>
  <r>
    <x v="0"/>
    <x v="14"/>
    <x v="14"/>
    <x v="6"/>
    <x v="6"/>
    <x v="6"/>
    <x v="6"/>
    <x v="158"/>
    <x v="84"/>
    <x v="35"/>
    <x v="224"/>
    <x v="135"/>
    <x v="202"/>
    <x v="2"/>
  </r>
  <r>
    <x v="0"/>
    <x v="14"/>
    <x v="14"/>
    <x v="8"/>
    <x v="8"/>
    <x v="8"/>
    <x v="7"/>
    <x v="170"/>
    <x v="219"/>
    <x v="98"/>
    <x v="225"/>
    <x v="160"/>
    <x v="188"/>
    <x v="2"/>
  </r>
  <r>
    <x v="0"/>
    <x v="14"/>
    <x v="14"/>
    <x v="7"/>
    <x v="7"/>
    <x v="7"/>
    <x v="8"/>
    <x v="191"/>
    <x v="220"/>
    <x v="54"/>
    <x v="226"/>
    <x v="138"/>
    <x v="213"/>
    <x v="2"/>
  </r>
  <r>
    <x v="0"/>
    <x v="14"/>
    <x v="14"/>
    <x v="9"/>
    <x v="9"/>
    <x v="9"/>
    <x v="9"/>
    <x v="145"/>
    <x v="163"/>
    <x v="27"/>
    <x v="223"/>
    <x v="160"/>
    <x v="188"/>
    <x v="2"/>
  </r>
  <r>
    <x v="0"/>
    <x v="14"/>
    <x v="14"/>
    <x v="15"/>
    <x v="15"/>
    <x v="15"/>
    <x v="10"/>
    <x v="155"/>
    <x v="221"/>
    <x v="67"/>
    <x v="227"/>
    <x v="157"/>
    <x v="219"/>
    <x v="2"/>
  </r>
  <r>
    <x v="0"/>
    <x v="14"/>
    <x v="14"/>
    <x v="17"/>
    <x v="17"/>
    <x v="17"/>
    <x v="11"/>
    <x v="146"/>
    <x v="147"/>
    <x v="120"/>
    <x v="183"/>
    <x v="135"/>
    <x v="202"/>
    <x v="2"/>
  </r>
  <r>
    <x v="0"/>
    <x v="14"/>
    <x v="14"/>
    <x v="12"/>
    <x v="12"/>
    <x v="12"/>
    <x v="12"/>
    <x v="147"/>
    <x v="90"/>
    <x v="59"/>
    <x v="228"/>
    <x v="158"/>
    <x v="124"/>
    <x v="2"/>
  </r>
  <r>
    <x v="0"/>
    <x v="14"/>
    <x v="14"/>
    <x v="22"/>
    <x v="22"/>
    <x v="22"/>
    <x v="13"/>
    <x v="173"/>
    <x v="222"/>
    <x v="97"/>
    <x v="222"/>
    <x v="152"/>
    <x v="220"/>
    <x v="2"/>
  </r>
  <r>
    <x v="0"/>
    <x v="14"/>
    <x v="14"/>
    <x v="13"/>
    <x v="13"/>
    <x v="13"/>
    <x v="14"/>
    <x v="192"/>
    <x v="223"/>
    <x v="67"/>
    <x v="227"/>
    <x v="151"/>
    <x v="215"/>
    <x v="2"/>
  </r>
  <r>
    <x v="0"/>
    <x v="14"/>
    <x v="14"/>
    <x v="11"/>
    <x v="11"/>
    <x v="11"/>
    <x v="15"/>
    <x v="174"/>
    <x v="164"/>
    <x v="52"/>
    <x v="229"/>
    <x v="148"/>
    <x v="221"/>
    <x v="2"/>
  </r>
  <r>
    <x v="0"/>
    <x v="14"/>
    <x v="14"/>
    <x v="16"/>
    <x v="16"/>
    <x v="16"/>
    <x v="16"/>
    <x v="175"/>
    <x v="165"/>
    <x v="54"/>
    <x v="226"/>
    <x v="133"/>
    <x v="91"/>
    <x v="2"/>
  </r>
  <r>
    <x v="0"/>
    <x v="14"/>
    <x v="14"/>
    <x v="14"/>
    <x v="14"/>
    <x v="14"/>
    <x v="17"/>
    <x v="160"/>
    <x v="38"/>
    <x v="111"/>
    <x v="230"/>
    <x v="106"/>
    <x v="222"/>
    <x v="2"/>
  </r>
  <r>
    <x v="0"/>
    <x v="14"/>
    <x v="14"/>
    <x v="10"/>
    <x v="10"/>
    <x v="10"/>
    <x v="18"/>
    <x v="161"/>
    <x v="152"/>
    <x v="70"/>
    <x v="231"/>
    <x v="159"/>
    <x v="223"/>
    <x v="2"/>
  </r>
  <r>
    <x v="0"/>
    <x v="14"/>
    <x v="14"/>
    <x v="31"/>
    <x v="31"/>
    <x v="31"/>
    <x v="19"/>
    <x v="162"/>
    <x v="166"/>
    <x v="54"/>
    <x v="226"/>
    <x v="152"/>
    <x v="220"/>
    <x v="2"/>
  </r>
  <r>
    <x v="0"/>
    <x v="15"/>
    <x v="15"/>
    <x v="0"/>
    <x v="0"/>
    <x v="0"/>
    <x v="0"/>
    <x v="193"/>
    <x v="224"/>
    <x v="128"/>
    <x v="232"/>
    <x v="132"/>
    <x v="11"/>
    <x v="2"/>
  </r>
  <r>
    <x v="0"/>
    <x v="15"/>
    <x v="15"/>
    <x v="1"/>
    <x v="1"/>
    <x v="1"/>
    <x v="1"/>
    <x v="194"/>
    <x v="225"/>
    <x v="129"/>
    <x v="233"/>
    <x v="88"/>
    <x v="104"/>
    <x v="2"/>
  </r>
  <r>
    <x v="0"/>
    <x v="15"/>
    <x v="15"/>
    <x v="2"/>
    <x v="2"/>
    <x v="2"/>
    <x v="2"/>
    <x v="195"/>
    <x v="226"/>
    <x v="124"/>
    <x v="234"/>
    <x v="161"/>
    <x v="224"/>
    <x v="2"/>
  </r>
  <r>
    <x v="0"/>
    <x v="15"/>
    <x v="15"/>
    <x v="5"/>
    <x v="5"/>
    <x v="5"/>
    <x v="3"/>
    <x v="196"/>
    <x v="227"/>
    <x v="102"/>
    <x v="235"/>
    <x v="115"/>
    <x v="225"/>
    <x v="2"/>
  </r>
  <r>
    <x v="0"/>
    <x v="15"/>
    <x v="15"/>
    <x v="3"/>
    <x v="3"/>
    <x v="3"/>
    <x v="4"/>
    <x v="197"/>
    <x v="228"/>
    <x v="16"/>
    <x v="236"/>
    <x v="162"/>
    <x v="226"/>
    <x v="2"/>
  </r>
  <r>
    <x v="0"/>
    <x v="15"/>
    <x v="15"/>
    <x v="4"/>
    <x v="4"/>
    <x v="4"/>
    <x v="5"/>
    <x v="148"/>
    <x v="109"/>
    <x v="126"/>
    <x v="237"/>
    <x v="163"/>
    <x v="227"/>
    <x v="2"/>
  </r>
  <r>
    <x v="0"/>
    <x v="15"/>
    <x v="15"/>
    <x v="6"/>
    <x v="6"/>
    <x v="6"/>
    <x v="6"/>
    <x v="101"/>
    <x v="229"/>
    <x v="16"/>
    <x v="236"/>
    <x v="138"/>
    <x v="228"/>
    <x v="2"/>
  </r>
  <r>
    <x v="0"/>
    <x v="15"/>
    <x v="15"/>
    <x v="8"/>
    <x v="8"/>
    <x v="8"/>
    <x v="7"/>
    <x v="198"/>
    <x v="230"/>
    <x v="130"/>
    <x v="238"/>
    <x v="151"/>
    <x v="229"/>
    <x v="3"/>
  </r>
  <r>
    <x v="0"/>
    <x v="15"/>
    <x v="15"/>
    <x v="11"/>
    <x v="11"/>
    <x v="11"/>
    <x v="8"/>
    <x v="149"/>
    <x v="231"/>
    <x v="64"/>
    <x v="239"/>
    <x v="164"/>
    <x v="230"/>
    <x v="2"/>
  </r>
  <r>
    <x v="0"/>
    <x v="15"/>
    <x v="15"/>
    <x v="7"/>
    <x v="7"/>
    <x v="7"/>
    <x v="9"/>
    <x v="76"/>
    <x v="232"/>
    <x v="90"/>
    <x v="240"/>
    <x v="124"/>
    <x v="231"/>
    <x v="2"/>
  </r>
  <r>
    <x v="0"/>
    <x v="15"/>
    <x v="15"/>
    <x v="12"/>
    <x v="12"/>
    <x v="12"/>
    <x v="10"/>
    <x v="199"/>
    <x v="73"/>
    <x v="131"/>
    <x v="241"/>
    <x v="138"/>
    <x v="228"/>
    <x v="2"/>
  </r>
  <r>
    <x v="0"/>
    <x v="15"/>
    <x v="15"/>
    <x v="9"/>
    <x v="9"/>
    <x v="9"/>
    <x v="11"/>
    <x v="152"/>
    <x v="233"/>
    <x v="132"/>
    <x v="242"/>
    <x v="148"/>
    <x v="232"/>
    <x v="2"/>
  </r>
  <r>
    <x v="0"/>
    <x v="15"/>
    <x v="15"/>
    <x v="14"/>
    <x v="14"/>
    <x v="14"/>
    <x v="12"/>
    <x v="93"/>
    <x v="148"/>
    <x v="86"/>
    <x v="243"/>
    <x v="138"/>
    <x v="228"/>
    <x v="2"/>
  </r>
  <r>
    <x v="0"/>
    <x v="15"/>
    <x v="15"/>
    <x v="23"/>
    <x v="23"/>
    <x v="23"/>
    <x v="13"/>
    <x v="135"/>
    <x v="234"/>
    <x v="133"/>
    <x v="244"/>
    <x v="142"/>
    <x v="233"/>
    <x v="2"/>
  </r>
  <r>
    <x v="0"/>
    <x v="15"/>
    <x v="15"/>
    <x v="22"/>
    <x v="22"/>
    <x v="22"/>
    <x v="14"/>
    <x v="154"/>
    <x v="210"/>
    <x v="97"/>
    <x v="245"/>
    <x v="88"/>
    <x v="104"/>
    <x v="2"/>
  </r>
  <r>
    <x v="0"/>
    <x v="15"/>
    <x v="15"/>
    <x v="15"/>
    <x v="15"/>
    <x v="15"/>
    <x v="15"/>
    <x v="200"/>
    <x v="235"/>
    <x v="38"/>
    <x v="246"/>
    <x v="139"/>
    <x v="156"/>
    <x v="5"/>
  </r>
  <r>
    <x v="0"/>
    <x v="15"/>
    <x v="15"/>
    <x v="10"/>
    <x v="10"/>
    <x v="10"/>
    <x v="16"/>
    <x v="191"/>
    <x v="236"/>
    <x v="27"/>
    <x v="218"/>
    <x v="144"/>
    <x v="234"/>
    <x v="2"/>
  </r>
  <r>
    <x v="0"/>
    <x v="15"/>
    <x v="15"/>
    <x v="17"/>
    <x v="17"/>
    <x v="17"/>
    <x v="17"/>
    <x v="172"/>
    <x v="212"/>
    <x v="120"/>
    <x v="183"/>
    <x v="134"/>
    <x v="121"/>
    <x v="2"/>
  </r>
  <r>
    <x v="0"/>
    <x v="15"/>
    <x v="15"/>
    <x v="27"/>
    <x v="27"/>
    <x v="27"/>
    <x v="18"/>
    <x v="146"/>
    <x v="237"/>
    <x v="97"/>
    <x v="245"/>
    <x v="144"/>
    <x v="234"/>
    <x v="2"/>
  </r>
  <r>
    <x v="0"/>
    <x v="15"/>
    <x v="15"/>
    <x v="16"/>
    <x v="16"/>
    <x v="16"/>
    <x v="18"/>
    <x v="146"/>
    <x v="237"/>
    <x v="53"/>
    <x v="247"/>
    <x v="145"/>
    <x v="36"/>
    <x v="2"/>
  </r>
  <r>
    <x v="0"/>
    <x v="16"/>
    <x v="16"/>
    <x v="0"/>
    <x v="0"/>
    <x v="0"/>
    <x v="0"/>
    <x v="112"/>
    <x v="238"/>
    <x v="134"/>
    <x v="248"/>
    <x v="134"/>
    <x v="235"/>
    <x v="2"/>
  </r>
  <r>
    <x v="0"/>
    <x v="16"/>
    <x v="16"/>
    <x v="1"/>
    <x v="1"/>
    <x v="1"/>
    <x v="1"/>
    <x v="201"/>
    <x v="239"/>
    <x v="135"/>
    <x v="249"/>
    <x v="139"/>
    <x v="236"/>
    <x v="5"/>
  </r>
  <r>
    <x v="0"/>
    <x v="16"/>
    <x v="16"/>
    <x v="3"/>
    <x v="3"/>
    <x v="3"/>
    <x v="2"/>
    <x v="202"/>
    <x v="240"/>
    <x v="127"/>
    <x v="250"/>
    <x v="96"/>
    <x v="237"/>
    <x v="2"/>
  </r>
  <r>
    <x v="0"/>
    <x v="16"/>
    <x v="16"/>
    <x v="4"/>
    <x v="4"/>
    <x v="4"/>
    <x v="3"/>
    <x v="165"/>
    <x v="109"/>
    <x v="109"/>
    <x v="251"/>
    <x v="107"/>
    <x v="238"/>
    <x v="2"/>
  </r>
  <r>
    <x v="0"/>
    <x v="16"/>
    <x v="16"/>
    <x v="6"/>
    <x v="6"/>
    <x v="6"/>
    <x v="4"/>
    <x v="70"/>
    <x v="241"/>
    <x v="136"/>
    <x v="252"/>
    <x v="134"/>
    <x v="235"/>
    <x v="2"/>
  </r>
  <r>
    <x v="0"/>
    <x v="16"/>
    <x v="16"/>
    <x v="5"/>
    <x v="5"/>
    <x v="5"/>
    <x v="5"/>
    <x v="189"/>
    <x v="242"/>
    <x v="137"/>
    <x v="253"/>
    <x v="85"/>
    <x v="239"/>
    <x v="2"/>
  </r>
  <r>
    <x v="0"/>
    <x v="16"/>
    <x v="16"/>
    <x v="11"/>
    <x v="11"/>
    <x v="11"/>
    <x v="6"/>
    <x v="203"/>
    <x v="243"/>
    <x v="71"/>
    <x v="254"/>
    <x v="147"/>
    <x v="240"/>
    <x v="2"/>
  </r>
  <r>
    <x v="0"/>
    <x v="16"/>
    <x v="16"/>
    <x v="12"/>
    <x v="12"/>
    <x v="12"/>
    <x v="7"/>
    <x v="134"/>
    <x v="244"/>
    <x v="57"/>
    <x v="244"/>
    <x v="164"/>
    <x v="241"/>
    <x v="2"/>
  </r>
  <r>
    <x v="0"/>
    <x v="16"/>
    <x v="16"/>
    <x v="8"/>
    <x v="8"/>
    <x v="8"/>
    <x v="7"/>
    <x v="134"/>
    <x v="244"/>
    <x v="96"/>
    <x v="148"/>
    <x v="153"/>
    <x v="106"/>
    <x v="2"/>
  </r>
  <r>
    <x v="0"/>
    <x v="16"/>
    <x v="16"/>
    <x v="7"/>
    <x v="7"/>
    <x v="7"/>
    <x v="9"/>
    <x v="153"/>
    <x v="245"/>
    <x v="72"/>
    <x v="206"/>
    <x v="154"/>
    <x v="242"/>
    <x v="2"/>
  </r>
  <r>
    <x v="0"/>
    <x v="16"/>
    <x v="16"/>
    <x v="2"/>
    <x v="2"/>
    <x v="2"/>
    <x v="9"/>
    <x v="153"/>
    <x v="245"/>
    <x v="57"/>
    <x v="244"/>
    <x v="157"/>
    <x v="243"/>
    <x v="2"/>
  </r>
  <r>
    <x v="0"/>
    <x v="16"/>
    <x v="16"/>
    <x v="17"/>
    <x v="17"/>
    <x v="17"/>
    <x v="11"/>
    <x v="141"/>
    <x v="51"/>
    <x v="120"/>
    <x v="183"/>
    <x v="136"/>
    <x v="244"/>
    <x v="2"/>
  </r>
  <r>
    <x v="0"/>
    <x v="16"/>
    <x v="16"/>
    <x v="14"/>
    <x v="14"/>
    <x v="14"/>
    <x v="12"/>
    <x v="204"/>
    <x v="221"/>
    <x v="122"/>
    <x v="255"/>
    <x v="88"/>
    <x v="245"/>
    <x v="2"/>
  </r>
  <r>
    <x v="0"/>
    <x v="16"/>
    <x v="16"/>
    <x v="9"/>
    <x v="9"/>
    <x v="9"/>
    <x v="12"/>
    <x v="204"/>
    <x v="221"/>
    <x v="131"/>
    <x v="256"/>
    <x v="144"/>
    <x v="246"/>
    <x v="2"/>
  </r>
  <r>
    <x v="0"/>
    <x v="16"/>
    <x v="16"/>
    <x v="23"/>
    <x v="23"/>
    <x v="23"/>
    <x v="14"/>
    <x v="143"/>
    <x v="36"/>
    <x v="86"/>
    <x v="257"/>
    <x v="142"/>
    <x v="247"/>
    <x v="2"/>
  </r>
  <r>
    <x v="0"/>
    <x v="16"/>
    <x v="16"/>
    <x v="15"/>
    <x v="15"/>
    <x v="15"/>
    <x v="15"/>
    <x v="205"/>
    <x v="246"/>
    <x v="122"/>
    <x v="255"/>
    <x v="153"/>
    <x v="106"/>
    <x v="2"/>
  </r>
  <r>
    <x v="0"/>
    <x v="16"/>
    <x v="16"/>
    <x v="10"/>
    <x v="10"/>
    <x v="10"/>
    <x v="16"/>
    <x v="146"/>
    <x v="188"/>
    <x v="27"/>
    <x v="258"/>
    <x v="150"/>
    <x v="248"/>
    <x v="2"/>
  </r>
  <r>
    <x v="0"/>
    <x v="16"/>
    <x v="16"/>
    <x v="22"/>
    <x v="22"/>
    <x v="22"/>
    <x v="17"/>
    <x v="173"/>
    <x v="247"/>
    <x v="59"/>
    <x v="259"/>
    <x v="153"/>
    <x v="106"/>
    <x v="2"/>
  </r>
  <r>
    <x v="0"/>
    <x v="16"/>
    <x v="16"/>
    <x v="27"/>
    <x v="27"/>
    <x v="27"/>
    <x v="18"/>
    <x v="192"/>
    <x v="248"/>
    <x v="93"/>
    <x v="47"/>
    <x v="150"/>
    <x v="248"/>
    <x v="2"/>
  </r>
  <r>
    <x v="0"/>
    <x v="16"/>
    <x v="16"/>
    <x v="34"/>
    <x v="34"/>
    <x v="34"/>
    <x v="19"/>
    <x v="174"/>
    <x v="249"/>
    <x v="55"/>
    <x v="260"/>
    <x v="158"/>
    <x v="211"/>
    <x v="2"/>
  </r>
  <r>
    <x v="0"/>
    <x v="16"/>
    <x v="16"/>
    <x v="28"/>
    <x v="28"/>
    <x v="28"/>
    <x v="19"/>
    <x v="174"/>
    <x v="249"/>
    <x v="97"/>
    <x v="261"/>
    <x v="148"/>
    <x v="249"/>
    <x v="2"/>
  </r>
  <r>
    <x v="0"/>
    <x v="17"/>
    <x v="17"/>
    <x v="0"/>
    <x v="0"/>
    <x v="0"/>
    <x v="0"/>
    <x v="103"/>
    <x v="250"/>
    <x v="138"/>
    <x v="262"/>
    <x v="106"/>
    <x v="250"/>
    <x v="2"/>
  </r>
  <r>
    <x v="0"/>
    <x v="17"/>
    <x v="17"/>
    <x v="2"/>
    <x v="2"/>
    <x v="2"/>
    <x v="1"/>
    <x v="90"/>
    <x v="251"/>
    <x v="139"/>
    <x v="263"/>
    <x v="153"/>
    <x v="251"/>
    <x v="2"/>
  </r>
  <r>
    <x v="0"/>
    <x v="17"/>
    <x v="17"/>
    <x v="1"/>
    <x v="1"/>
    <x v="1"/>
    <x v="2"/>
    <x v="91"/>
    <x v="203"/>
    <x v="130"/>
    <x v="264"/>
    <x v="148"/>
    <x v="110"/>
    <x v="2"/>
  </r>
  <r>
    <x v="0"/>
    <x v="17"/>
    <x v="17"/>
    <x v="4"/>
    <x v="4"/>
    <x v="4"/>
    <x v="3"/>
    <x v="206"/>
    <x v="252"/>
    <x v="72"/>
    <x v="265"/>
    <x v="93"/>
    <x v="252"/>
    <x v="2"/>
  </r>
  <r>
    <x v="0"/>
    <x v="17"/>
    <x v="17"/>
    <x v="6"/>
    <x v="6"/>
    <x v="6"/>
    <x v="4"/>
    <x v="204"/>
    <x v="253"/>
    <x v="57"/>
    <x v="266"/>
    <x v="145"/>
    <x v="253"/>
    <x v="2"/>
  </r>
  <r>
    <x v="0"/>
    <x v="17"/>
    <x v="17"/>
    <x v="3"/>
    <x v="3"/>
    <x v="3"/>
    <x v="5"/>
    <x v="190"/>
    <x v="254"/>
    <x v="39"/>
    <x v="267"/>
    <x v="164"/>
    <x v="254"/>
    <x v="2"/>
  </r>
  <r>
    <x v="0"/>
    <x v="17"/>
    <x v="17"/>
    <x v="5"/>
    <x v="5"/>
    <x v="5"/>
    <x v="6"/>
    <x v="158"/>
    <x v="255"/>
    <x v="97"/>
    <x v="268"/>
    <x v="117"/>
    <x v="108"/>
    <x v="2"/>
  </r>
  <r>
    <x v="0"/>
    <x v="17"/>
    <x v="17"/>
    <x v="7"/>
    <x v="7"/>
    <x v="7"/>
    <x v="7"/>
    <x v="170"/>
    <x v="256"/>
    <x v="59"/>
    <x v="269"/>
    <x v="88"/>
    <x v="255"/>
    <x v="2"/>
  </r>
  <r>
    <x v="0"/>
    <x v="17"/>
    <x v="17"/>
    <x v="11"/>
    <x v="11"/>
    <x v="11"/>
    <x v="8"/>
    <x v="191"/>
    <x v="257"/>
    <x v="17"/>
    <x v="270"/>
    <x v="160"/>
    <x v="18"/>
    <x v="2"/>
  </r>
  <r>
    <x v="0"/>
    <x v="17"/>
    <x v="17"/>
    <x v="8"/>
    <x v="8"/>
    <x v="8"/>
    <x v="9"/>
    <x v="147"/>
    <x v="67"/>
    <x v="52"/>
    <x v="104"/>
    <x v="152"/>
    <x v="256"/>
    <x v="2"/>
  </r>
  <r>
    <x v="0"/>
    <x v="17"/>
    <x v="17"/>
    <x v="10"/>
    <x v="10"/>
    <x v="10"/>
    <x v="10"/>
    <x v="159"/>
    <x v="14"/>
    <x v="97"/>
    <x v="268"/>
    <x v="150"/>
    <x v="257"/>
    <x v="2"/>
  </r>
  <r>
    <x v="0"/>
    <x v="17"/>
    <x v="17"/>
    <x v="16"/>
    <x v="16"/>
    <x v="16"/>
    <x v="11"/>
    <x v="186"/>
    <x v="122"/>
    <x v="54"/>
    <x v="271"/>
    <x v="144"/>
    <x v="258"/>
    <x v="2"/>
  </r>
  <r>
    <x v="0"/>
    <x v="17"/>
    <x v="17"/>
    <x v="9"/>
    <x v="9"/>
    <x v="9"/>
    <x v="11"/>
    <x v="186"/>
    <x v="122"/>
    <x v="97"/>
    <x v="268"/>
    <x v="159"/>
    <x v="259"/>
    <x v="2"/>
  </r>
  <r>
    <x v="0"/>
    <x v="17"/>
    <x v="17"/>
    <x v="12"/>
    <x v="12"/>
    <x v="12"/>
    <x v="13"/>
    <x v="162"/>
    <x v="37"/>
    <x v="53"/>
    <x v="88"/>
    <x v="150"/>
    <x v="257"/>
    <x v="2"/>
  </r>
  <r>
    <x v="0"/>
    <x v="17"/>
    <x v="17"/>
    <x v="26"/>
    <x v="26"/>
    <x v="26"/>
    <x v="14"/>
    <x v="181"/>
    <x v="258"/>
    <x v="56"/>
    <x v="272"/>
    <x v="106"/>
    <x v="250"/>
    <x v="2"/>
  </r>
  <r>
    <x v="0"/>
    <x v="17"/>
    <x v="17"/>
    <x v="23"/>
    <x v="23"/>
    <x v="23"/>
    <x v="14"/>
    <x v="181"/>
    <x v="258"/>
    <x v="53"/>
    <x v="88"/>
    <x v="143"/>
    <x v="260"/>
    <x v="2"/>
  </r>
  <r>
    <x v="0"/>
    <x v="17"/>
    <x v="17"/>
    <x v="15"/>
    <x v="15"/>
    <x v="15"/>
    <x v="16"/>
    <x v="182"/>
    <x v="259"/>
    <x v="54"/>
    <x v="271"/>
    <x v="150"/>
    <x v="257"/>
    <x v="2"/>
  </r>
  <r>
    <x v="0"/>
    <x v="17"/>
    <x v="17"/>
    <x v="14"/>
    <x v="14"/>
    <x v="14"/>
    <x v="16"/>
    <x v="182"/>
    <x v="259"/>
    <x v="54"/>
    <x v="271"/>
    <x v="150"/>
    <x v="257"/>
    <x v="2"/>
  </r>
  <r>
    <x v="0"/>
    <x v="17"/>
    <x v="17"/>
    <x v="22"/>
    <x v="22"/>
    <x v="22"/>
    <x v="16"/>
    <x v="182"/>
    <x v="259"/>
    <x v="56"/>
    <x v="272"/>
    <x v="160"/>
    <x v="18"/>
    <x v="2"/>
  </r>
  <r>
    <x v="0"/>
    <x v="17"/>
    <x v="17"/>
    <x v="34"/>
    <x v="34"/>
    <x v="34"/>
    <x v="19"/>
    <x v="207"/>
    <x v="260"/>
    <x v="56"/>
    <x v="272"/>
    <x v="148"/>
    <x v="110"/>
    <x v="2"/>
  </r>
  <r>
    <x v="0"/>
    <x v="17"/>
    <x v="17"/>
    <x v="13"/>
    <x v="13"/>
    <x v="13"/>
    <x v="19"/>
    <x v="207"/>
    <x v="260"/>
    <x v="67"/>
    <x v="273"/>
    <x v="150"/>
    <x v="257"/>
    <x v="2"/>
  </r>
  <r>
    <x v="0"/>
    <x v="17"/>
    <x v="17"/>
    <x v="28"/>
    <x v="28"/>
    <x v="28"/>
    <x v="19"/>
    <x v="207"/>
    <x v="260"/>
    <x v="50"/>
    <x v="274"/>
    <x v="159"/>
    <x v="259"/>
    <x v="2"/>
  </r>
  <r>
    <x v="0"/>
    <x v="18"/>
    <x v="18"/>
    <x v="0"/>
    <x v="0"/>
    <x v="0"/>
    <x v="0"/>
    <x v="208"/>
    <x v="261"/>
    <x v="140"/>
    <x v="275"/>
    <x v="73"/>
    <x v="261"/>
    <x v="5"/>
  </r>
  <r>
    <x v="0"/>
    <x v="18"/>
    <x v="18"/>
    <x v="1"/>
    <x v="1"/>
    <x v="1"/>
    <x v="1"/>
    <x v="209"/>
    <x v="262"/>
    <x v="141"/>
    <x v="276"/>
    <x v="94"/>
    <x v="262"/>
    <x v="2"/>
  </r>
  <r>
    <x v="0"/>
    <x v="18"/>
    <x v="18"/>
    <x v="3"/>
    <x v="3"/>
    <x v="3"/>
    <x v="2"/>
    <x v="51"/>
    <x v="263"/>
    <x v="125"/>
    <x v="277"/>
    <x v="165"/>
    <x v="263"/>
    <x v="2"/>
  </r>
  <r>
    <x v="0"/>
    <x v="18"/>
    <x v="18"/>
    <x v="4"/>
    <x v="4"/>
    <x v="4"/>
    <x v="3"/>
    <x v="210"/>
    <x v="264"/>
    <x v="83"/>
    <x v="278"/>
    <x v="57"/>
    <x v="264"/>
    <x v="2"/>
  </r>
  <r>
    <x v="0"/>
    <x v="18"/>
    <x v="18"/>
    <x v="6"/>
    <x v="6"/>
    <x v="6"/>
    <x v="4"/>
    <x v="164"/>
    <x v="265"/>
    <x v="142"/>
    <x v="279"/>
    <x v="72"/>
    <x v="50"/>
    <x v="1"/>
  </r>
  <r>
    <x v="0"/>
    <x v="18"/>
    <x v="18"/>
    <x v="5"/>
    <x v="5"/>
    <x v="5"/>
    <x v="5"/>
    <x v="67"/>
    <x v="266"/>
    <x v="143"/>
    <x v="280"/>
    <x v="89"/>
    <x v="265"/>
    <x v="2"/>
  </r>
  <r>
    <x v="0"/>
    <x v="18"/>
    <x v="18"/>
    <x v="2"/>
    <x v="2"/>
    <x v="2"/>
    <x v="6"/>
    <x v="211"/>
    <x v="83"/>
    <x v="71"/>
    <x v="281"/>
    <x v="128"/>
    <x v="266"/>
    <x v="5"/>
  </r>
  <r>
    <x v="0"/>
    <x v="18"/>
    <x v="18"/>
    <x v="11"/>
    <x v="11"/>
    <x v="11"/>
    <x v="7"/>
    <x v="70"/>
    <x v="267"/>
    <x v="82"/>
    <x v="282"/>
    <x v="73"/>
    <x v="261"/>
    <x v="2"/>
  </r>
  <r>
    <x v="0"/>
    <x v="18"/>
    <x v="18"/>
    <x v="8"/>
    <x v="8"/>
    <x v="8"/>
    <x v="8"/>
    <x v="71"/>
    <x v="85"/>
    <x v="137"/>
    <x v="283"/>
    <x v="154"/>
    <x v="29"/>
    <x v="8"/>
  </r>
  <r>
    <x v="0"/>
    <x v="18"/>
    <x v="18"/>
    <x v="7"/>
    <x v="7"/>
    <x v="7"/>
    <x v="9"/>
    <x v="212"/>
    <x v="219"/>
    <x v="144"/>
    <x v="284"/>
    <x v="166"/>
    <x v="267"/>
    <x v="2"/>
  </r>
  <r>
    <x v="0"/>
    <x v="18"/>
    <x v="18"/>
    <x v="9"/>
    <x v="9"/>
    <x v="9"/>
    <x v="10"/>
    <x v="167"/>
    <x v="71"/>
    <x v="83"/>
    <x v="278"/>
    <x v="158"/>
    <x v="268"/>
    <x v="2"/>
  </r>
  <r>
    <x v="0"/>
    <x v="18"/>
    <x v="18"/>
    <x v="12"/>
    <x v="12"/>
    <x v="12"/>
    <x v="11"/>
    <x v="76"/>
    <x v="268"/>
    <x v="90"/>
    <x v="166"/>
    <x v="110"/>
    <x v="101"/>
    <x v="5"/>
  </r>
  <r>
    <x v="0"/>
    <x v="18"/>
    <x v="18"/>
    <x v="23"/>
    <x v="23"/>
    <x v="23"/>
    <x v="12"/>
    <x v="176"/>
    <x v="122"/>
    <x v="132"/>
    <x v="107"/>
    <x v="137"/>
    <x v="188"/>
    <x v="2"/>
  </r>
  <r>
    <x v="0"/>
    <x v="18"/>
    <x v="18"/>
    <x v="14"/>
    <x v="14"/>
    <x v="14"/>
    <x v="13"/>
    <x v="184"/>
    <x v="269"/>
    <x v="144"/>
    <x v="284"/>
    <x v="140"/>
    <x v="269"/>
    <x v="2"/>
  </r>
  <r>
    <x v="0"/>
    <x v="18"/>
    <x v="18"/>
    <x v="15"/>
    <x v="15"/>
    <x v="15"/>
    <x v="14"/>
    <x v="157"/>
    <x v="15"/>
    <x v="39"/>
    <x v="165"/>
    <x v="167"/>
    <x v="132"/>
    <x v="2"/>
  </r>
  <r>
    <x v="0"/>
    <x v="18"/>
    <x v="18"/>
    <x v="27"/>
    <x v="27"/>
    <x v="27"/>
    <x v="15"/>
    <x v="185"/>
    <x v="55"/>
    <x v="34"/>
    <x v="228"/>
    <x v="164"/>
    <x v="70"/>
    <x v="5"/>
  </r>
  <r>
    <x v="0"/>
    <x v="18"/>
    <x v="18"/>
    <x v="10"/>
    <x v="10"/>
    <x v="10"/>
    <x v="16"/>
    <x v="134"/>
    <x v="38"/>
    <x v="103"/>
    <x v="285"/>
    <x v="153"/>
    <x v="249"/>
    <x v="5"/>
  </r>
  <r>
    <x v="0"/>
    <x v="18"/>
    <x v="18"/>
    <x v="17"/>
    <x v="17"/>
    <x v="17"/>
    <x v="17"/>
    <x v="213"/>
    <x v="270"/>
    <x v="120"/>
    <x v="183"/>
    <x v="90"/>
    <x v="230"/>
    <x v="0"/>
  </r>
  <r>
    <x v="0"/>
    <x v="18"/>
    <x v="18"/>
    <x v="29"/>
    <x v="29"/>
    <x v="29"/>
    <x v="18"/>
    <x v="204"/>
    <x v="235"/>
    <x v="59"/>
    <x v="167"/>
    <x v="85"/>
    <x v="134"/>
    <x v="2"/>
  </r>
  <r>
    <x v="0"/>
    <x v="18"/>
    <x v="18"/>
    <x v="22"/>
    <x v="22"/>
    <x v="22"/>
    <x v="18"/>
    <x v="204"/>
    <x v="235"/>
    <x v="39"/>
    <x v="165"/>
    <x v="88"/>
    <x v="270"/>
    <x v="2"/>
  </r>
  <r>
    <x v="0"/>
    <x v="19"/>
    <x v="19"/>
    <x v="0"/>
    <x v="0"/>
    <x v="0"/>
    <x v="0"/>
    <x v="103"/>
    <x v="271"/>
    <x v="145"/>
    <x v="286"/>
    <x v="153"/>
    <x v="271"/>
    <x v="2"/>
  </r>
  <r>
    <x v="0"/>
    <x v="19"/>
    <x v="19"/>
    <x v="5"/>
    <x v="5"/>
    <x v="5"/>
    <x v="1"/>
    <x v="157"/>
    <x v="272"/>
    <x v="17"/>
    <x v="287"/>
    <x v="90"/>
    <x v="272"/>
    <x v="2"/>
  </r>
  <r>
    <x v="0"/>
    <x v="19"/>
    <x v="19"/>
    <x v="8"/>
    <x v="8"/>
    <x v="8"/>
    <x v="2"/>
    <x v="185"/>
    <x v="273"/>
    <x v="36"/>
    <x v="288"/>
    <x v="158"/>
    <x v="179"/>
    <x v="2"/>
  </r>
  <r>
    <x v="0"/>
    <x v="19"/>
    <x v="19"/>
    <x v="4"/>
    <x v="4"/>
    <x v="4"/>
    <x v="3"/>
    <x v="177"/>
    <x v="274"/>
    <x v="50"/>
    <x v="289"/>
    <x v="113"/>
    <x v="273"/>
    <x v="2"/>
  </r>
  <r>
    <x v="0"/>
    <x v="19"/>
    <x v="19"/>
    <x v="1"/>
    <x v="1"/>
    <x v="1"/>
    <x v="4"/>
    <x v="169"/>
    <x v="275"/>
    <x v="103"/>
    <x v="290"/>
    <x v="142"/>
    <x v="212"/>
    <x v="2"/>
  </r>
  <r>
    <x v="0"/>
    <x v="19"/>
    <x v="19"/>
    <x v="7"/>
    <x v="7"/>
    <x v="7"/>
    <x v="5"/>
    <x v="213"/>
    <x v="98"/>
    <x v="111"/>
    <x v="291"/>
    <x v="141"/>
    <x v="274"/>
    <x v="2"/>
  </r>
  <r>
    <x v="0"/>
    <x v="19"/>
    <x v="19"/>
    <x v="9"/>
    <x v="9"/>
    <x v="9"/>
    <x v="6"/>
    <x v="143"/>
    <x v="276"/>
    <x v="75"/>
    <x v="42"/>
    <x v="148"/>
    <x v="275"/>
    <x v="2"/>
  </r>
  <r>
    <x v="0"/>
    <x v="19"/>
    <x v="19"/>
    <x v="3"/>
    <x v="3"/>
    <x v="3"/>
    <x v="7"/>
    <x v="200"/>
    <x v="277"/>
    <x v="65"/>
    <x v="292"/>
    <x v="157"/>
    <x v="276"/>
    <x v="2"/>
  </r>
  <r>
    <x v="0"/>
    <x v="19"/>
    <x v="19"/>
    <x v="6"/>
    <x v="6"/>
    <x v="6"/>
    <x v="8"/>
    <x v="179"/>
    <x v="278"/>
    <x v="122"/>
    <x v="293"/>
    <x v="158"/>
    <x v="179"/>
    <x v="5"/>
  </r>
  <r>
    <x v="0"/>
    <x v="19"/>
    <x v="19"/>
    <x v="11"/>
    <x v="11"/>
    <x v="11"/>
    <x v="9"/>
    <x v="145"/>
    <x v="279"/>
    <x v="55"/>
    <x v="294"/>
    <x v="135"/>
    <x v="277"/>
    <x v="2"/>
  </r>
  <r>
    <x v="0"/>
    <x v="19"/>
    <x v="19"/>
    <x v="2"/>
    <x v="2"/>
    <x v="2"/>
    <x v="10"/>
    <x v="147"/>
    <x v="220"/>
    <x v="67"/>
    <x v="295"/>
    <x v="135"/>
    <x v="277"/>
    <x v="2"/>
  </r>
  <r>
    <x v="0"/>
    <x v="19"/>
    <x v="19"/>
    <x v="12"/>
    <x v="12"/>
    <x v="12"/>
    <x v="11"/>
    <x v="174"/>
    <x v="163"/>
    <x v="67"/>
    <x v="295"/>
    <x v="139"/>
    <x v="278"/>
    <x v="2"/>
  </r>
  <r>
    <x v="0"/>
    <x v="19"/>
    <x v="19"/>
    <x v="14"/>
    <x v="14"/>
    <x v="14"/>
    <x v="12"/>
    <x v="175"/>
    <x v="280"/>
    <x v="54"/>
    <x v="261"/>
    <x v="133"/>
    <x v="21"/>
    <x v="2"/>
  </r>
  <r>
    <x v="0"/>
    <x v="19"/>
    <x v="19"/>
    <x v="13"/>
    <x v="13"/>
    <x v="13"/>
    <x v="13"/>
    <x v="159"/>
    <x v="74"/>
    <x v="120"/>
    <x v="183"/>
    <x v="139"/>
    <x v="278"/>
    <x v="2"/>
  </r>
  <r>
    <x v="0"/>
    <x v="19"/>
    <x v="19"/>
    <x v="15"/>
    <x v="15"/>
    <x v="15"/>
    <x v="14"/>
    <x v="162"/>
    <x v="17"/>
    <x v="120"/>
    <x v="183"/>
    <x v="153"/>
    <x v="271"/>
    <x v="2"/>
  </r>
  <r>
    <x v="0"/>
    <x v="19"/>
    <x v="19"/>
    <x v="22"/>
    <x v="22"/>
    <x v="22"/>
    <x v="14"/>
    <x v="162"/>
    <x v="17"/>
    <x v="54"/>
    <x v="261"/>
    <x v="152"/>
    <x v="279"/>
    <x v="2"/>
  </r>
  <r>
    <x v="0"/>
    <x v="19"/>
    <x v="19"/>
    <x v="17"/>
    <x v="17"/>
    <x v="17"/>
    <x v="16"/>
    <x v="163"/>
    <x v="175"/>
    <x v="120"/>
    <x v="183"/>
    <x v="144"/>
    <x v="123"/>
    <x v="2"/>
  </r>
  <r>
    <x v="0"/>
    <x v="19"/>
    <x v="19"/>
    <x v="20"/>
    <x v="20"/>
    <x v="20"/>
    <x v="16"/>
    <x v="163"/>
    <x v="175"/>
    <x v="56"/>
    <x v="194"/>
    <x v="142"/>
    <x v="212"/>
    <x v="2"/>
  </r>
  <r>
    <x v="0"/>
    <x v="19"/>
    <x v="19"/>
    <x v="19"/>
    <x v="19"/>
    <x v="19"/>
    <x v="18"/>
    <x v="180"/>
    <x v="57"/>
    <x v="120"/>
    <x v="183"/>
    <x v="142"/>
    <x v="212"/>
    <x v="2"/>
  </r>
  <r>
    <x v="0"/>
    <x v="19"/>
    <x v="19"/>
    <x v="26"/>
    <x v="26"/>
    <x v="26"/>
    <x v="18"/>
    <x v="180"/>
    <x v="57"/>
    <x v="67"/>
    <x v="295"/>
    <x v="106"/>
    <x v="220"/>
    <x v="2"/>
  </r>
  <r>
    <x v="0"/>
    <x v="19"/>
    <x v="19"/>
    <x v="31"/>
    <x v="31"/>
    <x v="31"/>
    <x v="18"/>
    <x v="180"/>
    <x v="57"/>
    <x v="54"/>
    <x v="261"/>
    <x v="160"/>
    <x v="205"/>
    <x v="2"/>
  </r>
  <r>
    <x v="0"/>
    <x v="19"/>
    <x v="19"/>
    <x v="10"/>
    <x v="10"/>
    <x v="10"/>
    <x v="18"/>
    <x v="180"/>
    <x v="57"/>
    <x v="54"/>
    <x v="261"/>
    <x v="160"/>
    <x v="205"/>
    <x v="2"/>
  </r>
  <r>
    <x v="0"/>
    <x v="19"/>
    <x v="19"/>
    <x v="35"/>
    <x v="35"/>
    <x v="35"/>
    <x v="18"/>
    <x v="180"/>
    <x v="57"/>
    <x v="54"/>
    <x v="261"/>
    <x v="160"/>
    <x v="205"/>
    <x v="2"/>
  </r>
  <r>
    <x v="0"/>
    <x v="20"/>
    <x v="20"/>
    <x v="4"/>
    <x v="4"/>
    <x v="4"/>
    <x v="0"/>
    <x v="204"/>
    <x v="281"/>
    <x v="35"/>
    <x v="296"/>
    <x v="134"/>
    <x v="280"/>
    <x v="2"/>
  </r>
  <r>
    <x v="0"/>
    <x v="20"/>
    <x v="20"/>
    <x v="0"/>
    <x v="0"/>
    <x v="0"/>
    <x v="1"/>
    <x v="142"/>
    <x v="282"/>
    <x v="90"/>
    <x v="297"/>
    <x v="143"/>
    <x v="281"/>
    <x v="2"/>
  </r>
  <r>
    <x v="0"/>
    <x v="20"/>
    <x v="20"/>
    <x v="1"/>
    <x v="1"/>
    <x v="1"/>
    <x v="2"/>
    <x v="154"/>
    <x v="283"/>
    <x v="146"/>
    <x v="298"/>
    <x v="150"/>
    <x v="179"/>
    <x v="2"/>
  </r>
  <r>
    <x v="0"/>
    <x v="20"/>
    <x v="20"/>
    <x v="3"/>
    <x v="3"/>
    <x v="3"/>
    <x v="3"/>
    <x v="200"/>
    <x v="284"/>
    <x v="72"/>
    <x v="299"/>
    <x v="142"/>
    <x v="282"/>
    <x v="2"/>
  </r>
  <r>
    <x v="0"/>
    <x v="20"/>
    <x v="20"/>
    <x v="6"/>
    <x v="6"/>
    <x v="6"/>
    <x v="4"/>
    <x v="145"/>
    <x v="96"/>
    <x v="27"/>
    <x v="300"/>
    <x v="160"/>
    <x v="283"/>
    <x v="2"/>
  </r>
  <r>
    <x v="0"/>
    <x v="20"/>
    <x v="20"/>
    <x v="5"/>
    <x v="5"/>
    <x v="5"/>
    <x v="5"/>
    <x v="155"/>
    <x v="285"/>
    <x v="70"/>
    <x v="31"/>
    <x v="158"/>
    <x v="284"/>
    <x v="2"/>
  </r>
  <r>
    <x v="0"/>
    <x v="20"/>
    <x v="20"/>
    <x v="28"/>
    <x v="28"/>
    <x v="28"/>
    <x v="6"/>
    <x v="146"/>
    <x v="286"/>
    <x v="39"/>
    <x v="301"/>
    <x v="148"/>
    <x v="31"/>
    <x v="2"/>
  </r>
  <r>
    <x v="0"/>
    <x v="20"/>
    <x v="20"/>
    <x v="2"/>
    <x v="2"/>
    <x v="2"/>
    <x v="7"/>
    <x v="173"/>
    <x v="5"/>
    <x v="53"/>
    <x v="302"/>
    <x v="153"/>
    <x v="285"/>
    <x v="2"/>
  </r>
  <r>
    <x v="0"/>
    <x v="20"/>
    <x v="20"/>
    <x v="7"/>
    <x v="7"/>
    <x v="7"/>
    <x v="8"/>
    <x v="186"/>
    <x v="184"/>
    <x v="55"/>
    <x v="303"/>
    <x v="152"/>
    <x v="178"/>
    <x v="2"/>
  </r>
  <r>
    <x v="0"/>
    <x v="20"/>
    <x v="20"/>
    <x v="8"/>
    <x v="8"/>
    <x v="8"/>
    <x v="8"/>
    <x v="186"/>
    <x v="184"/>
    <x v="111"/>
    <x v="304"/>
    <x v="159"/>
    <x v="205"/>
    <x v="2"/>
  </r>
  <r>
    <x v="0"/>
    <x v="20"/>
    <x v="20"/>
    <x v="11"/>
    <x v="11"/>
    <x v="11"/>
    <x v="10"/>
    <x v="162"/>
    <x v="287"/>
    <x v="111"/>
    <x v="304"/>
    <x v="148"/>
    <x v="31"/>
    <x v="2"/>
  </r>
  <r>
    <x v="0"/>
    <x v="20"/>
    <x v="20"/>
    <x v="23"/>
    <x v="23"/>
    <x v="23"/>
    <x v="10"/>
    <x v="162"/>
    <x v="287"/>
    <x v="70"/>
    <x v="31"/>
    <x v="143"/>
    <x v="281"/>
    <x v="2"/>
  </r>
  <r>
    <x v="0"/>
    <x v="20"/>
    <x v="20"/>
    <x v="12"/>
    <x v="12"/>
    <x v="12"/>
    <x v="12"/>
    <x v="180"/>
    <x v="51"/>
    <x v="53"/>
    <x v="302"/>
    <x v="159"/>
    <x v="205"/>
    <x v="2"/>
  </r>
  <r>
    <x v="0"/>
    <x v="20"/>
    <x v="20"/>
    <x v="15"/>
    <x v="15"/>
    <x v="15"/>
    <x v="13"/>
    <x v="182"/>
    <x v="223"/>
    <x v="54"/>
    <x v="305"/>
    <x v="150"/>
    <x v="179"/>
    <x v="2"/>
  </r>
  <r>
    <x v="0"/>
    <x v="20"/>
    <x v="20"/>
    <x v="27"/>
    <x v="27"/>
    <x v="27"/>
    <x v="14"/>
    <x v="207"/>
    <x v="288"/>
    <x v="67"/>
    <x v="118"/>
    <x v="150"/>
    <x v="179"/>
    <x v="2"/>
  </r>
  <r>
    <x v="0"/>
    <x v="20"/>
    <x v="20"/>
    <x v="36"/>
    <x v="36"/>
    <x v="36"/>
    <x v="14"/>
    <x v="207"/>
    <x v="288"/>
    <x v="111"/>
    <x v="304"/>
    <x v="168"/>
    <x v="286"/>
    <x v="2"/>
  </r>
  <r>
    <x v="0"/>
    <x v="20"/>
    <x v="20"/>
    <x v="17"/>
    <x v="17"/>
    <x v="17"/>
    <x v="16"/>
    <x v="214"/>
    <x v="19"/>
    <x v="120"/>
    <x v="183"/>
    <x v="155"/>
    <x v="212"/>
    <x v="2"/>
  </r>
  <r>
    <x v="0"/>
    <x v="20"/>
    <x v="20"/>
    <x v="30"/>
    <x v="30"/>
    <x v="30"/>
    <x v="17"/>
    <x v="215"/>
    <x v="289"/>
    <x v="54"/>
    <x v="305"/>
    <x v="168"/>
    <x v="286"/>
    <x v="5"/>
  </r>
  <r>
    <x v="0"/>
    <x v="20"/>
    <x v="20"/>
    <x v="13"/>
    <x v="13"/>
    <x v="13"/>
    <x v="17"/>
    <x v="215"/>
    <x v="289"/>
    <x v="56"/>
    <x v="48"/>
    <x v="155"/>
    <x v="212"/>
    <x v="2"/>
  </r>
  <r>
    <x v="0"/>
    <x v="20"/>
    <x v="20"/>
    <x v="33"/>
    <x v="33"/>
    <x v="33"/>
    <x v="17"/>
    <x v="215"/>
    <x v="289"/>
    <x v="67"/>
    <x v="118"/>
    <x v="159"/>
    <x v="205"/>
    <x v="2"/>
  </r>
  <r>
    <x v="0"/>
    <x v="20"/>
    <x v="20"/>
    <x v="9"/>
    <x v="9"/>
    <x v="9"/>
    <x v="17"/>
    <x v="215"/>
    <x v="289"/>
    <x v="50"/>
    <x v="306"/>
    <x v="168"/>
    <x v="286"/>
    <x v="2"/>
  </r>
  <r>
    <x v="0"/>
    <x v="20"/>
    <x v="20"/>
    <x v="20"/>
    <x v="20"/>
    <x v="20"/>
    <x v="17"/>
    <x v="215"/>
    <x v="289"/>
    <x v="56"/>
    <x v="48"/>
    <x v="155"/>
    <x v="212"/>
    <x v="2"/>
  </r>
  <r>
    <x v="0"/>
    <x v="21"/>
    <x v="21"/>
    <x v="3"/>
    <x v="3"/>
    <x v="3"/>
    <x v="0"/>
    <x v="182"/>
    <x v="290"/>
    <x v="50"/>
    <x v="307"/>
    <x v="155"/>
    <x v="287"/>
    <x v="2"/>
  </r>
  <r>
    <x v="0"/>
    <x v="21"/>
    <x v="21"/>
    <x v="4"/>
    <x v="4"/>
    <x v="4"/>
    <x v="1"/>
    <x v="207"/>
    <x v="291"/>
    <x v="50"/>
    <x v="307"/>
    <x v="159"/>
    <x v="288"/>
    <x v="2"/>
  </r>
  <r>
    <x v="0"/>
    <x v="21"/>
    <x v="21"/>
    <x v="6"/>
    <x v="6"/>
    <x v="6"/>
    <x v="1"/>
    <x v="207"/>
    <x v="291"/>
    <x v="111"/>
    <x v="308"/>
    <x v="168"/>
    <x v="286"/>
    <x v="2"/>
  </r>
  <r>
    <x v="0"/>
    <x v="21"/>
    <x v="21"/>
    <x v="1"/>
    <x v="1"/>
    <x v="1"/>
    <x v="3"/>
    <x v="214"/>
    <x v="139"/>
    <x v="50"/>
    <x v="307"/>
    <x v="143"/>
    <x v="289"/>
    <x v="2"/>
  </r>
  <r>
    <x v="0"/>
    <x v="21"/>
    <x v="21"/>
    <x v="0"/>
    <x v="0"/>
    <x v="0"/>
    <x v="4"/>
    <x v="215"/>
    <x v="292"/>
    <x v="54"/>
    <x v="309"/>
    <x v="143"/>
    <x v="289"/>
    <x v="2"/>
  </r>
  <r>
    <x v="0"/>
    <x v="21"/>
    <x v="21"/>
    <x v="7"/>
    <x v="7"/>
    <x v="7"/>
    <x v="5"/>
    <x v="216"/>
    <x v="172"/>
    <x v="56"/>
    <x v="310"/>
    <x v="159"/>
    <x v="288"/>
    <x v="2"/>
  </r>
  <r>
    <x v="0"/>
    <x v="21"/>
    <x v="21"/>
    <x v="14"/>
    <x v="14"/>
    <x v="14"/>
    <x v="5"/>
    <x v="216"/>
    <x v="172"/>
    <x v="56"/>
    <x v="310"/>
    <x v="159"/>
    <x v="288"/>
    <x v="2"/>
  </r>
  <r>
    <x v="0"/>
    <x v="21"/>
    <x v="21"/>
    <x v="5"/>
    <x v="5"/>
    <x v="5"/>
    <x v="7"/>
    <x v="217"/>
    <x v="8"/>
    <x v="67"/>
    <x v="311"/>
    <x v="168"/>
    <x v="286"/>
    <x v="2"/>
  </r>
  <r>
    <x v="0"/>
    <x v="21"/>
    <x v="21"/>
    <x v="27"/>
    <x v="27"/>
    <x v="27"/>
    <x v="7"/>
    <x v="217"/>
    <x v="8"/>
    <x v="67"/>
    <x v="311"/>
    <x v="168"/>
    <x v="286"/>
    <x v="2"/>
  </r>
  <r>
    <x v="0"/>
    <x v="21"/>
    <x v="21"/>
    <x v="37"/>
    <x v="37"/>
    <x v="37"/>
    <x v="7"/>
    <x v="217"/>
    <x v="8"/>
    <x v="67"/>
    <x v="311"/>
    <x v="168"/>
    <x v="286"/>
    <x v="2"/>
  </r>
  <r>
    <x v="0"/>
    <x v="21"/>
    <x v="21"/>
    <x v="28"/>
    <x v="28"/>
    <x v="28"/>
    <x v="7"/>
    <x v="217"/>
    <x v="8"/>
    <x v="56"/>
    <x v="310"/>
    <x v="143"/>
    <x v="289"/>
    <x v="2"/>
  </r>
  <r>
    <x v="0"/>
    <x v="21"/>
    <x v="21"/>
    <x v="22"/>
    <x v="22"/>
    <x v="22"/>
    <x v="7"/>
    <x v="217"/>
    <x v="8"/>
    <x v="56"/>
    <x v="310"/>
    <x v="143"/>
    <x v="289"/>
    <x v="2"/>
  </r>
  <r>
    <x v="0"/>
    <x v="21"/>
    <x v="21"/>
    <x v="8"/>
    <x v="8"/>
    <x v="8"/>
    <x v="7"/>
    <x v="217"/>
    <x v="8"/>
    <x v="120"/>
    <x v="183"/>
    <x v="143"/>
    <x v="289"/>
    <x v="2"/>
  </r>
  <r>
    <x v="0"/>
    <x v="21"/>
    <x v="21"/>
    <x v="38"/>
    <x v="38"/>
    <x v="38"/>
    <x v="13"/>
    <x v="218"/>
    <x v="174"/>
    <x v="120"/>
    <x v="183"/>
    <x v="143"/>
    <x v="289"/>
    <x v="2"/>
  </r>
  <r>
    <x v="0"/>
    <x v="21"/>
    <x v="21"/>
    <x v="39"/>
    <x v="39"/>
    <x v="39"/>
    <x v="13"/>
    <x v="218"/>
    <x v="174"/>
    <x v="120"/>
    <x v="183"/>
    <x v="143"/>
    <x v="289"/>
    <x v="2"/>
  </r>
  <r>
    <x v="0"/>
    <x v="21"/>
    <x v="21"/>
    <x v="40"/>
    <x v="40"/>
    <x v="40"/>
    <x v="13"/>
    <x v="218"/>
    <x v="174"/>
    <x v="120"/>
    <x v="183"/>
    <x v="143"/>
    <x v="289"/>
    <x v="2"/>
  </r>
  <r>
    <x v="0"/>
    <x v="21"/>
    <x v="21"/>
    <x v="41"/>
    <x v="41"/>
    <x v="41"/>
    <x v="13"/>
    <x v="218"/>
    <x v="174"/>
    <x v="120"/>
    <x v="183"/>
    <x v="168"/>
    <x v="286"/>
    <x v="2"/>
  </r>
  <r>
    <x v="0"/>
    <x v="21"/>
    <x v="21"/>
    <x v="42"/>
    <x v="42"/>
    <x v="42"/>
    <x v="13"/>
    <x v="218"/>
    <x v="174"/>
    <x v="120"/>
    <x v="183"/>
    <x v="143"/>
    <x v="289"/>
    <x v="2"/>
  </r>
  <r>
    <x v="0"/>
    <x v="21"/>
    <x v="21"/>
    <x v="43"/>
    <x v="43"/>
    <x v="43"/>
    <x v="13"/>
    <x v="218"/>
    <x v="174"/>
    <x v="120"/>
    <x v="183"/>
    <x v="168"/>
    <x v="286"/>
    <x v="5"/>
  </r>
  <r>
    <x v="0"/>
    <x v="21"/>
    <x v="21"/>
    <x v="19"/>
    <x v="19"/>
    <x v="19"/>
    <x v="13"/>
    <x v="218"/>
    <x v="174"/>
    <x v="56"/>
    <x v="310"/>
    <x v="168"/>
    <x v="286"/>
    <x v="2"/>
  </r>
  <r>
    <x v="0"/>
    <x v="21"/>
    <x v="21"/>
    <x v="29"/>
    <x v="29"/>
    <x v="29"/>
    <x v="13"/>
    <x v="218"/>
    <x v="174"/>
    <x v="120"/>
    <x v="183"/>
    <x v="143"/>
    <x v="289"/>
    <x v="2"/>
  </r>
  <r>
    <x v="0"/>
    <x v="21"/>
    <x v="21"/>
    <x v="33"/>
    <x v="33"/>
    <x v="33"/>
    <x v="13"/>
    <x v="218"/>
    <x v="174"/>
    <x v="56"/>
    <x v="310"/>
    <x v="168"/>
    <x v="286"/>
    <x v="2"/>
  </r>
  <r>
    <x v="0"/>
    <x v="21"/>
    <x v="21"/>
    <x v="23"/>
    <x v="23"/>
    <x v="23"/>
    <x v="13"/>
    <x v="218"/>
    <x v="174"/>
    <x v="56"/>
    <x v="310"/>
    <x v="168"/>
    <x v="286"/>
    <x v="2"/>
  </r>
  <r>
    <x v="0"/>
    <x v="22"/>
    <x v="22"/>
    <x v="0"/>
    <x v="0"/>
    <x v="0"/>
    <x v="0"/>
    <x v="103"/>
    <x v="293"/>
    <x v="117"/>
    <x v="312"/>
    <x v="132"/>
    <x v="290"/>
    <x v="2"/>
  </r>
  <r>
    <x v="0"/>
    <x v="22"/>
    <x v="22"/>
    <x v="2"/>
    <x v="2"/>
    <x v="2"/>
    <x v="1"/>
    <x v="131"/>
    <x v="294"/>
    <x v="147"/>
    <x v="313"/>
    <x v="133"/>
    <x v="291"/>
    <x v="2"/>
  </r>
  <r>
    <x v="0"/>
    <x v="22"/>
    <x v="22"/>
    <x v="1"/>
    <x v="1"/>
    <x v="1"/>
    <x v="2"/>
    <x v="92"/>
    <x v="295"/>
    <x v="84"/>
    <x v="314"/>
    <x v="152"/>
    <x v="125"/>
    <x v="2"/>
  </r>
  <r>
    <x v="0"/>
    <x v="22"/>
    <x v="22"/>
    <x v="3"/>
    <x v="3"/>
    <x v="3"/>
    <x v="3"/>
    <x v="134"/>
    <x v="296"/>
    <x v="75"/>
    <x v="315"/>
    <x v="132"/>
    <x v="290"/>
    <x v="2"/>
  </r>
  <r>
    <x v="0"/>
    <x v="22"/>
    <x v="22"/>
    <x v="8"/>
    <x v="8"/>
    <x v="8"/>
    <x v="4"/>
    <x v="178"/>
    <x v="99"/>
    <x v="75"/>
    <x v="315"/>
    <x v="152"/>
    <x v="125"/>
    <x v="2"/>
  </r>
  <r>
    <x v="0"/>
    <x v="22"/>
    <x v="22"/>
    <x v="4"/>
    <x v="4"/>
    <x v="4"/>
    <x v="5"/>
    <x v="170"/>
    <x v="24"/>
    <x v="59"/>
    <x v="316"/>
    <x v="88"/>
    <x v="292"/>
    <x v="2"/>
  </r>
  <r>
    <x v="0"/>
    <x v="22"/>
    <x v="22"/>
    <x v="6"/>
    <x v="6"/>
    <x v="6"/>
    <x v="5"/>
    <x v="170"/>
    <x v="24"/>
    <x v="85"/>
    <x v="317"/>
    <x v="158"/>
    <x v="293"/>
    <x v="2"/>
  </r>
  <r>
    <x v="0"/>
    <x v="22"/>
    <x v="22"/>
    <x v="10"/>
    <x v="10"/>
    <x v="10"/>
    <x v="7"/>
    <x v="179"/>
    <x v="297"/>
    <x v="17"/>
    <x v="318"/>
    <x v="106"/>
    <x v="294"/>
    <x v="2"/>
  </r>
  <r>
    <x v="0"/>
    <x v="22"/>
    <x v="22"/>
    <x v="5"/>
    <x v="5"/>
    <x v="5"/>
    <x v="8"/>
    <x v="172"/>
    <x v="66"/>
    <x v="97"/>
    <x v="203"/>
    <x v="133"/>
    <x v="291"/>
    <x v="2"/>
  </r>
  <r>
    <x v="0"/>
    <x v="22"/>
    <x v="22"/>
    <x v="11"/>
    <x v="11"/>
    <x v="11"/>
    <x v="9"/>
    <x v="145"/>
    <x v="208"/>
    <x v="52"/>
    <x v="159"/>
    <x v="153"/>
    <x v="295"/>
    <x v="2"/>
  </r>
  <r>
    <x v="0"/>
    <x v="22"/>
    <x v="22"/>
    <x v="12"/>
    <x v="12"/>
    <x v="12"/>
    <x v="10"/>
    <x v="147"/>
    <x v="298"/>
    <x v="111"/>
    <x v="319"/>
    <x v="145"/>
    <x v="296"/>
    <x v="2"/>
  </r>
  <r>
    <x v="0"/>
    <x v="22"/>
    <x v="22"/>
    <x v="9"/>
    <x v="9"/>
    <x v="9"/>
    <x v="11"/>
    <x v="174"/>
    <x v="299"/>
    <x v="93"/>
    <x v="10"/>
    <x v="155"/>
    <x v="297"/>
    <x v="2"/>
  </r>
  <r>
    <x v="0"/>
    <x v="22"/>
    <x v="22"/>
    <x v="7"/>
    <x v="7"/>
    <x v="7"/>
    <x v="12"/>
    <x v="175"/>
    <x v="163"/>
    <x v="53"/>
    <x v="320"/>
    <x v="142"/>
    <x v="298"/>
    <x v="2"/>
  </r>
  <r>
    <x v="0"/>
    <x v="22"/>
    <x v="22"/>
    <x v="14"/>
    <x v="14"/>
    <x v="14"/>
    <x v="13"/>
    <x v="161"/>
    <x v="300"/>
    <x v="55"/>
    <x v="321"/>
    <x v="106"/>
    <x v="294"/>
    <x v="2"/>
  </r>
  <r>
    <x v="0"/>
    <x v="22"/>
    <x v="22"/>
    <x v="15"/>
    <x v="15"/>
    <x v="15"/>
    <x v="14"/>
    <x v="163"/>
    <x v="301"/>
    <x v="67"/>
    <x v="322"/>
    <x v="152"/>
    <x v="125"/>
    <x v="2"/>
  </r>
  <r>
    <x v="0"/>
    <x v="22"/>
    <x v="22"/>
    <x v="31"/>
    <x v="31"/>
    <x v="31"/>
    <x v="14"/>
    <x v="163"/>
    <x v="301"/>
    <x v="67"/>
    <x v="322"/>
    <x v="152"/>
    <x v="125"/>
    <x v="2"/>
  </r>
  <r>
    <x v="0"/>
    <x v="22"/>
    <x v="22"/>
    <x v="23"/>
    <x v="23"/>
    <x v="23"/>
    <x v="14"/>
    <x v="163"/>
    <x v="301"/>
    <x v="65"/>
    <x v="133"/>
    <x v="143"/>
    <x v="299"/>
    <x v="2"/>
  </r>
  <r>
    <x v="0"/>
    <x v="22"/>
    <x v="22"/>
    <x v="13"/>
    <x v="13"/>
    <x v="13"/>
    <x v="17"/>
    <x v="181"/>
    <x v="302"/>
    <x v="56"/>
    <x v="323"/>
    <x v="106"/>
    <x v="294"/>
    <x v="2"/>
  </r>
  <r>
    <x v="0"/>
    <x v="22"/>
    <x v="22"/>
    <x v="22"/>
    <x v="22"/>
    <x v="22"/>
    <x v="17"/>
    <x v="181"/>
    <x v="302"/>
    <x v="55"/>
    <x v="321"/>
    <x v="155"/>
    <x v="297"/>
    <x v="2"/>
  </r>
  <r>
    <x v="0"/>
    <x v="22"/>
    <x v="22"/>
    <x v="16"/>
    <x v="16"/>
    <x v="16"/>
    <x v="19"/>
    <x v="182"/>
    <x v="259"/>
    <x v="54"/>
    <x v="324"/>
    <x v="150"/>
    <x v="153"/>
    <x v="2"/>
  </r>
  <r>
    <x v="0"/>
    <x v="22"/>
    <x v="22"/>
    <x v="26"/>
    <x v="26"/>
    <x v="26"/>
    <x v="19"/>
    <x v="182"/>
    <x v="259"/>
    <x v="50"/>
    <x v="325"/>
    <x v="155"/>
    <x v="297"/>
    <x v="2"/>
  </r>
  <r>
    <x v="0"/>
    <x v="22"/>
    <x v="22"/>
    <x v="29"/>
    <x v="29"/>
    <x v="29"/>
    <x v="19"/>
    <x v="182"/>
    <x v="259"/>
    <x v="50"/>
    <x v="325"/>
    <x v="159"/>
    <x v="300"/>
    <x v="2"/>
  </r>
  <r>
    <x v="0"/>
    <x v="22"/>
    <x v="22"/>
    <x v="17"/>
    <x v="17"/>
    <x v="17"/>
    <x v="19"/>
    <x v="182"/>
    <x v="259"/>
    <x v="120"/>
    <x v="183"/>
    <x v="106"/>
    <x v="294"/>
    <x v="2"/>
  </r>
  <r>
    <x v="0"/>
    <x v="23"/>
    <x v="23"/>
    <x v="0"/>
    <x v="0"/>
    <x v="0"/>
    <x v="0"/>
    <x v="170"/>
    <x v="303"/>
    <x v="131"/>
    <x v="326"/>
    <x v="159"/>
    <x v="301"/>
    <x v="2"/>
  </r>
  <r>
    <x v="0"/>
    <x v="23"/>
    <x v="23"/>
    <x v="5"/>
    <x v="5"/>
    <x v="5"/>
    <x v="1"/>
    <x v="205"/>
    <x v="304"/>
    <x v="122"/>
    <x v="327"/>
    <x v="153"/>
    <x v="302"/>
    <x v="2"/>
  </r>
  <r>
    <x v="0"/>
    <x v="23"/>
    <x v="23"/>
    <x v="3"/>
    <x v="3"/>
    <x v="3"/>
    <x v="2"/>
    <x v="171"/>
    <x v="305"/>
    <x v="35"/>
    <x v="328"/>
    <x v="106"/>
    <x v="303"/>
    <x v="2"/>
  </r>
  <r>
    <x v="0"/>
    <x v="23"/>
    <x v="23"/>
    <x v="4"/>
    <x v="4"/>
    <x v="4"/>
    <x v="3"/>
    <x v="155"/>
    <x v="306"/>
    <x v="53"/>
    <x v="329"/>
    <x v="139"/>
    <x v="304"/>
    <x v="2"/>
  </r>
  <r>
    <x v="0"/>
    <x v="23"/>
    <x v="23"/>
    <x v="1"/>
    <x v="1"/>
    <x v="1"/>
    <x v="4"/>
    <x v="192"/>
    <x v="307"/>
    <x v="93"/>
    <x v="330"/>
    <x v="150"/>
    <x v="305"/>
    <x v="2"/>
  </r>
  <r>
    <x v="0"/>
    <x v="23"/>
    <x v="23"/>
    <x v="6"/>
    <x v="6"/>
    <x v="6"/>
    <x v="5"/>
    <x v="159"/>
    <x v="308"/>
    <x v="52"/>
    <x v="331"/>
    <x v="155"/>
    <x v="250"/>
    <x v="2"/>
  </r>
  <r>
    <x v="0"/>
    <x v="23"/>
    <x v="23"/>
    <x v="11"/>
    <x v="11"/>
    <x v="11"/>
    <x v="5"/>
    <x v="159"/>
    <x v="308"/>
    <x v="70"/>
    <x v="332"/>
    <x v="148"/>
    <x v="41"/>
    <x v="2"/>
  </r>
  <r>
    <x v="0"/>
    <x v="23"/>
    <x v="23"/>
    <x v="7"/>
    <x v="7"/>
    <x v="7"/>
    <x v="7"/>
    <x v="161"/>
    <x v="309"/>
    <x v="67"/>
    <x v="333"/>
    <x v="144"/>
    <x v="306"/>
    <x v="2"/>
  </r>
  <r>
    <x v="0"/>
    <x v="23"/>
    <x v="23"/>
    <x v="15"/>
    <x v="15"/>
    <x v="15"/>
    <x v="8"/>
    <x v="181"/>
    <x v="31"/>
    <x v="56"/>
    <x v="226"/>
    <x v="106"/>
    <x v="303"/>
    <x v="2"/>
  </r>
  <r>
    <x v="0"/>
    <x v="23"/>
    <x v="23"/>
    <x v="8"/>
    <x v="8"/>
    <x v="8"/>
    <x v="8"/>
    <x v="181"/>
    <x v="31"/>
    <x v="55"/>
    <x v="334"/>
    <x v="143"/>
    <x v="268"/>
    <x v="2"/>
  </r>
  <r>
    <x v="0"/>
    <x v="23"/>
    <x v="23"/>
    <x v="12"/>
    <x v="12"/>
    <x v="12"/>
    <x v="10"/>
    <x v="182"/>
    <x v="310"/>
    <x v="53"/>
    <x v="329"/>
    <x v="168"/>
    <x v="286"/>
    <x v="2"/>
  </r>
  <r>
    <x v="0"/>
    <x v="23"/>
    <x v="23"/>
    <x v="9"/>
    <x v="9"/>
    <x v="9"/>
    <x v="10"/>
    <x v="182"/>
    <x v="310"/>
    <x v="111"/>
    <x v="335"/>
    <x v="168"/>
    <x v="286"/>
    <x v="2"/>
  </r>
  <r>
    <x v="0"/>
    <x v="23"/>
    <x v="23"/>
    <x v="23"/>
    <x v="23"/>
    <x v="23"/>
    <x v="10"/>
    <x v="182"/>
    <x v="310"/>
    <x v="54"/>
    <x v="217"/>
    <x v="150"/>
    <x v="305"/>
    <x v="2"/>
  </r>
  <r>
    <x v="0"/>
    <x v="23"/>
    <x v="23"/>
    <x v="17"/>
    <x v="17"/>
    <x v="17"/>
    <x v="13"/>
    <x v="207"/>
    <x v="88"/>
    <x v="120"/>
    <x v="183"/>
    <x v="148"/>
    <x v="41"/>
    <x v="2"/>
  </r>
  <r>
    <x v="0"/>
    <x v="23"/>
    <x v="23"/>
    <x v="2"/>
    <x v="2"/>
    <x v="2"/>
    <x v="14"/>
    <x v="214"/>
    <x v="92"/>
    <x v="67"/>
    <x v="333"/>
    <x v="155"/>
    <x v="250"/>
    <x v="2"/>
  </r>
  <r>
    <x v="0"/>
    <x v="23"/>
    <x v="23"/>
    <x v="13"/>
    <x v="13"/>
    <x v="13"/>
    <x v="15"/>
    <x v="216"/>
    <x v="311"/>
    <x v="120"/>
    <x v="183"/>
    <x v="155"/>
    <x v="250"/>
    <x v="2"/>
  </r>
  <r>
    <x v="0"/>
    <x v="23"/>
    <x v="23"/>
    <x v="16"/>
    <x v="16"/>
    <x v="16"/>
    <x v="15"/>
    <x v="216"/>
    <x v="311"/>
    <x v="54"/>
    <x v="217"/>
    <x v="168"/>
    <x v="286"/>
    <x v="2"/>
  </r>
  <r>
    <x v="0"/>
    <x v="23"/>
    <x v="23"/>
    <x v="26"/>
    <x v="26"/>
    <x v="26"/>
    <x v="15"/>
    <x v="216"/>
    <x v="311"/>
    <x v="56"/>
    <x v="226"/>
    <x v="159"/>
    <x v="301"/>
    <x v="2"/>
  </r>
  <r>
    <x v="0"/>
    <x v="23"/>
    <x v="23"/>
    <x v="31"/>
    <x v="31"/>
    <x v="31"/>
    <x v="15"/>
    <x v="216"/>
    <x v="311"/>
    <x v="67"/>
    <x v="333"/>
    <x v="143"/>
    <x v="268"/>
    <x v="2"/>
  </r>
  <r>
    <x v="0"/>
    <x v="23"/>
    <x v="23"/>
    <x v="14"/>
    <x v="14"/>
    <x v="14"/>
    <x v="15"/>
    <x v="216"/>
    <x v="311"/>
    <x v="67"/>
    <x v="333"/>
    <x v="143"/>
    <x v="268"/>
    <x v="2"/>
  </r>
  <r>
    <x v="0"/>
    <x v="23"/>
    <x v="23"/>
    <x v="28"/>
    <x v="28"/>
    <x v="28"/>
    <x v="15"/>
    <x v="216"/>
    <x v="311"/>
    <x v="54"/>
    <x v="217"/>
    <x v="168"/>
    <x v="286"/>
    <x v="2"/>
  </r>
  <r>
    <x v="0"/>
    <x v="23"/>
    <x v="23"/>
    <x v="44"/>
    <x v="44"/>
    <x v="44"/>
    <x v="15"/>
    <x v="216"/>
    <x v="311"/>
    <x v="56"/>
    <x v="226"/>
    <x v="159"/>
    <x v="301"/>
    <x v="2"/>
  </r>
  <r>
    <x v="0"/>
    <x v="23"/>
    <x v="23"/>
    <x v="35"/>
    <x v="35"/>
    <x v="35"/>
    <x v="15"/>
    <x v="216"/>
    <x v="311"/>
    <x v="54"/>
    <x v="217"/>
    <x v="168"/>
    <x v="286"/>
    <x v="2"/>
  </r>
  <r>
    <x v="0"/>
    <x v="24"/>
    <x v="24"/>
    <x v="0"/>
    <x v="0"/>
    <x v="0"/>
    <x v="0"/>
    <x v="121"/>
    <x v="312"/>
    <x v="63"/>
    <x v="336"/>
    <x v="132"/>
    <x v="307"/>
    <x v="2"/>
  </r>
  <r>
    <x v="0"/>
    <x v="24"/>
    <x v="24"/>
    <x v="1"/>
    <x v="1"/>
    <x v="1"/>
    <x v="1"/>
    <x v="151"/>
    <x v="313"/>
    <x v="28"/>
    <x v="337"/>
    <x v="150"/>
    <x v="308"/>
    <x v="2"/>
  </r>
  <r>
    <x v="0"/>
    <x v="24"/>
    <x v="24"/>
    <x v="2"/>
    <x v="2"/>
    <x v="2"/>
    <x v="2"/>
    <x v="185"/>
    <x v="314"/>
    <x v="79"/>
    <x v="338"/>
    <x v="139"/>
    <x v="129"/>
    <x v="2"/>
  </r>
  <r>
    <x v="0"/>
    <x v="24"/>
    <x v="24"/>
    <x v="3"/>
    <x v="3"/>
    <x v="3"/>
    <x v="3"/>
    <x v="93"/>
    <x v="315"/>
    <x v="98"/>
    <x v="339"/>
    <x v="147"/>
    <x v="309"/>
    <x v="2"/>
  </r>
  <r>
    <x v="0"/>
    <x v="24"/>
    <x v="24"/>
    <x v="8"/>
    <x v="8"/>
    <x v="8"/>
    <x v="4"/>
    <x v="219"/>
    <x v="316"/>
    <x v="131"/>
    <x v="29"/>
    <x v="150"/>
    <x v="308"/>
    <x v="5"/>
  </r>
  <r>
    <x v="0"/>
    <x v="24"/>
    <x v="24"/>
    <x v="4"/>
    <x v="4"/>
    <x v="4"/>
    <x v="5"/>
    <x v="204"/>
    <x v="265"/>
    <x v="65"/>
    <x v="340"/>
    <x v="109"/>
    <x v="310"/>
    <x v="2"/>
  </r>
  <r>
    <x v="0"/>
    <x v="24"/>
    <x v="24"/>
    <x v="5"/>
    <x v="5"/>
    <x v="5"/>
    <x v="6"/>
    <x v="179"/>
    <x v="317"/>
    <x v="38"/>
    <x v="341"/>
    <x v="139"/>
    <x v="129"/>
    <x v="2"/>
  </r>
  <r>
    <x v="0"/>
    <x v="24"/>
    <x v="24"/>
    <x v="7"/>
    <x v="7"/>
    <x v="7"/>
    <x v="6"/>
    <x v="179"/>
    <x v="317"/>
    <x v="65"/>
    <x v="340"/>
    <x v="132"/>
    <x v="307"/>
    <x v="2"/>
  </r>
  <r>
    <x v="0"/>
    <x v="24"/>
    <x v="24"/>
    <x v="6"/>
    <x v="6"/>
    <x v="6"/>
    <x v="8"/>
    <x v="171"/>
    <x v="27"/>
    <x v="38"/>
    <x v="341"/>
    <x v="158"/>
    <x v="311"/>
    <x v="2"/>
  </r>
  <r>
    <x v="0"/>
    <x v="24"/>
    <x v="24"/>
    <x v="9"/>
    <x v="9"/>
    <x v="9"/>
    <x v="9"/>
    <x v="145"/>
    <x v="318"/>
    <x v="72"/>
    <x v="342"/>
    <x v="155"/>
    <x v="312"/>
    <x v="2"/>
  </r>
  <r>
    <x v="0"/>
    <x v="24"/>
    <x v="24"/>
    <x v="17"/>
    <x v="17"/>
    <x v="17"/>
    <x v="10"/>
    <x v="146"/>
    <x v="219"/>
    <x v="56"/>
    <x v="343"/>
    <x v="135"/>
    <x v="313"/>
    <x v="2"/>
  </r>
  <r>
    <x v="0"/>
    <x v="24"/>
    <x v="24"/>
    <x v="23"/>
    <x v="23"/>
    <x v="23"/>
    <x v="11"/>
    <x v="192"/>
    <x v="10"/>
    <x v="70"/>
    <x v="344"/>
    <x v="152"/>
    <x v="314"/>
    <x v="2"/>
  </r>
  <r>
    <x v="0"/>
    <x v="24"/>
    <x v="24"/>
    <x v="11"/>
    <x v="11"/>
    <x v="11"/>
    <x v="12"/>
    <x v="174"/>
    <x v="71"/>
    <x v="97"/>
    <x v="345"/>
    <x v="160"/>
    <x v="315"/>
    <x v="2"/>
  </r>
  <r>
    <x v="0"/>
    <x v="24"/>
    <x v="24"/>
    <x v="10"/>
    <x v="10"/>
    <x v="10"/>
    <x v="13"/>
    <x v="159"/>
    <x v="319"/>
    <x v="52"/>
    <x v="346"/>
    <x v="155"/>
    <x v="312"/>
    <x v="2"/>
  </r>
  <r>
    <x v="0"/>
    <x v="24"/>
    <x v="24"/>
    <x v="22"/>
    <x v="22"/>
    <x v="22"/>
    <x v="13"/>
    <x v="159"/>
    <x v="319"/>
    <x v="53"/>
    <x v="347"/>
    <x v="152"/>
    <x v="314"/>
    <x v="2"/>
  </r>
  <r>
    <x v="0"/>
    <x v="24"/>
    <x v="24"/>
    <x v="14"/>
    <x v="14"/>
    <x v="14"/>
    <x v="15"/>
    <x v="186"/>
    <x v="149"/>
    <x v="59"/>
    <x v="348"/>
    <x v="148"/>
    <x v="301"/>
    <x v="2"/>
  </r>
  <r>
    <x v="0"/>
    <x v="24"/>
    <x v="24"/>
    <x v="29"/>
    <x v="29"/>
    <x v="29"/>
    <x v="16"/>
    <x v="180"/>
    <x v="18"/>
    <x v="56"/>
    <x v="343"/>
    <x v="106"/>
    <x v="316"/>
    <x v="2"/>
  </r>
  <r>
    <x v="0"/>
    <x v="24"/>
    <x v="24"/>
    <x v="12"/>
    <x v="12"/>
    <x v="12"/>
    <x v="17"/>
    <x v="182"/>
    <x v="289"/>
    <x v="55"/>
    <x v="349"/>
    <x v="159"/>
    <x v="317"/>
    <x v="2"/>
  </r>
  <r>
    <x v="0"/>
    <x v="24"/>
    <x v="24"/>
    <x v="31"/>
    <x v="31"/>
    <x v="31"/>
    <x v="17"/>
    <x v="182"/>
    <x v="289"/>
    <x v="56"/>
    <x v="343"/>
    <x v="160"/>
    <x v="315"/>
    <x v="2"/>
  </r>
  <r>
    <x v="0"/>
    <x v="24"/>
    <x v="24"/>
    <x v="24"/>
    <x v="24"/>
    <x v="24"/>
    <x v="19"/>
    <x v="214"/>
    <x v="320"/>
    <x v="56"/>
    <x v="343"/>
    <x v="150"/>
    <x v="308"/>
    <x v="2"/>
  </r>
  <r>
    <x v="0"/>
    <x v="24"/>
    <x v="24"/>
    <x v="34"/>
    <x v="34"/>
    <x v="34"/>
    <x v="19"/>
    <x v="214"/>
    <x v="320"/>
    <x v="120"/>
    <x v="183"/>
    <x v="148"/>
    <x v="301"/>
    <x v="2"/>
  </r>
  <r>
    <x v="0"/>
    <x v="24"/>
    <x v="24"/>
    <x v="13"/>
    <x v="13"/>
    <x v="13"/>
    <x v="19"/>
    <x v="214"/>
    <x v="320"/>
    <x v="120"/>
    <x v="183"/>
    <x v="148"/>
    <x v="301"/>
    <x v="2"/>
  </r>
  <r>
    <x v="0"/>
    <x v="24"/>
    <x v="24"/>
    <x v="16"/>
    <x v="16"/>
    <x v="16"/>
    <x v="19"/>
    <x v="214"/>
    <x v="320"/>
    <x v="120"/>
    <x v="183"/>
    <x v="148"/>
    <x v="301"/>
    <x v="2"/>
  </r>
  <r>
    <x v="0"/>
    <x v="24"/>
    <x v="24"/>
    <x v="18"/>
    <x v="18"/>
    <x v="18"/>
    <x v="19"/>
    <x v="214"/>
    <x v="320"/>
    <x v="56"/>
    <x v="343"/>
    <x v="150"/>
    <x v="308"/>
    <x v="2"/>
  </r>
  <r>
    <x v="0"/>
    <x v="24"/>
    <x v="24"/>
    <x v="35"/>
    <x v="35"/>
    <x v="35"/>
    <x v="19"/>
    <x v="214"/>
    <x v="320"/>
    <x v="50"/>
    <x v="350"/>
    <x v="143"/>
    <x v="318"/>
    <x v="2"/>
  </r>
  <r>
    <x v="0"/>
    <x v="25"/>
    <x v="25"/>
    <x v="6"/>
    <x v="6"/>
    <x v="6"/>
    <x v="0"/>
    <x v="200"/>
    <x v="321"/>
    <x v="17"/>
    <x v="351"/>
    <x v="152"/>
    <x v="319"/>
    <x v="2"/>
  </r>
  <r>
    <x v="0"/>
    <x v="25"/>
    <x v="25"/>
    <x v="4"/>
    <x v="4"/>
    <x v="4"/>
    <x v="1"/>
    <x v="179"/>
    <x v="322"/>
    <x v="38"/>
    <x v="352"/>
    <x v="139"/>
    <x v="320"/>
    <x v="2"/>
  </r>
  <r>
    <x v="0"/>
    <x v="25"/>
    <x v="25"/>
    <x v="5"/>
    <x v="5"/>
    <x v="5"/>
    <x v="2"/>
    <x v="172"/>
    <x v="323"/>
    <x v="39"/>
    <x v="353"/>
    <x v="152"/>
    <x v="319"/>
    <x v="2"/>
  </r>
  <r>
    <x v="0"/>
    <x v="25"/>
    <x v="25"/>
    <x v="0"/>
    <x v="0"/>
    <x v="0"/>
    <x v="2"/>
    <x v="172"/>
    <x v="323"/>
    <x v="86"/>
    <x v="354"/>
    <x v="168"/>
    <x v="286"/>
    <x v="2"/>
  </r>
  <r>
    <x v="0"/>
    <x v="25"/>
    <x v="25"/>
    <x v="3"/>
    <x v="3"/>
    <x v="3"/>
    <x v="4"/>
    <x v="145"/>
    <x v="324"/>
    <x v="93"/>
    <x v="330"/>
    <x v="142"/>
    <x v="321"/>
    <x v="2"/>
  </r>
  <r>
    <x v="0"/>
    <x v="25"/>
    <x v="25"/>
    <x v="1"/>
    <x v="1"/>
    <x v="1"/>
    <x v="5"/>
    <x v="175"/>
    <x v="325"/>
    <x v="97"/>
    <x v="355"/>
    <x v="148"/>
    <x v="322"/>
    <x v="2"/>
  </r>
  <r>
    <x v="0"/>
    <x v="25"/>
    <x v="25"/>
    <x v="11"/>
    <x v="11"/>
    <x v="11"/>
    <x v="6"/>
    <x v="161"/>
    <x v="326"/>
    <x v="65"/>
    <x v="356"/>
    <x v="155"/>
    <x v="323"/>
    <x v="2"/>
  </r>
  <r>
    <x v="0"/>
    <x v="25"/>
    <x v="25"/>
    <x v="7"/>
    <x v="7"/>
    <x v="7"/>
    <x v="7"/>
    <x v="181"/>
    <x v="327"/>
    <x v="54"/>
    <x v="217"/>
    <x v="148"/>
    <x v="322"/>
    <x v="2"/>
  </r>
  <r>
    <x v="0"/>
    <x v="25"/>
    <x v="25"/>
    <x v="8"/>
    <x v="8"/>
    <x v="8"/>
    <x v="8"/>
    <x v="182"/>
    <x v="299"/>
    <x v="111"/>
    <x v="335"/>
    <x v="168"/>
    <x v="286"/>
    <x v="2"/>
  </r>
  <r>
    <x v="0"/>
    <x v="25"/>
    <x v="25"/>
    <x v="23"/>
    <x v="23"/>
    <x v="23"/>
    <x v="8"/>
    <x v="182"/>
    <x v="299"/>
    <x v="111"/>
    <x v="335"/>
    <x v="143"/>
    <x v="324"/>
    <x v="2"/>
  </r>
  <r>
    <x v="0"/>
    <x v="25"/>
    <x v="25"/>
    <x v="33"/>
    <x v="33"/>
    <x v="33"/>
    <x v="10"/>
    <x v="207"/>
    <x v="88"/>
    <x v="67"/>
    <x v="333"/>
    <x v="150"/>
    <x v="31"/>
    <x v="2"/>
  </r>
  <r>
    <x v="0"/>
    <x v="25"/>
    <x v="25"/>
    <x v="40"/>
    <x v="40"/>
    <x v="40"/>
    <x v="11"/>
    <x v="214"/>
    <x v="75"/>
    <x v="54"/>
    <x v="217"/>
    <x v="159"/>
    <x v="209"/>
    <x v="2"/>
  </r>
  <r>
    <x v="0"/>
    <x v="25"/>
    <x v="25"/>
    <x v="14"/>
    <x v="14"/>
    <x v="14"/>
    <x v="11"/>
    <x v="214"/>
    <x v="75"/>
    <x v="67"/>
    <x v="333"/>
    <x v="155"/>
    <x v="323"/>
    <x v="2"/>
  </r>
  <r>
    <x v="0"/>
    <x v="25"/>
    <x v="25"/>
    <x v="29"/>
    <x v="29"/>
    <x v="29"/>
    <x v="11"/>
    <x v="214"/>
    <x v="75"/>
    <x v="120"/>
    <x v="183"/>
    <x v="150"/>
    <x v="31"/>
    <x v="2"/>
  </r>
  <r>
    <x v="0"/>
    <x v="25"/>
    <x v="25"/>
    <x v="9"/>
    <x v="9"/>
    <x v="9"/>
    <x v="11"/>
    <x v="214"/>
    <x v="75"/>
    <x v="54"/>
    <x v="217"/>
    <x v="159"/>
    <x v="209"/>
    <x v="2"/>
  </r>
  <r>
    <x v="0"/>
    <x v="25"/>
    <x v="25"/>
    <x v="12"/>
    <x v="12"/>
    <x v="12"/>
    <x v="15"/>
    <x v="215"/>
    <x v="38"/>
    <x v="67"/>
    <x v="333"/>
    <x v="159"/>
    <x v="209"/>
    <x v="2"/>
  </r>
  <r>
    <x v="0"/>
    <x v="25"/>
    <x v="25"/>
    <x v="2"/>
    <x v="2"/>
    <x v="2"/>
    <x v="15"/>
    <x v="215"/>
    <x v="38"/>
    <x v="50"/>
    <x v="229"/>
    <x v="168"/>
    <x v="286"/>
    <x v="2"/>
  </r>
  <r>
    <x v="0"/>
    <x v="25"/>
    <x v="25"/>
    <x v="45"/>
    <x v="45"/>
    <x v="45"/>
    <x v="15"/>
    <x v="215"/>
    <x v="38"/>
    <x v="120"/>
    <x v="183"/>
    <x v="150"/>
    <x v="31"/>
    <x v="2"/>
  </r>
  <r>
    <x v="0"/>
    <x v="25"/>
    <x v="25"/>
    <x v="28"/>
    <x v="28"/>
    <x v="28"/>
    <x v="15"/>
    <x v="215"/>
    <x v="38"/>
    <x v="56"/>
    <x v="226"/>
    <x v="155"/>
    <x v="323"/>
    <x v="2"/>
  </r>
  <r>
    <x v="0"/>
    <x v="25"/>
    <x v="25"/>
    <x v="30"/>
    <x v="30"/>
    <x v="30"/>
    <x v="19"/>
    <x v="216"/>
    <x v="211"/>
    <x v="67"/>
    <x v="333"/>
    <x v="143"/>
    <x v="324"/>
    <x v="2"/>
  </r>
  <r>
    <x v="0"/>
    <x v="25"/>
    <x v="25"/>
    <x v="13"/>
    <x v="13"/>
    <x v="13"/>
    <x v="19"/>
    <x v="216"/>
    <x v="211"/>
    <x v="120"/>
    <x v="183"/>
    <x v="155"/>
    <x v="323"/>
    <x v="2"/>
  </r>
  <r>
    <x v="0"/>
    <x v="25"/>
    <x v="25"/>
    <x v="26"/>
    <x v="26"/>
    <x v="26"/>
    <x v="19"/>
    <x v="216"/>
    <x v="211"/>
    <x v="67"/>
    <x v="333"/>
    <x v="143"/>
    <x v="324"/>
    <x v="2"/>
  </r>
  <r>
    <x v="0"/>
    <x v="25"/>
    <x v="25"/>
    <x v="10"/>
    <x v="10"/>
    <x v="10"/>
    <x v="19"/>
    <x v="216"/>
    <x v="211"/>
    <x v="54"/>
    <x v="217"/>
    <x v="168"/>
    <x v="286"/>
    <x v="2"/>
  </r>
  <r>
    <x v="0"/>
    <x v="25"/>
    <x v="25"/>
    <x v="17"/>
    <x v="17"/>
    <x v="17"/>
    <x v="19"/>
    <x v="216"/>
    <x v="211"/>
    <x v="120"/>
    <x v="183"/>
    <x v="159"/>
    <x v="209"/>
    <x v="2"/>
  </r>
  <r>
    <x v="0"/>
    <x v="25"/>
    <x v="25"/>
    <x v="44"/>
    <x v="44"/>
    <x v="44"/>
    <x v="19"/>
    <x v="216"/>
    <x v="211"/>
    <x v="56"/>
    <x v="226"/>
    <x v="159"/>
    <x v="209"/>
    <x v="2"/>
  </r>
  <r>
    <x v="0"/>
    <x v="26"/>
    <x v="26"/>
    <x v="0"/>
    <x v="0"/>
    <x v="0"/>
    <x v="0"/>
    <x v="178"/>
    <x v="224"/>
    <x v="133"/>
    <x v="357"/>
    <x v="143"/>
    <x v="325"/>
    <x v="2"/>
  </r>
  <r>
    <x v="0"/>
    <x v="26"/>
    <x v="26"/>
    <x v="4"/>
    <x v="4"/>
    <x v="4"/>
    <x v="1"/>
    <x v="154"/>
    <x v="328"/>
    <x v="93"/>
    <x v="358"/>
    <x v="157"/>
    <x v="326"/>
    <x v="2"/>
  </r>
  <r>
    <x v="0"/>
    <x v="26"/>
    <x v="26"/>
    <x v="3"/>
    <x v="3"/>
    <x v="3"/>
    <x v="2"/>
    <x v="220"/>
    <x v="329"/>
    <x v="27"/>
    <x v="359"/>
    <x v="133"/>
    <x v="327"/>
    <x v="2"/>
  </r>
  <r>
    <x v="0"/>
    <x v="26"/>
    <x v="26"/>
    <x v="5"/>
    <x v="5"/>
    <x v="5"/>
    <x v="3"/>
    <x v="205"/>
    <x v="330"/>
    <x v="35"/>
    <x v="360"/>
    <x v="152"/>
    <x v="328"/>
    <x v="2"/>
  </r>
  <r>
    <x v="0"/>
    <x v="26"/>
    <x v="26"/>
    <x v="1"/>
    <x v="1"/>
    <x v="1"/>
    <x v="3"/>
    <x v="205"/>
    <x v="330"/>
    <x v="86"/>
    <x v="361"/>
    <x v="159"/>
    <x v="329"/>
    <x v="2"/>
  </r>
  <r>
    <x v="0"/>
    <x v="26"/>
    <x v="26"/>
    <x v="6"/>
    <x v="6"/>
    <x v="6"/>
    <x v="5"/>
    <x v="145"/>
    <x v="331"/>
    <x v="72"/>
    <x v="362"/>
    <x v="155"/>
    <x v="151"/>
    <x v="2"/>
  </r>
  <r>
    <x v="0"/>
    <x v="26"/>
    <x v="26"/>
    <x v="11"/>
    <x v="11"/>
    <x v="11"/>
    <x v="6"/>
    <x v="160"/>
    <x v="332"/>
    <x v="97"/>
    <x v="363"/>
    <x v="155"/>
    <x v="151"/>
    <x v="2"/>
  </r>
  <r>
    <x v="0"/>
    <x v="26"/>
    <x v="26"/>
    <x v="7"/>
    <x v="7"/>
    <x v="7"/>
    <x v="7"/>
    <x v="162"/>
    <x v="318"/>
    <x v="55"/>
    <x v="229"/>
    <x v="160"/>
    <x v="143"/>
    <x v="2"/>
  </r>
  <r>
    <x v="0"/>
    <x v="26"/>
    <x v="26"/>
    <x v="32"/>
    <x v="32"/>
    <x v="32"/>
    <x v="8"/>
    <x v="180"/>
    <x v="31"/>
    <x v="50"/>
    <x v="364"/>
    <x v="148"/>
    <x v="77"/>
    <x v="2"/>
  </r>
  <r>
    <x v="0"/>
    <x v="26"/>
    <x v="26"/>
    <x v="34"/>
    <x v="34"/>
    <x v="34"/>
    <x v="9"/>
    <x v="181"/>
    <x v="87"/>
    <x v="50"/>
    <x v="364"/>
    <x v="150"/>
    <x v="330"/>
    <x v="2"/>
  </r>
  <r>
    <x v="0"/>
    <x v="26"/>
    <x v="26"/>
    <x v="9"/>
    <x v="9"/>
    <x v="9"/>
    <x v="9"/>
    <x v="181"/>
    <x v="87"/>
    <x v="111"/>
    <x v="365"/>
    <x v="159"/>
    <x v="329"/>
    <x v="2"/>
  </r>
  <r>
    <x v="0"/>
    <x v="26"/>
    <x v="26"/>
    <x v="12"/>
    <x v="12"/>
    <x v="12"/>
    <x v="11"/>
    <x v="207"/>
    <x v="333"/>
    <x v="55"/>
    <x v="229"/>
    <x v="143"/>
    <x v="325"/>
    <x v="2"/>
  </r>
  <r>
    <x v="0"/>
    <x v="26"/>
    <x v="26"/>
    <x v="39"/>
    <x v="39"/>
    <x v="39"/>
    <x v="12"/>
    <x v="214"/>
    <x v="288"/>
    <x v="56"/>
    <x v="366"/>
    <x v="150"/>
    <x v="330"/>
    <x v="2"/>
  </r>
  <r>
    <x v="0"/>
    <x v="26"/>
    <x v="26"/>
    <x v="15"/>
    <x v="15"/>
    <x v="15"/>
    <x v="12"/>
    <x v="214"/>
    <x v="288"/>
    <x v="67"/>
    <x v="367"/>
    <x v="155"/>
    <x v="151"/>
    <x v="2"/>
  </r>
  <r>
    <x v="0"/>
    <x v="26"/>
    <x v="26"/>
    <x v="8"/>
    <x v="8"/>
    <x v="8"/>
    <x v="12"/>
    <x v="214"/>
    <x v="288"/>
    <x v="50"/>
    <x v="364"/>
    <x v="168"/>
    <x v="286"/>
    <x v="2"/>
  </r>
  <r>
    <x v="0"/>
    <x v="26"/>
    <x v="26"/>
    <x v="23"/>
    <x v="23"/>
    <x v="23"/>
    <x v="12"/>
    <x v="214"/>
    <x v="288"/>
    <x v="55"/>
    <x v="229"/>
    <x v="168"/>
    <x v="286"/>
    <x v="2"/>
  </r>
  <r>
    <x v="0"/>
    <x v="26"/>
    <x v="26"/>
    <x v="14"/>
    <x v="14"/>
    <x v="14"/>
    <x v="16"/>
    <x v="215"/>
    <x v="176"/>
    <x v="56"/>
    <x v="366"/>
    <x v="155"/>
    <x v="151"/>
    <x v="2"/>
  </r>
  <r>
    <x v="0"/>
    <x v="26"/>
    <x v="26"/>
    <x v="27"/>
    <x v="27"/>
    <x v="27"/>
    <x v="17"/>
    <x v="216"/>
    <x v="334"/>
    <x v="67"/>
    <x v="367"/>
    <x v="143"/>
    <x v="325"/>
    <x v="2"/>
  </r>
  <r>
    <x v="0"/>
    <x v="26"/>
    <x v="26"/>
    <x v="40"/>
    <x v="40"/>
    <x v="40"/>
    <x v="17"/>
    <x v="216"/>
    <x v="334"/>
    <x v="67"/>
    <x v="367"/>
    <x v="143"/>
    <x v="325"/>
    <x v="2"/>
  </r>
  <r>
    <x v="0"/>
    <x v="26"/>
    <x v="26"/>
    <x v="46"/>
    <x v="46"/>
    <x v="46"/>
    <x v="17"/>
    <x v="216"/>
    <x v="334"/>
    <x v="120"/>
    <x v="183"/>
    <x v="155"/>
    <x v="151"/>
    <x v="2"/>
  </r>
  <r>
    <x v="0"/>
    <x v="26"/>
    <x v="26"/>
    <x v="10"/>
    <x v="10"/>
    <x v="10"/>
    <x v="17"/>
    <x v="216"/>
    <x v="334"/>
    <x v="67"/>
    <x v="367"/>
    <x v="143"/>
    <x v="325"/>
    <x v="2"/>
  </r>
  <r>
    <x v="0"/>
    <x v="26"/>
    <x v="26"/>
    <x v="28"/>
    <x v="28"/>
    <x v="28"/>
    <x v="17"/>
    <x v="216"/>
    <x v="334"/>
    <x v="54"/>
    <x v="368"/>
    <x v="168"/>
    <x v="286"/>
    <x v="2"/>
  </r>
  <r>
    <x v="0"/>
    <x v="26"/>
    <x v="26"/>
    <x v="20"/>
    <x v="20"/>
    <x v="20"/>
    <x v="17"/>
    <x v="216"/>
    <x v="334"/>
    <x v="56"/>
    <x v="366"/>
    <x v="159"/>
    <x v="329"/>
    <x v="2"/>
  </r>
  <r>
    <x v="0"/>
    <x v="27"/>
    <x v="27"/>
    <x v="0"/>
    <x v="0"/>
    <x v="0"/>
    <x v="0"/>
    <x v="76"/>
    <x v="335"/>
    <x v="148"/>
    <x v="369"/>
    <x v="153"/>
    <x v="331"/>
    <x v="2"/>
  </r>
  <r>
    <x v="0"/>
    <x v="27"/>
    <x v="27"/>
    <x v="3"/>
    <x v="3"/>
    <x v="3"/>
    <x v="1"/>
    <x v="141"/>
    <x v="336"/>
    <x v="51"/>
    <x v="235"/>
    <x v="135"/>
    <x v="332"/>
    <x v="2"/>
  </r>
  <r>
    <x v="0"/>
    <x v="27"/>
    <x v="27"/>
    <x v="4"/>
    <x v="4"/>
    <x v="4"/>
    <x v="2"/>
    <x v="204"/>
    <x v="337"/>
    <x v="122"/>
    <x v="370"/>
    <x v="138"/>
    <x v="333"/>
    <x v="2"/>
  </r>
  <r>
    <x v="0"/>
    <x v="27"/>
    <x v="27"/>
    <x v="2"/>
    <x v="2"/>
    <x v="2"/>
    <x v="3"/>
    <x v="190"/>
    <x v="338"/>
    <x v="75"/>
    <x v="371"/>
    <x v="144"/>
    <x v="100"/>
    <x v="2"/>
  </r>
  <r>
    <x v="0"/>
    <x v="27"/>
    <x v="27"/>
    <x v="1"/>
    <x v="1"/>
    <x v="1"/>
    <x v="4"/>
    <x v="144"/>
    <x v="4"/>
    <x v="96"/>
    <x v="372"/>
    <x v="160"/>
    <x v="334"/>
    <x v="2"/>
  </r>
  <r>
    <x v="0"/>
    <x v="27"/>
    <x v="27"/>
    <x v="5"/>
    <x v="5"/>
    <x v="5"/>
    <x v="5"/>
    <x v="170"/>
    <x v="339"/>
    <x v="38"/>
    <x v="373"/>
    <x v="135"/>
    <x v="332"/>
    <x v="2"/>
  </r>
  <r>
    <x v="0"/>
    <x v="27"/>
    <x v="27"/>
    <x v="6"/>
    <x v="6"/>
    <x v="6"/>
    <x v="5"/>
    <x v="170"/>
    <x v="339"/>
    <x v="51"/>
    <x v="235"/>
    <x v="152"/>
    <x v="228"/>
    <x v="2"/>
  </r>
  <r>
    <x v="0"/>
    <x v="27"/>
    <x v="27"/>
    <x v="7"/>
    <x v="7"/>
    <x v="7"/>
    <x v="7"/>
    <x v="146"/>
    <x v="340"/>
    <x v="56"/>
    <x v="18"/>
    <x v="157"/>
    <x v="335"/>
    <x v="2"/>
  </r>
  <r>
    <x v="0"/>
    <x v="27"/>
    <x v="27"/>
    <x v="11"/>
    <x v="11"/>
    <x v="11"/>
    <x v="8"/>
    <x v="192"/>
    <x v="185"/>
    <x v="97"/>
    <x v="127"/>
    <x v="106"/>
    <x v="121"/>
    <x v="2"/>
  </r>
  <r>
    <x v="0"/>
    <x v="27"/>
    <x v="27"/>
    <x v="8"/>
    <x v="8"/>
    <x v="8"/>
    <x v="8"/>
    <x v="192"/>
    <x v="185"/>
    <x v="38"/>
    <x v="373"/>
    <x v="150"/>
    <x v="336"/>
    <x v="2"/>
  </r>
  <r>
    <x v="0"/>
    <x v="27"/>
    <x v="27"/>
    <x v="9"/>
    <x v="9"/>
    <x v="9"/>
    <x v="10"/>
    <x v="174"/>
    <x v="341"/>
    <x v="93"/>
    <x v="374"/>
    <x v="155"/>
    <x v="233"/>
    <x v="2"/>
  </r>
  <r>
    <x v="0"/>
    <x v="27"/>
    <x v="27"/>
    <x v="10"/>
    <x v="10"/>
    <x v="10"/>
    <x v="11"/>
    <x v="160"/>
    <x v="32"/>
    <x v="38"/>
    <x v="373"/>
    <x v="143"/>
    <x v="337"/>
    <x v="2"/>
  </r>
  <r>
    <x v="0"/>
    <x v="27"/>
    <x v="27"/>
    <x v="12"/>
    <x v="12"/>
    <x v="12"/>
    <x v="12"/>
    <x v="186"/>
    <x v="319"/>
    <x v="53"/>
    <x v="375"/>
    <x v="160"/>
    <x v="334"/>
    <x v="2"/>
  </r>
  <r>
    <x v="0"/>
    <x v="27"/>
    <x v="27"/>
    <x v="27"/>
    <x v="27"/>
    <x v="27"/>
    <x v="13"/>
    <x v="162"/>
    <x v="122"/>
    <x v="54"/>
    <x v="325"/>
    <x v="152"/>
    <x v="228"/>
    <x v="2"/>
  </r>
  <r>
    <x v="0"/>
    <x v="27"/>
    <x v="27"/>
    <x v="18"/>
    <x v="18"/>
    <x v="18"/>
    <x v="13"/>
    <x v="162"/>
    <x v="122"/>
    <x v="54"/>
    <x v="325"/>
    <x v="152"/>
    <x v="228"/>
    <x v="2"/>
  </r>
  <r>
    <x v="0"/>
    <x v="27"/>
    <x v="27"/>
    <x v="22"/>
    <x v="22"/>
    <x v="22"/>
    <x v="15"/>
    <x v="180"/>
    <x v="187"/>
    <x v="54"/>
    <x v="325"/>
    <x v="150"/>
    <x v="336"/>
    <x v="5"/>
  </r>
  <r>
    <x v="0"/>
    <x v="27"/>
    <x v="27"/>
    <x v="23"/>
    <x v="23"/>
    <x v="23"/>
    <x v="16"/>
    <x v="181"/>
    <x v="342"/>
    <x v="53"/>
    <x v="375"/>
    <x v="143"/>
    <x v="337"/>
    <x v="2"/>
  </r>
  <r>
    <x v="0"/>
    <x v="27"/>
    <x v="27"/>
    <x v="20"/>
    <x v="20"/>
    <x v="20"/>
    <x v="16"/>
    <x v="181"/>
    <x v="342"/>
    <x v="56"/>
    <x v="18"/>
    <x v="106"/>
    <x v="121"/>
    <x v="2"/>
  </r>
  <r>
    <x v="0"/>
    <x v="27"/>
    <x v="27"/>
    <x v="34"/>
    <x v="34"/>
    <x v="34"/>
    <x v="18"/>
    <x v="182"/>
    <x v="343"/>
    <x v="54"/>
    <x v="325"/>
    <x v="150"/>
    <x v="336"/>
    <x v="2"/>
  </r>
  <r>
    <x v="0"/>
    <x v="27"/>
    <x v="27"/>
    <x v="14"/>
    <x v="14"/>
    <x v="14"/>
    <x v="18"/>
    <x v="182"/>
    <x v="343"/>
    <x v="67"/>
    <x v="295"/>
    <x v="148"/>
    <x v="156"/>
    <x v="2"/>
  </r>
  <r>
    <x v="0"/>
    <x v="28"/>
    <x v="28"/>
    <x v="0"/>
    <x v="0"/>
    <x v="0"/>
    <x v="0"/>
    <x v="154"/>
    <x v="344"/>
    <x v="90"/>
    <x v="376"/>
    <x v="168"/>
    <x v="286"/>
    <x v="2"/>
  </r>
  <r>
    <x v="0"/>
    <x v="28"/>
    <x v="28"/>
    <x v="4"/>
    <x v="4"/>
    <x v="4"/>
    <x v="1"/>
    <x v="175"/>
    <x v="345"/>
    <x v="50"/>
    <x v="377"/>
    <x v="158"/>
    <x v="338"/>
    <x v="2"/>
  </r>
  <r>
    <x v="0"/>
    <x v="28"/>
    <x v="28"/>
    <x v="6"/>
    <x v="6"/>
    <x v="6"/>
    <x v="2"/>
    <x v="159"/>
    <x v="127"/>
    <x v="38"/>
    <x v="378"/>
    <x v="159"/>
    <x v="82"/>
    <x v="2"/>
  </r>
  <r>
    <x v="0"/>
    <x v="28"/>
    <x v="28"/>
    <x v="5"/>
    <x v="5"/>
    <x v="5"/>
    <x v="3"/>
    <x v="160"/>
    <x v="97"/>
    <x v="59"/>
    <x v="45"/>
    <x v="160"/>
    <x v="61"/>
    <x v="2"/>
  </r>
  <r>
    <x v="0"/>
    <x v="28"/>
    <x v="28"/>
    <x v="1"/>
    <x v="1"/>
    <x v="1"/>
    <x v="4"/>
    <x v="161"/>
    <x v="346"/>
    <x v="97"/>
    <x v="379"/>
    <x v="143"/>
    <x v="297"/>
    <x v="2"/>
  </r>
  <r>
    <x v="0"/>
    <x v="28"/>
    <x v="28"/>
    <x v="11"/>
    <x v="11"/>
    <x v="11"/>
    <x v="5"/>
    <x v="162"/>
    <x v="347"/>
    <x v="65"/>
    <x v="380"/>
    <x v="159"/>
    <x v="82"/>
    <x v="2"/>
  </r>
  <r>
    <x v="0"/>
    <x v="28"/>
    <x v="28"/>
    <x v="3"/>
    <x v="3"/>
    <x v="3"/>
    <x v="5"/>
    <x v="162"/>
    <x v="347"/>
    <x v="53"/>
    <x v="381"/>
    <x v="150"/>
    <x v="83"/>
    <x v="2"/>
  </r>
  <r>
    <x v="0"/>
    <x v="28"/>
    <x v="28"/>
    <x v="7"/>
    <x v="7"/>
    <x v="7"/>
    <x v="7"/>
    <x v="180"/>
    <x v="348"/>
    <x v="67"/>
    <x v="368"/>
    <x v="106"/>
    <x v="339"/>
    <x v="2"/>
  </r>
  <r>
    <x v="0"/>
    <x v="28"/>
    <x v="28"/>
    <x v="2"/>
    <x v="2"/>
    <x v="2"/>
    <x v="8"/>
    <x v="182"/>
    <x v="232"/>
    <x v="111"/>
    <x v="382"/>
    <x v="143"/>
    <x v="297"/>
    <x v="2"/>
  </r>
  <r>
    <x v="0"/>
    <x v="28"/>
    <x v="28"/>
    <x v="9"/>
    <x v="9"/>
    <x v="9"/>
    <x v="8"/>
    <x v="182"/>
    <x v="232"/>
    <x v="53"/>
    <x v="381"/>
    <x v="168"/>
    <x v="286"/>
    <x v="2"/>
  </r>
  <r>
    <x v="0"/>
    <x v="28"/>
    <x v="28"/>
    <x v="17"/>
    <x v="17"/>
    <x v="17"/>
    <x v="8"/>
    <x v="182"/>
    <x v="232"/>
    <x v="120"/>
    <x v="183"/>
    <x v="148"/>
    <x v="27"/>
    <x v="2"/>
  </r>
  <r>
    <x v="0"/>
    <x v="28"/>
    <x v="28"/>
    <x v="29"/>
    <x v="29"/>
    <x v="29"/>
    <x v="11"/>
    <x v="207"/>
    <x v="349"/>
    <x v="120"/>
    <x v="183"/>
    <x v="160"/>
    <x v="61"/>
    <x v="2"/>
  </r>
  <r>
    <x v="0"/>
    <x v="28"/>
    <x v="28"/>
    <x v="8"/>
    <x v="8"/>
    <x v="8"/>
    <x v="11"/>
    <x v="207"/>
    <x v="349"/>
    <x v="55"/>
    <x v="335"/>
    <x v="168"/>
    <x v="286"/>
    <x v="2"/>
  </r>
  <r>
    <x v="0"/>
    <x v="28"/>
    <x v="28"/>
    <x v="34"/>
    <x v="34"/>
    <x v="34"/>
    <x v="13"/>
    <x v="214"/>
    <x v="147"/>
    <x v="120"/>
    <x v="183"/>
    <x v="148"/>
    <x v="27"/>
    <x v="2"/>
  </r>
  <r>
    <x v="0"/>
    <x v="28"/>
    <x v="28"/>
    <x v="13"/>
    <x v="13"/>
    <x v="13"/>
    <x v="13"/>
    <x v="214"/>
    <x v="147"/>
    <x v="120"/>
    <x v="183"/>
    <x v="148"/>
    <x v="27"/>
    <x v="2"/>
  </r>
  <r>
    <x v="0"/>
    <x v="28"/>
    <x v="28"/>
    <x v="12"/>
    <x v="12"/>
    <x v="12"/>
    <x v="13"/>
    <x v="214"/>
    <x v="147"/>
    <x v="50"/>
    <x v="377"/>
    <x v="143"/>
    <x v="297"/>
    <x v="2"/>
  </r>
  <r>
    <x v="0"/>
    <x v="28"/>
    <x v="28"/>
    <x v="32"/>
    <x v="32"/>
    <x v="32"/>
    <x v="16"/>
    <x v="215"/>
    <x v="350"/>
    <x v="67"/>
    <x v="368"/>
    <x v="159"/>
    <x v="82"/>
    <x v="2"/>
  </r>
  <r>
    <x v="0"/>
    <x v="28"/>
    <x v="28"/>
    <x v="18"/>
    <x v="18"/>
    <x v="18"/>
    <x v="16"/>
    <x v="215"/>
    <x v="350"/>
    <x v="56"/>
    <x v="259"/>
    <x v="155"/>
    <x v="340"/>
    <x v="2"/>
  </r>
  <r>
    <x v="0"/>
    <x v="28"/>
    <x v="28"/>
    <x v="27"/>
    <x v="27"/>
    <x v="27"/>
    <x v="18"/>
    <x v="216"/>
    <x v="151"/>
    <x v="56"/>
    <x v="259"/>
    <x v="159"/>
    <x v="82"/>
    <x v="2"/>
  </r>
  <r>
    <x v="0"/>
    <x v="28"/>
    <x v="28"/>
    <x v="10"/>
    <x v="10"/>
    <x v="10"/>
    <x v="18"/>
    <x v="216"/>
    <x v="151"/>
    <x v="67"/>
    <x v="368"/>
    <x v="143"/>
    <x v="297"/>
    <x v="2"/>
  </r>
  <r>
    <x v="0"/>
    <x v="28"/>
    <x v="28"/>
    <x v="44"/>
    <x v="44"/>
    <x v="44"/>
    <x v="18"/>
    <x v="216"/>
    <x v="151"/>
    <x v="120"/>
    <x v="183"/>
    <x v="155"/>
    <x v="340"/>
    <x v="2"/>
  </r>
  <r>
    <x v="0"/>
    <x v="28"/>
    <x v="28"/>
    <x v="20"/>
    <x v="20"/>
    <x v="20"/>
    <x v="18"/>
    <x v="216"/>
    <x v="151"/>
    <x v="120"/>
    <x v="183"/>
    <x v="155"/>
    <x v="340"/>
    <x v="2"/>
  </r>
  <r>
    <x v="0"/>
    <x v="29"/>
    <x v="29"/>
    <x v="1"/>
    <x v="1"/>
    <x v="1"/>
    <x v="0"/>
    <x v="219"/>
    <x v="351"/>
    <x v="149"/>
    <x v="232"/>
    <x v="148"/>
    <x v="298"/>
    <x v="0"/>
  </r>
  <r>
    <x v="0"/>
    <x v="29"/>
    <x v="29"/>
    <x v="6"/>
    <x v="6"/>
    <x v="6"/>
    <x v="1"/>
    <x v="190"/>
    <x v="352"/>
    <x v="98"/>
    <x v="383"/>
    <x v="139"/>
    <x v="341"/>
    <x v="5"/>
  </r>
  <r>
    <x v="0"/>
    <x v="29"/>
    <x v="29"/>
    <x v="2"/>
    <x v="2"/>
    <x v="2"/>
    <x v="2"/>
    <x v="143"/>
    <x v="353"/>
    <x v="51"/>
    <x v="384"/>
    <x v="144"/>
    <x v="342"/>
    <x v="2"/>
  </r>
  <r>
    <x v="0"/>
    <x v="29"/>
    <x v="29"/>
    <x v="0"/>
    <x v="0"/>
    <x v="0"/>
    <x v="3"/>
    <x v="144"/>
    <x v="354"/>
    <x v="146"/>
    <x v="385"/>
    <x v="159"/>
    <x v="149"/>
    <x v="2"/>
  </r>
  <r>
    <x v="0"/>
    <x v="29"/>
    <x v="29"/>
    <x v="3"/>
    <x v="3"/>
    <x v="3"/>
    <x v="4"/>
    <x v="170"/>
    <x v="355"/>
    <x v="39"/>
    <x v="386"/>
    <x v="139"/>
    <x v="341"/>
    <x v="2"/>
  </r>
  <r>
    <x v="0"/>
    <x v="29"/>
    <x v="29"/>
    <x v="4"/>
    <x v="4"/>
    <x v="4"/>
    <x v="5"/>
    <x v="145"/>
    <x v="142"/>
    <x v="55"/>
    <x v="387"/>
    <x v="135"/>
    <x v="343"/>
    <x v="2"/>
  </r>
  <r>
    <x v="0"/>
    <x v="29"/>
    <x v="29"/>
    <x v="5"/>
    <x v="5"/>
    <x v="5"/>
    <x v="6"/>
    <x v="175"/>
    <x v="356"/>
    <x v="54"/>
    <x v="67"/>
    <x v="133"/>
    <x v="344"/>
    <x v="2"/>
  </r>
  <r>
    <x v="0"/>
    <x v="29"/>
    <x v="29"/>
    <x v="7"/>
    <x v="7"/>
    <x v="7"/>
    <x v="7"/>
    <x v="162"/>
    <x v="50"/>
    <x v="67"/>
    <x v="95"/>
    <x v="142"/>
    <x v="345"/>
    <x v="2"/>
  </r>
  <r>
    <x v="0"/>
    <x v="29"/>
    <x v="29"/>
    <x v="11"/>
    <x v="11"/>
    <x v="11"/>
    <x v="7"/>
    <x v="162"/>
    <x v="50"/>
    <x v="59"/>
    <x v="99"/>
    <x v="155"/>
    <x v="346"/>
    <x v="2"/>
  </r>
  <r>
    <x v="0"/>
    <x v="29"/>
    <x v="29"/>
    <x v="12"/>
    <x v="12"/>
    <x v="12"/>
    <x v="9"/>
    <x v="180"/>
    <x v="132"/>
    <x v="50"/>
    <x v="388"/>
    <x v="148"/>
    <x v="298"/>
    <x v="2"/>
  </r>
  <r>
    <x v="0"/>
    <x v="29"/>
    <x v="29"/>
    <x v="9"/>
    <x v="9"/>
    <x v="9"/>
    <x v="10"/>
    <x v="181"/>
    <x v="357"/>
    <x v="53"/>
    <x v="389"/>
    <x v="143"/>
    <x v="347"/>
    <x v="2"/>
  </r>
  <r>
    <x v="0"/>
    <x v="29"/>
    <x v="29"/>
    <x v="17"/>
    <x v="17"/>
    <x v="17"/>
    <x v="10"/>
    <x v="181"/>
    <x v="357"/>
    <x v="120"/>
    <x v="183"/>
    <x v="106"/>
    <x v="348"/>
    <x v="2"/>
  </r>
  <r>
    <x v="0"/>
    <x v="29"/>
    <x v="29"/>
    <x v="8"/>
    <x v="8"/>
    <x v="8"/>
    <x v="12"/>
    <x v="182"/>
    <x v="358"/>
    <x v="111"/>
    <x v="93"/>
    <x v="168"/>
    <x v="286"/>
    <x v="2"/>
  </r>
  <r>
    <x v="0"/>
    <x v="29"/>
    <x v="29"/>
    <x v="27"/>
    <x v="27"/>
    <x v="27"/>
    <x v="13"/>
    <x v="207"/>
    <x v="359"/>
    <x v="67"/>
    <x v="95"/>
    <x v="150"/>
    <x v="121"/>
    <x v="2"/>
  </r>
  <r>
    <x v="0"/>
    <x v="29"/>
    <x v="29"/>
    <x v="33"/>
    <x v="33"/>
    <x v="33"/>
    <x v="13"/>
    <x v="207"/>
    <x v="359"/>
    <x v="67"/>
    <x v="95"/>
    <x v="155"/>
    <x v="346"/>
    <x v="2"/>
  </r>
  <r>
    <x v="0"/>
    <x v="29"/>
    <x v="29"/>
    <x v="23"/>
    <x v="23"/>
    <x v="23"/>
    <x v="13"/>
    <x v="207"/>
    <x v="359"/>
    <x v="55"/>
    <x v="387"/>
    <x v="143"/>
    <x v="347"/>
    <x v="2"/>
  </r>
  <r>
    <x v="0"/>
    <x v="29"/>
    <x v="29"/>
    <x v="22"/>
    <x v="22"/>
    <x v="22"/>
    <x v="16"/>
    <x v="214"/>
    <x v="210"/>
    <x v="56"/>
    <x v="59"/>
    <x v="150"/>
    <x v="121"/>
    <x v="2"/>
  </r>
  <r>
    <x v="0"/>
    <x v="29"/>
    <x v="29"/>
    <x v="36"/>
    <x v="36"/>
    <x v="36"/>
    <x v="17"/>
    <x v="215"/>
    <x v="166"/>
    <x v="50"/>
    <x v="388"/>
    <x v="168"/>
    <x v="286"/>
    <x v="2"/>
  </r>
  <r>
    <x v="0"/>
    <x v="29"/>
    <x v="29"/>
    <x v="15"/>
    <x v="15"/>
    <x v="15"/>
    <x v="17"/>
    <x v="215"/>
    <x v="166"/>
    <x v="54"/>
    <x v="67"/>
    <x v="143"/>
    <x v="347"/>
    <x v="2"/>
  </r>
  <r>
    <x v="0"/>
    <x v="29"/>
    <x v="29"/>
    <x v="14"/>
    <x v="14"/>
    <x v="14"/>
    <x v="17"/>
    <x v="215"/>
    <x v="166"/>
    <x v="56"/>
    <x v="59"/>
    <x v="155"/>
    <x v="346"/>
    <x v="2"/>
  </r>
  <r>
    <x v="0"/>
    <x v="29"/>
    <x v="29"/>
    <x v="28"/>
    <x v="28"/>
    <x v="28"/>
    <x v="17"/>
    <x v="215"/>
    <x v="166"/>
    <x v="56"/>
    <x v="59"/>
    <x v="155"/>
    <x v="346"/>
    <x v="2"/>
  </r>
  <r>
    <x v="0"/>
    <x v="30"/>
    <x v="30"/>
    <x v="0"/>
    <x v="0"/>
    <x v="0"/>
    <x v="0"/>
    <x v="141"/>
    <x v="360"/>
    <x v="36"/>
    <x v="390"/>
    <x v="143"/>
    <x v="349"/>
    <x v="2"/>
  </r>
  <r>
    <x v="0"/>
    <x v="30"/>
    <x v="30"/>
    <x v="2"/>
    <x v="2"/>
    <x v="2"/>
    <x v="1"/>
    <x v="144"/>
    <x v="361"/>
    <x v="86"/>
    <x v="391"/>
    <x v="152"/>
    <x v="350"/>
    <x v="2"/>
  </r>
  <r>
    <x v="0"/>
    <x v="30"/>
    <x v="30"/>
    <x v="4"/>
    <x v="4"/>
    <x v="4"/>
    <x v="2"/>
    <x v="205"/>
    <x v="362"/>
    <x v="53"/>
    <x v="392"/>
    <x v="132"/>
    <x v="351"/>
    <x v="2"/>
  </r>
  <r>
    <x v="0"/>
    <x v="30"/>
    <x v="30"/>
    <x v="5"/>
    <x v="5"/>
    <x v="5"/>
    <x v="3"/>
    <x v="145"/>
    <x v="363"/>
    <x v="70"/>
    <x v="393"/>
    <x v="133"/>
    <x v="352"/>
    <x v="2"/>
  </r>
  <r>
    <x v="0"/>
    <x v="30"/>
    <x v="30"/>
    <x v="7"/>
    <x v="7"/>
    <x v="7"/>
    <x v="3"/>
    <x v="145"/>
    <x v="363"/>
    <x v="67"/>
    <x v="193"/>
    <x v="134"/>
    <x v="353"/>
    <x v="2"/>
  </r>
  <r>
    <x v="0"/>
    <x v="30"/>
    <x v="30"/>
    <x v="3"/>
    <x v="3"/>
    <x v="3"/>
    <x v="5"/>
    <x v="174"/>
    <x v="128"/>
    <x v="65"/>
    <x v="216"/>
    <x v="152"/>
    <x v="350"/>
    <x v="2"/>
  </r>
  <r>
    <x v="0"/>
    <x v="30"/>
    <x v="30"/>
    <x v="1"/>
    <x v="1"/>
    <x v="1"/>
    <x v="6"/>
    <x v="175"/>
    <x v="364"/>
    <x v="93"/>
    <x v="394"/>
    <x v="159"/>
    <x v="354"/>
    <x v="2"/>
  </r>
  <r>
    <x v="0"/>
    <x v="30"/>
    <x v="30"/>
    <x v="8"/>
    <x v="8"/>
    <x v="8"/>
    <x v="7"/>
    <x v="161"/>
    <x v="365"/>
    <x v="70"/>
    <x v="393"/>
    <x v="143"/>
    <x v="349"/>
    <x v="2"/>
  </r>
  <r>
    <x v="0"/>
    <x v="30"/>
    <x v="30"/>
    <x v="11"/>
    <x v="11"/>
    <x v="11"/>
    <x v="8"/>
    <x v="163"/>
    <x v="366"/>
    <x v="111"/>
    <x v="395"/>
    <x v="150"/>
    <x v="355"/>
    <x v="2"/>
  </r>
  <r>
    <x v="0"/>
    <x v="30"/>
    <x v="30"/>
    <x v="9"/>
    <x v="9"/>
    <x v="9"/>
    <x v="8"/>
    <x v="163"/>
    <x v="366"/>
    <x v="111"/>
    <x v="395"/>
    <x v="150"/>
    <x v="355"/>
    <x v="2"/>
  </r>
  <r>
    <x v="0"/>
    <x v="30"/>
    <x v="30"/>
    <x v="6"/>
    <x v="6"/>
    <x v="6"/>
    <x v="10"/>
    <x v="180"/>
    <x v="367"/>
    <x v="53"/>
    <x v="392"/>
    <x v="159"/>
    <x v="354"/>
    <x v="2"/>
  </r>
  <r>
    <x v="0"/>
    <x v="30"/>
    <x v="30"/>
    <x v="17"/>
    <x v="17"/>
    <x v="17"/>
    <x v="11"/>
    <x v="182"/>
    <x v="368"/>
    <x v="120"/>
    <x v="183"/>
    <x v="150"/>
    <x v="355"/>
    <x v="2"/>
  </r>
  <r>
    <x v="0"/>
    <x v="30"/>
    <x v="30"/>
    <x v="30"/>
    <x v="30"/>
    <x v="30"/>
    <x v="12"/>
    <x v="207"/>
    <x v="369"/>
    <x v="54"/>
    <x v="396"/>
    <x v="155"/>
    <x v="140"/>
    <x v="2"/>
  </r>
  <r>
    <x v="0"/>
    <x v="30"/>
    <x v="30"/>
    <x v="10"/>
    <x v="10"/>
    <x v="10"/>
    <x v="12"/>
    <x v="207"/>
    <x v="369"/>
    <x v="54"/>
    <x v="396"/>
    <x v="155"/>
    <x v="140"/>
    <x v="2"/>
  </r>
  <r>
    <x v="0"/>
    <x v="30"/>
    <x v="30"/>
    <x v="35"/>
    <x v="35"/>
    <x v="35"/>
    <x v="12"/>
    <x v="207"/>
    <x v="369"/>
    <x v="56"/>
    <x v="19"/>
    <x v="148"/>
    <x v="356"/>
    <x v="2"/>
  </r>
  <r>
    <x v="0"/>
    <x v="30"/>
    <x v="30"/>
    <x v="19"/>
    <x v="19"/>
    <x v="19"/>
    <x v="15"/>
    <x v="214"/>
    <x v="17"/>
    <x v="56"/>
    <x v="19"/>
    <x v="150"/>
    <x v="355"/>
    <x v="2"/>
  </r>
  <r>
    <x v="0"/>
    <x v="30"/>
    <x v="30"/>
    <x v="15"/>
    <x v="15"/>
    <x v="15"/>
    <x v="15"/>
    <x v="214"/>
    <x v="17"/>
    <x v="56"/>
    <x v="19"/>
    <x v="150"/>
    <x v="355"/>
    <x v="2"/>
  </r>
  <r>
    <x v="0"/>
    <x v="30"/>
    <x v="30"/>
    <x v="12"/>
    <x v="12"/>
    <x v="12"/>
    <x v="15"/>
    <x v="214"/>
    <x v="17"/>
    <x v="67"/>
    <x v="193"/>
    <x v="155"/>
    <x v="140"/>
    <x v="2"/>
  </r>
  <r>
    <x v="0"/>
    <x v="30"/>
    <x v="30"/>
    <x v="14"/>
    <x v="14"/>
    <x v="14"/>
    <x v="15"/>
    <x v="214"/>
    <x v="17"/>
    <x v="50"/>
    <x v="397"/>
    <x v="143"/>
    <x v="349"/>
    <x v="2"/>
  </r>
  <r>
    <x v="0"/>
    <x v="30"/>
    <x v="30"/>
    <x v="23"/>
    <x v="23"/>
    <x v="23"/>
    <x v="15"/>
    <x v="214"/>
    <x v="17"/>
    <x v="56"/>
    <x v="19"/>
    <x v="150"/>
    <x v="355"/>
    <x v="2"/>
  </r>
  <r>
    <x v="0"/>
    <x v="30"/>
    <x v="30"/>
    <x v="20"/>
    <x v="20"/>
    <x v="20"/>
    <x v="15"/>
    <x v="214"/>
    <x v="17"/>
    <x v="120"/>
    <x v="183"/>
    <x v="148"/>
    <x v="356"/>
    <x v="2"/>
  </r>
  <r>
    <x v="0"/>
    <x v="31"/>
    <x v="31"/>
    <x v="0"/>
    <x v="0"/>
    <x v="0"/>
    <x v="0"/>
    <x v="184"/>
    <x v="370"/>
    <x v="84"/>
    <x v="398"/>
    <x v="144"/>
    <x v="357"/>
    <x v="2"/>
  </r>
  <r>
    <x v="0"/>
    <x v="31"/>
    <x v="31"/>
    <x v="4"/>
    <x v="4"/>
    <x v="4"/>
    <x v="1"/>
    <x v="91"/>
    <x v="371"/>
    <x v="53"/>
    <x v="399"/>
    <x v="91"/>
    <x v="358"/>
    <x v="2"/>
  </r>
  <r>
    <x v="0"/>
    <x v="31"/>
    <x v="31"/>
    <x v="5"/>
    <x v="5"/>
    <x v="5"/>
    <x v="2"/>
    <x v="185"/>
    <x v="372"/>
    <x v="93"/>
    <x v="400"/>
    <x v="136"/>
    <x v="359"/>
    <x v="2"/>
  </r>
  <r>
    <x v="0"/>
    <x v="31"/>
    <x v="31"/>
    <x v="7"/>
    <x v="7"/>
    <x v="7"/>
    <x v="3"/>
    <x v="154"/>
    <x v="373"/>
    <x v="50"/>
    <x v="49"/>
    <x v="109"/>
    <x v="224"/>
    <x v="2"/>
  </r>
  <r>
    <x v="0"/>
    <x v="31"/>
    <x v="31"/>
    <x v="3"/>
    <x v="3"/>
    <x v="3"/>
    <x v="4"/>
    <x v="144"/>
    <x v="374"/>
    <x v="55"/>
    <x v="4"/>
    <x v="147"/>
    <x v="360"/>
    <x v="2"/>
  </r>
  <r>
    <x v="0"/>
    <x v="31"/>
    <x v="31"/>
    <x v="2"/>
    <x v="2"/>
    <x v="2"/>
    <x v="5"/>
    <x v="170"/>
    <x v="99"/>
    <x v="27"/>
    <x v="401"/>
    <x v="145"/>
    <x v="278"/>
    <x v="2"/>
  </r>
  <r>
    <x v="0"/>
    <x v="31"/>
    <x v="31"/>
    <x v="12"/>
    <x v="12"/>
    <x v="12"/>
    <x v="6"/>
    <x v="200"/>
    <x v="375"/>
    <x v="56"/>
    <x v="402"/>
    <x v="85"/>
    <x v="361"/>
    <x v="2"/>
  </r>
  <r>
    <x v="0"/>
    <x v="31"/>
    <x v="31"/>
    <x v="1"/>
    <x v="1"/>
    <x v="1"/>
    <x v="7"/>
    <x v="171"/>
    <x v="376"/>
    <x v="122"/>
    <x v="359"/>
    <x v="144"/>
    <x v="357"/>
    <x v="2"/>
  </r>
  <r>
    <x v="0"/>
    <x v="31"/>
    <x v="31"/>
    <x v="8"/>
    <x v="8"/>
    <x v="8"/>
    <x v="8"/>
    <x v="145"/>
    <x v="377"/>
    <x v="52"/>
    <x v="403"/>
    <x v="153"/>
    <x v="362"/>
    <x v="2"/>
  </r>
  <r>
    <x v="0"/>
    <x v="31"/>
    <x v="31"/>
    <x v="11"/>
    <x v="11"/>
    <x v="11"/>
    <x v="9"/>
    <x v="155"/>
    <x v="378"/>
    <x v="50"/>
    <x v="49"/>
    <x v="135"/>
    <x v="363"/>
    <x v="2"/>
  </r>
  <r>
    <x v="0"/>
    <x v="31"/>
    <x v="31"/>
    <x v="9"/>
    <x v="9"/>
    <x v="9"/>
    <x v="10"/>
    <x v="146"/>
    <x v="379"/>
    <x v="38"/>
    <x v="404"/>
    <x v="152"/>
    <x v="74"/>
    <x v="2"/>
  </r>
  <r>
    <x v="0"/>
    <x v="31"/>
    <x v="31"/>
    <x v="6"/>
    <x v="6"/>
    <x v="6"/>
    <x v="11"/>
    <x v="173"/>
    <x v="131"/>
    <x v="65"/>
    <x v="251"/>
    <x v="144"/>
    <x v="357"/>
    <x v="2"/>
  </r>
  <r>
    <x v="0"/>
    <x v="31"/>
    <x v="31"/>
    <x v="15"/>
    <x v="15"/>
    <x v="15"/>
    <x v="12"/>
    <x v="162"/>
    <x v="380"/>
    <x v="120"/>
    <x v="183"/>
    <x v="153"/>
    <x v="362"/>
    <x v="2"/>
  </r>
  <r>
    <x v="0"/>
    <x v="31"/>
    <x v="31"/>
    <x v="16"/>
    <x v="16"/>
    <x v="16"/>
    <x v="13"/>
    <x v="180"/>
    <x v="288"/>
    <x v="56"/>
    <x v="402"/>
    <x v="152"/>
    <x v="74"/>
    <x v="2"/>
  </r>
  <r>
    <x v="0"/>
    <x v="31"/>
    <x v="31"/>
    <x v="13"/>
    <x v="13"/>
    <x v="13"/>
    <x v="14"/>
    <x v="181"/>
    <x v="210"/>
    <x v="56"/>
    <x v="402"/>
    <x v="106"/>
    <x v="209"/>
    <x v="2"/>
  </r>
  <r>
    <x v="0"/>
    <x v="31"/>
    <x v="31"/>
    <x v="10"/>
    <x v="10"/>
    <x v="10"/>
    <x v="14"/>
    <x v="181"/>
    <x v="210"/>
    <x v="67"/>
    <x v="405"/>
    <x v="160"/>
    <x v="364"/>
    <x v="2"/>
  </r>
  <r>
    <x v="0"/>
    <x v="31"/>
    <x v="31"/>
    <x v="32"/>
    <x v="32"/>
    <x v="32"/>
    <x v="16"/>
    <x v="182"/>
    <x v="152"/>
    <x v="120"/>
    <x v="183"/>
    <x v="106"/>
    <x v="209"/>
    <x v="2"/>
  </r>
  <r>
    <x v="0"/>
    <x v="31"/>
    <x v="31"/>
    <x v="35"/>
    <x v="35"/>
    <x v="35"/>
    <x v="16"/>
    <x v="182"/>
    <x v="152"/>
    <x v="56"/>
    <x v="402"/>
    <x v="160"/>
    <x v="364"/>
    <x v="2"/>
  </r>
  <r>
    <x v="0"/>
    <x v="31"/>
    <x v="31"/>
    <x v="34"/>
    <x v="34"/>
    <x v="34"/>
    <x v="18"/>
    <x v="207"/>
    <x v="381"/>
    <x v="120"/>
    <x v="183"/>
    <x v="160"/>
    <x v="364"/>
    <x v="2"/>
  </r>
  <r>
    <x v="0"/>
    <x v="31"/>
    <x v="31"/>
    <x v="14"/>
    <x v="14"/>
    <x v="14"/>
    <x v="18"/>
    <x v="207"/>
    <x v="381"/>
    <x v="120"/>
    <x v="183"/>
    <x v="160"/>
    <x v="364"/>
    <x v="2"/>
  </r>
  <r>
    <x v="0"/>
    <x v="31"/>
    <x v="31"/>
    <x v="29"/>
    <x v="29"/>
    <x v="29"/>
    <x v="18"/>
    <x v="207"/>
    <x v="381"/>
    <x v="120"/>
    <x v="183"/>
    <x v="160"/>
    <x v="364"/>
    <x v="2"/>
  </r>
  <r>
    <x v="0"/>
    <x v="31"/>
    <x v="31"/>
    <x v="22"/>
    <x v="22"/>
    <x v="22"/>
    <x v="18"/>
    <x v="207"/>
    <x v="381"/>
    <x v="56"/>
    <x v="402"/>
    <x v="148"/>
    <x v="354"/>
    <x v="2"/>
  </r>
  <r>
    <x v="0"/>
    <x v="32"/>
    <x v="32"/>
    <x v="0"/>
    <x v="0"/>
    <x v="0"/>
    <x v="0"/>
    <x v="88"/>
    <x v="382"/>
    <x v="60"/>
    <x v="406"/>
    <x v="158"/>
    <x v="295"/>
    <x v="2"/>
  </r>
  <r>
    <x v="0"/>
    <x v="32"/>
    <x v="32"/>
    <x v="1"/>
    <x v="1"/>
    <x v="1"/>
    <x v="1"/>
    <x v="176"/>
    <x v="383"/>
    <x v="109"/>
    <x v="407"/>
    <x v="152"/>
    <x v="250"/>
    <x v="2"/>
  </r>
  <r>
    <x v="0"/>
    <x v="32"/>
    <x v="32"/>
    <x v="2"/>
    <x v="2"/>
    <x v="2"/>
    <x v="2"/>
    <x v="184"/>
    <x v="239"/>
    <x v="84"/>
    <x v="408"/>
    <x v="144"/>
    <x v="365"/>
    <x v="2"/>
  </r>
  <r>
    <x v="0"/>
    <x v="32"/>
    <x v="32"/>
    <x v="5"/>
    <x v="5"/>
    <x v="5"/>
    <x v="3"/>
    <x v="142"/>
    <x v="216"/>
    <x v="93"/>
    <x v="409"/>
    <x v="134"/>
    <x v="366"/>
    <x v="2"/>
  </r>
  <r>
    <x v="0"/>
    <x v="32"/>
    <x v="32"/>
    <x v="3"/>
    <x v="3"/>
    <x v="3"/>
    <x v="4"/>
    <x v="143"/>
    <x v="384"/>
    <x v="72"/>
    <x v="410"/>
    <x v="133"/>
    <x v="283"/>
    <x v="2"/>
  </r>
  <r>
    <x v="0"/>
    <x v="32"/>
    <x v="32"/>
    <x v="4"/>
    <x v="4"/>
    <x v="4"/>
    <x v="5"/>
    <x v="220"/>
    <x v="385"/>
    <x v="54"/>
    <x v="411"/>
    <x v="147"/>
    <x v="174"/>
    <x v="2"/>
  </r>
  <r>
    <x v="0"/>
    <x v="32"/>
    <x v="32"/>
    <x v="6"/>
    <x v="6"/>
    <x v="6"/>
    <x v="6"/>
    <x v="172"/>
    <x v="386"/>
    <x v="93"/>
    <x v="409"/>
    <x v="142"/>
    <x v="228"/>
    <x v="5"/>
  </r>
  <r>
    <x v="0"/>
    <x v="32"/>
    <x v="32"/>
    <x v="7"/>
    <x v="7"/>
    <x v="7"/>
    <x v="7"/>
    <x v="155"/>
    <x v="387"/>
    <x v="55"/>
    <x v="412"/>
    <x v="137"/>
    <x v="367"/>
    <x v="2"/>
  </r>
  <r>
    <x v="0"/>
    <x v="32"/>
    <x v="32"/>
    <x v="11"/>
    <x v="11"/>
    <x v="11"/>
    <x v="7"/>
    <x v="155"/>
    <x v="387"/>
    <x v="97"/>
    <x v="223"/>
    <x v="153"/>
    <x v="368"/>
    <x v="2"/>
  </r>
  <r>
    <x v="0"/>
    <x v="32"/>
    <x v="32"/>
    <x v="14"/>
    <x v="14"/>
    <x v="14"/>
    <x v="9"/>
    <x v="160"/>
    <x v="221"/>
    <x v="50"/>
    <x v="47"/>
    <x v="144"/>
    <x v="365"/>
    <x v="2"/>
  </r>
  <r>
    <x v="0"/>
    <x v="32"/>
    <x v="32"/>
    <x v="13"/>
    <x v="13"/>
    <x v="13"/>
    <x v="10"/>
    <x v="186"/>
    <x v="388"/>
    <x v="56"/>
    <x v="413"/>
    <x v="158"/>
    <x v="295"/>
    <x v="2"/>
  </r>
  <r>
    <x v="0"/>
    <x v="32"/>
    <x v="32"/>
    <x v="8"/>
    <x v="8"/>
    <x v="8"/>
    <x v="11"/>
    <x v="161"/>
    <x v="389"/>
    <x v="65"/>
    <x v="414"/>
    <x v="155"/>
    <x v="369"/>
    <x v="2"/>
  </r>
  <r>
    <x v="0"/>
    <x v="32"/>
    <x v="32"/>
    <x v="9"/>
    <x v="9"/>
    <x v="9"/>
    <x v="11"/>
    <x v="161"/>
    <x v="389"/>
    <x v="70"/>
    <x v="415"/>
    <x v="159"/>
    <x v="248"/>
    <x v="2"/>
  </r>
  <r>
    <x v="0"/>
    <x v="32"/>
    <x v="32"/>
    <x v="16"/>
    <x v="16"/>
    <x v="16"/>
    <x v="13"/>
    <x v="162"/>
    <x v="15"/>
    <x v="54"/>
    <x v="411"/>
    <x v="152"/>
    <x v="250"/>
    <x v="2"/>
  </r>
  <r>
    <x v="0"/>
    <x v="32"/>
    <x v="32"/>
    <x v="10"/>
    <x v="10"/>
    <x v="10"/>
    <x v="14"/>
    <x v="163"/>
    <x v="390"/>
    <x v="53"/>
    <x v="416"/>
    <x v="155"/>
    <x v="369"/>
    <x v="2"/>
  </r>
  <r>
    <x v="0"/>
    <x v="32"/>
    <x v="32"/>
    <x v="29"/>
    <x v="29"/>
    <x v="29"/>
    <x v="14"/>
    <x v="163"/>
    <x v="390"/>
    <x v="67"/>
    <x v="417"/>
    <x v="106"/>
    <x v="370"/>
    <x v="2"/>
  </r>
  <r>
    <x v="0"/>
    <x v="32"/>
    <x v="32"/>
    <x v="15"/>
    <x v="15"/>
    <x v="15"/>
    <x v="16"/>
    <x v="180"/>
    <x v="93"/>
    <x v="120"/>
    <x v="183"/>
    <x v="142"/>
    <x v="228"/>
    <x v="2"/>
  </r>
  <r>
    <x v="0"/>
    <x v="32"/>
    <x v="32"/>
    <x v="17"/>
    <x v="17"/>
    <x v="17"/>
    <x v="16"/>
    <x v="180"/>
    <x v="93"/>
    <x v="120"/>
    <x v="183"/>
    <x v="106"/>
    <x v="370"/>
    <x v="2"/>
  </r>
  <r>
    <x v="0"/>
    <x v="32"/>
    <x v="32"/>
    <x v="45"/>
    <x v="45"/>
    <x v="45"/>
    <x v="18"/>
    <x v="181"/>
    <x v="151"/>
    <x v="56"/>
    <x v="413"/>
    <x v="106"/>
    <x v="370"/>
    <x v="2"/>
  </r>
  <r>
    <x v="0"/>
    <x v="32"/>
    <x v="32"/>
    <x v="23"/>
    <x v="23"/>
    <x v="23"/>
    <x v="18"/>
    <x v="181"/>
    <x v="151"/>
    <x v="54"/>
    <x v="411"/>
    <x v="148"/>
    <x v="371"/>
    <x v="2"/>
  </r>
  <r>
    <x v="0"/>
    <x v="32"/>
    <x v="32"/>
    <x v="20"/>
    <x v="20"/>
    <x v="20"/>
    <x v="18"/>
    <x v="181"/>
    <x v="151"/>
    <x v="67"/>
    <x v="417"/>
    <x v="160"/>
    <x v="372"/>
    <x v="2"/>
  </r>
  <r>
    <x v="0"/>
    <x v="33"/>
    <x v="33"/>
    <x v="5"/>
    <x v="5"/>
    <x v="5"/>
    <x v="0"/>
    <x v="155"/>
    <x v="391"/>
    <x v="93"/>
    <x v="418"/>
    <x v="152"/>
    <x v="373"/>
    <x v="2"/>
  </r>
  <r>
    <x v="0"/>
    <x v="33"/>
    <x v="33"/>
    <x v="0"/>
    <x v="0"/>
    <x v="0"/>
    <x v="1"/>
    <x v="146"/>
    <x v="392"/>
    <x v="72"/>
    <x v="419"/>
    <x v="143"/>
    <x v="374"/>
    <x v="2"/>
  </r>
  <r>
    <x v="0"/>
    <x v="33"/>
    <x v="33"/>
    <x v="4"/>
    <x v="4"/>
    <x v="4"/>
    <x v="2"/>
    <x v="147"/>
    <x v="328"/>
    <x v="55"/>
    <x v="420"/>
    <x v="139"/>
    <x v="375"/>
    <x v="2"/>
  </r>
  <r>
    <x v="0"/>
    <x v="33"/>
    <x v="33"/>
    <x v="1"/>
    <x v="1"/>
    <x v="1"/>
    <x v="3"/>
    <x v="186"/>
    <x v="393"/>
    <x v="97"/>
    <x v="421"/>
    <x v="159"/>
    <x v="376"/>
    <x v="2"/>
  </r>
  <r>
    <x v="0"/>
    <x v="33"/>
    <x v="33"/>
    <x v="6"/>
    <x v="6"/>
    <x v="6"/>
    <x v="4"/>
    <x v="162"/>
    <x v="79"/>
    <x v="65"/>
    <x v="199"/>
    <x v="159"/>
    <x v="376"/>
    <x v="2"/>
  </r>
  <r>
    <x v="0"/>
    <x v="33"/>
    <x v="33"/>
    <x v="3"/>
    <x v="3"/>
    <x v="3"/>
    <x v="5"/>
    <x v="180"/>
    <x v="394"/>
    <x v="53"/>
    <x v="422"/>
    <x v="159"/>
    <x v="376"/>
    <x v="2"/>
  </r>
  <r>
    <x v="0"/>
    <x v="33"/>
    <x v="33"/>
    <x v="7"/>
    <x v="7"/>
    <x v="7"/>
    <x v="6"/>
    <x v="182"/>
    <x v="395"/>
    <x v="55"/>
    <x v="420"/>
    <x v="159"/>
    <x v="376"/>
    <x v="2"/>
  </r>
  <r>
    <x v="0"/>
    <x v="33"/>
    <x v="33"/>
    <x v="34"/>
    <x v="34"/>
    <x v="34"/>
    <x v="6"/>
    <x v="182"/>
    <x v="395"/>
    <x v="67"/>
    <x v="423"/>
    <x v="148"/>
    <x v="377"/>
    <x v="2"/>
  </r>
  <r>
    <x v="0"/>
    <x v="33"/>
    <x v="33"/>
    <x v="23"/>
    <x v="23"/>
    <x v="23"/>
    <x v="6"/>
    <x v="182"/>
    <x v="395"/>
    <x v="50"/>
    <x v="178"/>
    <x v="155"/>
    <x v="378"/>
    <x v="2"/>
  </r>
  <r>
    <x v="0"/>
    <x v="33"/>
    <x v="33"/>
    <x v="11"/>
    <x v="11"/>
    <x v="11"/>
    <x v="9"/>
    <x v="214"/>
    <x v="396"/>
    <x v="67"/>
    <x v="423"/>
    <x v="155"/>
    <x v="378"/>
    <x v="2"/>
  </r>
  <r>
    <x v="0"/>
    <x v="33"/>
    <x v="33"/>
    <x v="2"/>
    <x v="2"/>
    <x v="2"/>
    <x v="9"/>
    <x v="214"/>
    <x v="396"/>
    <x v="120"/>
    <x v="183"/>
    <x v="148"/>
    <x v="377"/>
    <x v="2"/>
  </r>
  <r>
    <x v="0"/>
    <x v="33"/>
    <x v="33"/>
    <x v="17"/>
    <x v="17"/>
    <x v="17"/>
    <x v="9"/>
    <x v="214"/>
    <x v="396"/>
    <x v="120"/>
    <x v="183"/>
    <x v="148"/>
    <x v="377"/>
    <x v="2"/>
  </r>
  <r>
    <x v="0"/>
    <x v="33"/>
    <x v="33"/>
    <x v="47"/>
    <x v="47"/>
    <x v="47"/>
    <x v="12"/>
    <x v="215"/>
    <x v="147"/>
    <x v="120"/>
    <x v="183"/>
    <x v="150"/>
    <x v="379"/>
    <x v="2"/>
  </r>
  <r>
    <x v="0"/>
    <x v="33"/>
    <x v="33"/>
    <x v="38"/>
    <x v="38"/>
    <x v="38"/>
    <x v="13"/>
    <x v="216"/>
    <x v="37"/>
    <x v="120"/>
    <x v="183"/>
    <x v="155"/>
    <x v="378"/>
    <x v="2"/>
  </r>
  <r>
    <x v="0"/>
    <x v="33"/>
    <x v="33"/>
    <x v="48"/>
    <x v="48"/>
    <x v="48"/>
    <x v="13"/>
    <x v="216"/>
    <x v="37"/>
    <x v="120"/>
    <x v="183"/>
    <x v="155"/>
    <x v="378"/>
    <x v="2"/>
  </r>
  <r>
    <x v="0"/>
    <x v="33"/>
    <x v="33"/>
    <x v="32"/>
    <x v="32"/>
    <x v="32"/>
    <x v="13"/>
    <x v="216"/>
    <x v="37"/>
    <x v="56"/>
    <x v="424"/>
    <x v="159"/>
    <x v="376"/>
    <x v="2"/>
  </r>
  <r>
    <x v="0"/>
    <x v="33"/>
    <x v="33"/>
    <x v="8"/>
    <x v="8"/>
    <x v="8"/>
    <x v="13"/>
    <x v="216"/>
    <x v="37"/>
    <x v="67"/>
    <x v="423"/>
    <x v="168"/>
    <x v="286"/>
    <x v="2"/>
  </r>
  <r>
    <x v="0"/>
    <x v="33"/>
    <x v="33"/>
    <x v="44"/>
    <x v="44"/>
    <x v="44"/>
    <x v="13"/>
    <x v="216"/>
    <x v="37"/>
    <x v="120"/>
    <x v="183"/>
    <x v="155"/>
    <x v="378"/>
    <x v="2"/>
  </r>
  <r>
    <x v="0"/>
    <x v="33"/>
    <x v="33"/>
    <x v="27"/>
    <x v="27"/>
    <x v="27"/>
    <x v="18"/>
    <x v="217"/>
    <x v="211"/>
    <x v="56"/>
    <x v="424"/>
    <x v="143"/>
    <x v="374"/>
    <x v="2"/>
  </r>
  <r>
    <x v="0"/>
    <x v="33"/>
    <x v="33"/>
    <x v="30"/>
    <x v="30"/>
    <x v="30"/>
    <x v="18"/>
    <x v="217"/>
    <x v="211"/>
    <x v="67"/>
    <x v="423"/>
    <x v="168"/>
    <x v="286"/>
    <x v="2"/>
  </r>
  <r>
    <x v="0"/>
    <x v="33"/>
    <x v="33"/>
    <x v="19"/>
    <x v="19"/>
    <x v="19"/>
    <x v="18"/>
    <x v="217"/>
    <x v="211"/>
    <x v="120"/>
    <x v="183"/>
    <x v="159"/>
    <x v="376"/>
    <x v="2"/>
  </r>
  <r>
    <x v="0"/>
    <x v="33"/>
    <x v="33"/>
    <x v="15"/>
    <x v="15"/>
    <x v="15"/>
    <x v="18"/>
    <x v="217"/>
    <x v="211"/>
    <x v="120"/>
    <x v="183"/>
    <x v="159"/>
    <x v="376"/>
    <x v="2"/>
  </r>
  <r>
    <x v="0"/>
    <x v="33"/>
    <x v="33"/>
    <x v="12"/>
    <x v="12"/>
    <x v="12"/>
    <x v="18"/>
    <x v="217"/>
    <x v="211"/>
    <x v="56"/>
    <x v="424"/>
    <x v="143"/>
    <x v="374"/>
    <x v="2"/>
  </r>
  <r>
    <x v="0"/>
    <x v="33"/>
    <x v="33"/>
    <x v="14"/>
    <x v="14"/>
    <x v="14"/>
    <x v="18"/>
    <x v="217"/>
    <x v="211"/>
    <x v="56"/>
    <x v="424"/>
    <x v="143"/>
    <x v="374"/>
    <x v="2"/>
  </r>
  <r>
    <x v="0"/>
    <x v="33"/>
    <x v="33"/>
    <x v="9"/>
    <x v="9"/>
    <x v="9"/>
    <x v="18"/>
    <x v="217"/>
    <x v="211"/>
    <x v="67"/>
    <x v="423"/>
    <x v="168"/>
    <x v="286"/>
    <x v="2"/>
  </r>
  <r>
    <x v="0"/>
    <x v="33"/>
    <x v="33"/>
    <x v="20"/>
    <x v="20"/>
    <x v="20"/>
    <x v="18"/>
    <x v="217"/>
    <x v="211"/>
    <x v="120"/>
    <x v="183"/>
    <x v="159"/>
    <x v="376"/>
    <x v="2"/>
  </r>
  <r>
    <x v="0"/>
    <x v="34"/>
    <x v="34"/>
    <x v="4"/>
    <x v="4"/>
    <x v="4"/>
    <x v="0"/>
    <x v="186"/>
    <x v="328"/>
    <x v="56"/>
    <x v="425"/>
    <x v="158"/>
    <x v="380"/>
    <x v="2"/>
  </r>
  <r>
    <x v="0"/>
    <x v="34"/>
    <x v="34"/>
    <x v="7"/>
    <x v="7"/>
    <x v="7"/>
    <x v="1"/>
    <x v="180"/>
    <x v="397"/>
    <x v="67"/>
    <x v="426"/>
    <x v="106"/>
    <x v="381"/>
    <x v="2"/>
  </r>
  <r>
    <x v="0"/>
    <x v="34"/>
    <x v="34"/>
    <x v="5"/>
    <x v="5"/>
    <x v="5"/>
    <x v="2"/>
    <x v="182"/>
    <x v="285"/>
    <x v="55"/>
    <x v="427"/>
    <x v="159"/>
    <x v="97"/>
    <x v="2"/>
  </r>
  <r>
    <x v="0"/>
    <x v="34"/>
    <x v="34"/>
    <x v="1"/>
    <x v="1"/>
    <x v="1"/>
    <x v="3"/>
    <x v="207"/>
    <x v="398"/>
    <x v="54"/>
    <x v="300"/>
    <x v="155"/>
    <x v="382"/>
    <x v="2"/>
  </r>
  <r>
    <x v="0"/>
    <x v="34"/>
    <x v="34"/>
    <x v="0"/>
    <x v="0"/>
    <x v="0"/>
    <x v="3"/>
    <x v="207"/>
    <x v="398"/>
    <x v="111"/>
    <x v="297"/>
    <x v="168"/>
    <x v="286"/>
    <x v="2"/>
  </r>
  <r>
    <x v="0"/>
    <x v="34"/>
    <x v="34"/>
    <x v="23"/>
    <x v="23"/>
    <x v="23"/>
    <x v="3"/>
    <x v="207"/>
    <x v="398"/>
    <x v="50"/>
    <x v="428"/>
    <x v="159"/>
    <x v="97"/>
    <x v="2"/>
  </r>
  <r>
    <x v="0"/>
    <x v="34"/>
    <x v="34"/>
    <x v="15"/>
    <x v="15"/>
    <x v="15"/>
    <x v="6"/>
    <x v="214"/>
    <x v="25"/>
    <x v="120"/>
    <x v="183"/>
    <x v="148"/>
    <x v="244"/>
    <x v="2"/>
  </r>
  <r>
    <x v="0"/>
    <x v="34"/>
    <x v="34"/>
    <x v="8"/>
    <x v="8"/>
    <x v="8"/>
    <x v="6"/>
    <x v="214"/>
    <x v="25"/>
    <x v="67"/>
    <x v="426"/>
    <x v="143"/>
    <x v="383"/>
    <x v="2"/>
  </r>
  <r>
    <x v="0"/>
    <x v="34"/>
    <x v="34"/>
    <x v="6"/>
    <x v="6"/>
    <x v="6"/>
    <x v="8"/>
    <x v="215"/>
    <x v="399"/>
    <x v="50"/>
    <x v="428"/>
    <x v="168"/>
    <x v="286"/>
    <x v="2"/>
  </r>
  <r>
    <x v="0"/>
    <x v="34"/>
    <x v="34"/>
    <x v="45"/>
    <x v="45"/>
    <x v="45"/>
    <x v="8"/>
    <x v="215"/>
    <x v="399"/>
    <x v="56"/>
    <x v="425"/>
    <x v="155"/>
    <x v="382"/>
    <x v="2"/>
  </r>
  <r>
    <x v="0"/>
    <x v="34"/>
    <x v="34"/>
    <x v="39"/>
    <x v="39"/>
    <x v="39"/>
    <x v="10"/>
    <x v="216"/>
    <x v="72"/>
    <x v="56"/>
    <x v="425"/>
    <x v="159"/>
    <x v="97"/>
    <x v="2"/>
  </r>
  <r>
    <x v="0"/>
    <x v="34"/>
    <x v="34"/>
    <x v="34"/>
    <x v="34"/>
    <x v="34"/>
    <x v="10"/>
    <x v="216"/>
    <x v="72"/>
    <x v="56"/>
    <x v="425"/>
    <x v="159"/>
    <x v="97"/>
    <x v="2"/>
  </r>
  <r>
    <x v="0"/>
    <x v="34"/>
    <x v="34"/>
    <x v="30"/>
    <x v="30"/>
    <x v="30"/>
    <x v="10"/>
    <x v="216"/>
    <x v="72"/>
    <x v="56"/>
    <x v="425"/>
    <x v="159"/>
    <x v="97"/>
    <x v="2"/>
  </r>
  <r>
    <x v="0"/>
    <x v="34"/>
    <x v="34"/>
    <x v="37"/>
    <x v="37"/>
    <x v="37"/>
    <x v="10"/>
    <x v="216"/>
    <x v="72"/>
    <x v="120"/>
    <x v="183"/>
    <x v="155"/>
    <x v="382"/>
    <x v="2"/>
  </r>
  <r>
    <x v="0"/>
    <x v="34"/>
    <x v="34"/>
    <x v="2"/>
    <x v="2"/>
    <x v="2"/>
    <x v="10"/>
    <x v="216"/>
    <x v="72"/>
    <x v="56"/>
    <x v="425"/>
    <x v="159"/>
    <x v="97"/>
    <x v="2"/>
  </r>
  <r>
    <x v="0"/>
    <x v="34"/>
    <x v="34"/>
    <x v="29"/>
    <x v="29"/>
    <x v="29"/>
    <x v="10"/>
    <x v="216"/>
    <x v="72"/>
    <x v="56"/>
    <x v="425"/>
    <x v="143"/>
    <x v="383"/>
    <x v="2"/>
  </r>
  <r>
    <x v="0"/>
    <x v="34"/>
    <x v="34"/>
    <x v="17"/>
    <x v="17"/>
    <x v="17"/>
    <x v="10"/>
    <x v="216"/>
    <x v="72"/>
    <x v="120"/>
    <x v="183"/>
    <x v="155"/>
    <x v="382"/>
    <x v="2"/>
  </r>
  <r>
    <x v="0"/>
    <x v="34"/>
    <x v="34"/>
    <x v="20"/>
    <x v="20"/>
    <x v="20"/>
    <x v="10"/>
    <x v="216"/>
    <x v="72"/>
    <x v="120"/>
    <x v="183"/>
    <x v="155"/>
    <x v="382"/>
    <x v="2"/>
  </r>
  <r>
    <x v="0"/>
    <x v="34"/>
    <x v="34"/>
    <x v="27"/>
    <x v="27"/>
    <x v="27"/>
    <x v="18"/>
    <x v="217"/>
    <x v="107"/>
    <x v="120"/>
    <x v="183"/>
    <x v="159"/>
    <x v="97"/>
    <x v="2"/>
  </r>
  <r>
    <x v="0"/>
    <x v="34"/>
    <x v="34"/>
    <x v="47"/>
    <x v="47"/>
    <x v="47"/>
    <x v="18"/>
    <x v="217"/>
    <x v="107"/>
    <x v="120"/>
    <x v="183"/>
    <x v="159"/>
    <x v="97"/>
    <x v="2"/>
  </r>
  <r>
    <x v="0"/>
    <x v="34"/>
    <x v="34"/>
    <x v="32"/>
    <x v="32"/>
    <x v="32"/>
    <x v="18"/>
    <x v="217"/>
    <x v="107"/>
    <x v="120"/>
    <x v="183"/>
    <x v="159"/>
    <x v="97"/>
    <x v="2"/>
  </r>
  <r>
    <x v="0"/>
    <x v="34"/>
    <x v="34"/>
    <x v="19"/>
    <x v="19"/>
    <x v="19"/>
    <x v="18"/>
    <x v="217"/>
    <x v="107"/>
    <x v="120"/>
    <x v="183"/>
    <x v="159"/>
    <x v="97"/>
    <x v="2"/>
  </r>
  <r>
    <x v="0"/>
    <x v="34"/>
    <x v="34"/>
    <x v="13"/>
    <x v="13"/>
    <x v="13"/>
    <x v="18"/>
    <x v="217"/>
    <x v="107"/>
    <x v="120"/>
    <x v="183"/>
    <x v="159"/>
    <x v="97"/>
    <x v="2"/>
  </r>
  <r>
    <x v="0"/>
    <x v="34"/>
    <x v="34"/>
    <x v="11"/>
    <x v="11"/>
    <x v="11"/>
    <x v="18"/>
    <x v="217"/>
    <x v="107"/>
    <x v="67"/>
    <x v="426"/>
    <x v="168"/>
    <x v="286"/>
    <x v="2"/>
  </r>
  <r>
    <x v="0"/>
    <x v="34"/>
    <x v="34"/>
    <x v="3"/>
    <x v="3"/>
    <x v="3"/>
    <x v="18"/>
    <x v="217"/>
    <x v="107"/>
    <x v="56"/>
    <x v="425"/>
    <x v="143"/>
    <x v="383"/>
    <x v="2"/>
  </r>
  <r>
    <x v="0"/>
    <x v="34"/>
    <x v="34"/>
    <x v="33"/>
    <x v="33"/>
    <x v="33"/>
    <x v="18"/>
    <x v="217"/>
    <x v="107"/>
    <x v="120"/>
    <x v="183"/>
    <x v="159"/>
    <x v="97"/>
    <x v="2"/>
  </r>
  <r>
    <x v="0"/>
    <x v="34"/>
    <x v="34"/>
    <x v="9"/>
    <x v="9"/>
    <x v="9"/>
    <x v="18"/>
    <x v="217"/>
    <x v="107"/>
    <x v="56"/>
    <x v="425"/>
    <x v="143"/>
    <x v="383"/>
    <x v="2"/>
  </r>
  <r>
    <x v="0"/>
    <x v="35"/>
    <x v="35"/>
    <x v="6"/>
    <x v="6"/>
    <x v="6"/>
    <x v="0"/>
    <x v="173"/>
    <x v="400"/>
    <x v="39"/>
    <x v="429"/>
    <x v="155"/>
    <x v="384"/>
    <x v="2"/>
  </r>
  <r>
    <x v="0"/>
    <x v="35"/>
    <x v="35"/>
    <x v="5"/>
    <x v="5"/>
    <x v="5"/>
    <x v="1"/>
    <x v="175"/>
    <x v="401"/>
    <x v="97"/>
    <x v="430"/>
    <x v="148"/>
    <x v="385"/>
    <x v="2"/>
  </r>
  <r>
    <x v="0"/>
    <x v="35"/>
    <x v="35"/>
    <x v="4"/>
    <x v="4"/>
    <x v="4"/>
    <x v="2"/>
    <x v="162"/>
    <x v="402"/>
    <x v="53"/>
    <x v="431"/>
    <x v="150"/>
    <x v="386"/>
    <x v="2"/>
  </r>
  <r>
    <x v="0"/>
    <x v="35"/>
    <x v="35"/>
    <x v="1"/>
    <x v="1"/>
    <x v="1"/>
    <x v="2"/>
    <x v="162"/>
    <x v="402"/>
    <x v="65"/>
    <x v="432"/>
    <x v="159"/>
    <x v="387"/>
    <x v="2"/>
  </r>
  <r>
    <x v="0"/>
    <x v="35"/>
    <x v="35"/>
    <x v="0"/>
    <x v="0"/>
    <x v="0"/>
    <x v="4"/>
    <x v="180"/>
    <x v="403"/>
    <x v="65"/>
    <x v="432"/>
    <x v="168"/>
    <x v="286"/>
    <x v="2"/>
  </r>
  <r>
    <x v="0"/>
    <x v="35"/>
    <x v="35"/>
    <x v="11"/>
    <x v="11"/>
    <x v="11"/>
    <x v="5"/>
    <x v="181"/>
    <x v="404"/>
    <x v="50"/>
    <x v="433"/>
    <x v="150"/>
    <x v="386"/>
    <x v="2"/>
  </r>
  <r>
    <x v="0"/>
    <x v="35"/>
    <x v="35"/>
    <x v="3"/>
    <x v="3"/>
    <x v="3"/>
    <x v="5"/>
    <x v="181"/>
    <x v="404"/>
    <x v="50"/>
    <x v="433"/>
    <x v="150"/>
    <x v="386"/>
    <x v="2"/>
  </r>
  <r>
    <x v="0"/>
    <x v="35"/>
    <x v="35"/>
    <x v="7"/>
    <x v="7"/>
    <x v="7"/>
    <x v="7"/>
    <x v="182"/>
    <x v="405"/>
    <x v="67"/>
    <x v="144"/>
    <x v="148"/>
    <x v="385"/>
    <x v="2"/>
  </r>
  <r>
    <x v="0"/>
    <x v="35"/>
    <x v="35"/>
    <x v="9"/>
    <x v="9"/>
    <x v="9"/>
    <x v="7"/>
    <x v="182"/>
    <x v="405"/>
    <x v="53"/>
    <x v="431"/>
    <x v="168"/>
    <x v="286"/>
    <x v="2"/>
  </r>
  <r>
    <x v="0"/>
    <x v="35"/>
    <x v="35"/>
    <x v="36"/>
    <x v="36"/>
    <x v="36"/>
    <x v="9"/>
    <x v="216"/>
    <x v="406"/>
    <x v="67"/>
    <x v="144"/>
    <x v="143"/>
    <x v="229"/>
    <x v="2"/>
  </r>
  <r>
    <x v="0"/>
    <x v="35"/>
    <x v="35"/>
    <x v="40"/>
    <x v="40"/>
    <x v="40"/>
    <x v="9"/>
    <x v="216"/>
    <x v="406"/>
    <x v="120"/>
    <x v="183"/>
    <x v="155"/>
    <x v="384"/>
    <x v="2"/>
  </r>
  <r>
    <x v="0"/>
    <x v="35"/>
    <x v="35"/>
    <x v="37"/>
    <x v="37"/>
    <x v="37"/>
    <x v="9"/>
    <x v="216"/>
    <x v="406"/>
    <x v="54"/>
    <x v="434"/>
    <x v="168"/>
    <x v="286"/>
    <x v="2"/>
  </r>
  <r>
    <x v="0"/>
    <x v="35"/>
    <x v="35"/>
    <x v="27"/>
    <x v="27"/>
    <x v="27"/>
    <x v="12"/>
    <x v="217"/>
    <x v="150"/>
    <x v="56"/>
    <x v="435"/>
    <x v="143"/>
    <x v="229"/>
    <x v="2"/>
  </r>
  <r>
    <x v="0"/>
    <x v="35"/>
    <x v="35"/>
    <x v="34"/>
    <x v="34"/>
    <x v="34"/>
    <x v="12"/>
    <x v="217"/>
    <x v="150"/>
    <x v="56"/>
    <x v="435"/>
    <x v="143"/>
    <x v="229"/>
    <x v="2"/>
  </r>
  <r>
    <x v="0"/>
    <x v="35"/>
    <x v="35"/>
    <x v="10"/>
    <x v="10"/>
    <x v="10"/>
    <x v="12"/>
    <x v="217"/>
    <x v="150"/>
    <x v="67"/>
    <x v="144"/>
    <x v="168"/>
    <x v="286"/>
    <x v="2"/>
  </r>
  <r>
    <x v="0"/>
    <x v="35"/>
    <x v="35"/>
    <x v="28"/>
    <x v="28"/>
    <x v="28"/>
    <x v="12"/>
    <x v="217"/>
    <x v="150"/>
    <x v="56"/>
    <x v="435"/>
    <x v="143"/>
    <x v="229"/>
    <x v="2"/>
  </r>
  <r>
    <x v="0"/>
    <x v="35"/>
    <x v="35"/>
    <x v="29"/>
    <x v="29"/>
    <x v="29"/>
    <x v="12"/>
    <x v="217"/>
    <x v="150"/>
    <x v="120"/>
    <x v="183"/>
    <x v="143"/>
    <x v="229"/>
    <x v="2"/>
  </r>
  <r>
    <x v="0"/>
    <x v="35"/>
    <x v="35"/>
    <x v="8"/>
    <x v="8"/>
    <x v="8"/>
    <x v="12"/>
    <x v="217"/>
    <x v="150"/>
    <x v="56"/>
    <x v="435"/>
    <x v="168"/>
    <x v="286"/>
    <x v="2"/>
  </r>
  <r>
    <x v="0"/>
    <x v="35"/>
    <x v="35"/>
    <x v="17"/>
    <x v="17"/>
    <x v="17"/>
    <x v="12"/>
    <x v="217"/>
    <x v="150"/>
    <x v="120"/>
    <x v="183"/>
    <x v="143"/>
    <x v="229"/>
    <x v="2"/>
  </r>
  <r>
    <x v="0"/>
    <x v="35"/>
    <x v="35"/>
    <x v="23"/>
    <x v="23"/>
    <x v="23"/>
    <x v="12"/>
    <x v="217"/>
    <x v="150"/>
    <x v="120"/>
    <x v="183"/>
    <x v="159"/>
    <x v="387"/>
    <x v="2"/>
  </r>
  <r>
    <x v="0"/>
    <x v="35"/>
    <x v="35"/>
    <x v="49"/>
    <x v="49"/>
    <x v="49"/>
    <x v="12"/>
    <x v="217"/>
    <x v="150"/>
    <x v="120"/>
    <x v="183"/>
    <x v="159"/>
    <x v="387"/>
    <x v="2"/>
  </r>
  <r>
    <x v="0"/>
    <x v="36"/>
    <x v="36"/>
    <x v="0"/>
    <x v="0"/>
    <x v="0"/>
    <x v="0"/>
    <x v="221"/>
    <x v="407"/>
    <x v="150"/>
    <x v="436"/>
    <x v="106"/>
    <x v="122"/>
    <x v="2"/>
  </r>
  <r>
    <x v="0"/>
    <x v="36"/>
    <x v="36"/>
    <x v="6"/>
    <x v="6"/>
    <x v="6"/>
    <x v="1"/>
    <x v="222"/>
    <x v="408"/>
    <x v="139"/>
    <x v="437"/>
    <x v="152"/>
    <x v="49"/>
    <x v="5"/>
  </r>
  <r>
    <x v="0"/>
    <x v="36"/>
    <x v="36"/>
    <x v="5"/>
    <x v="5"/>
    <x v="5"/>
    <x v="2"/>
    <x v="131"/>
    <x v="409"/>
    <x v="147"/>
    <x v="438"/>
    <x v="145"/>
    <x v="267"/>
    <x v="2"/>
  </r>
  <r>
    <x v="0"/>
    <x v="36"/>
    <x v="36"/>
    <x v="3"/>
    <x v="3"/>
    <x v="3"/>
    <x v="3"/>
    <x v="157"/>
    <x v="410"/>
    <x v="146"/>
    <x v="439"/>
    <x v="85"/>
    <x v="388"/>
    <x v="2"/>
  </r>
  <r>
    <x v="0"/>
    <x v="36"/>
    <x v="36"/>
    <x v="1"/>
    <x v="1"/>
    <x v="1"/>
    <x v="4"/>
    <x v="185"/>
    <x v="411"/>
    <x v="147"/>
    <x v="438"/>
    <x v="150"/>
    <x v="70"/>
    <x v="2"/>
  </r>
  <r>
    <x v="0"/>
    <x v="36"/>
    <x v="36"/>
    <x v="4"/>
    <x v="4"/>
    <x v="4"/>
    <x v="5"/>
    <x v="177"/>
    <x v="412"/>
    <x v="98"/>
    <x v="440"/>
    <x v="85"/>
    <x v="388"/>
    <x v="2"/>
  </r>
  <r>
    <x v="0"/>
    <x v="36"/>
    <x v="36"/>
    <x v="8"/>
    <x v="8"/>
    <x v="8"/>
    <x v="6"/>
    <x v="143"/>
    <x v="413"/>
    <x v="27"/>
    <x v="239"/>
    <x v="106"/>
    <x v="122"/>
    <x v="9"/>
  </r>
  <r>
    <x v="0"/>
    <x v="36"/>
    <x v="36"/>
    <x v="11"/>
    <x v="11"/>
    <x v="11"/>
    <x v="7"/>
    <x v="170"/>
    <x v="414"/>
    <x v="39"/>
    <x v="441"/>
    <x v="139"/>
    <x v="389"/>
    <x v="2"/>
  </r>
  <r>
    <x v="0"/>
    <x v="36"/>
    <x v="36"/>
    <x v="7"/>
    <x v="7"/>
    <x v="7"/>
    <x v="8"/>
    <x v="179"/>
    <x v="218"/>
    <x v="93"/>
    <x v="442"/>
    <x v="145"/>
    <x v="267"/>
    <x v="2"/>
  </r>
  <r>
    <x v="0"/>
    <x v="36"/>
    <x v="36"/>
    <x v="23"/>
    <x v="23"/>
    <x v="23"/>
    <x v="9"/>
    <x v="174"/>
    <x v="415"/>
    <x v="93"/>
    <x v="442"/>
    <x v="155"/>
    <x v="81"/>
    <x v="2"/>
  </r>
  <r>
    <x v="0"/>
    <x v="36"/>
    <x v="36"/>
    <x v="12"/>
    <x v="12"/>
    <x v="12"/>
    <x v="10"/>
    <x v="175"/>
    <x v="268"/>
    <x v="65"/>
    <x v="443"/>
    <x v="106"/>
    <x v="122"/>
    <x v="2"/>
  </r>
  <r>
    <x v="0"/>
    <x v="36"/>
    <x v="36"/>
    <x v="9"/>
    <x v="9"/>
    <x v="9"/>
    <x v="10"/>
    <x v="175"/>
    <x v="268"/>
    <x v="52"/>
    <x v="444"/>
    <x v="150"/>
    <x v="70"/>
    <x v="2"/>
  </r>
  <r>
    <x v="0"/>
    <x v="36"/>
    <x v="36"/>
    <x v="14"/>
    <x v="14"/>
    <x v="14"/>
    <x v="12"/>
    <x v="160"/>
    <x v="222"/>
    <x v="59"/>
    <x v="445"/>
    <x v="160"/>
    <x v="269"/>
    <x v="2"/>
  </r>
  <r>
    <x v="0"/>
    <x v="36"/>
    <x v="36"/>
    <x v="17"/>
    <x v="17"/>
    <x v="17"/>
    <x v="12"/>
    <x v="160"/>
    <x v="222"/>
    <x v="120"/>
    <x v="183"/>
    <x v="160"/>
    <x v="269"/>
    <x v="2"/>
  </r>
  <r>
    <x v="0"/>
    <x v="36"/>
    <x v="36"/>
    <x v="2"/>
    <x v="2"/>
    <x v="2"/>
    <x v="14"/>
    <x v="186"/>
    <x v="91"/>
    <x v="111"/>
    <x v="446"/>
    <x v="106"/>
    <x v="122"/>
    <x v="2"/>
  </r>
  <r>
    <x v="0"/>
    <x v="36"/>
    <x v="36"/>
    <x v="22"/>
    <x v="22"/>
    <x v="22"/>
    <x v="15"/>
    <x v="163"/>
    <x v="175"/>
    <x v="111"/>
    <x v="446"/>
    <x v="155"/>
    <x v="81"/>
    <x v="2"/>
  </r>
  <r>
    <x v="0"/>
    <x v="36"/>
    <x v="36"/>
    <x v="27"/>
    <x v="27"/>
    <x v="27"/>
    <x v="16"/>
    <x v="180"/>
    <x v="57"/>
    <x v="55"/>
    <x v="112"/>
    <x v="150"/>
    <x v="70"/>
    <x v="2"/>
  </r>
  <r>
    <x v="0"/>
    <x v="36"/>
    <x v="36"/>
    <x v="34"/>
    <x v="34"/>
    <x v="34"/>
    <x v="17"/>
    <x v="181"/>
    <x v="236"/>
    <x v="67"/>
    <x v="247"/>
    <x v="160"/>
    <x v="269"/>
    <x v="2"/>
  </r>
  <r>
    <x v="0"/>
    <x v="36"/>
    <x v="36"/>
    <x v="10"/>
    <x v="10"/>
    <x v="10"/>
    <x v="18"/>
    <x v="182"/>
    <x v="416"/>
    <x v="53"/>
    <x v="164"/>
    <x v="168"/>
    <x v="286"/>
    <x v="2"/>
  </r>
  <r>
    <x v="0"/>
    <x v="36"/>
    <x v="36"/>
    <x v="36"/>
    <x v="36"/>
    <x v="36"/>
    <x v="19"/>
    <x v="207"/>
    <x v="417"/>
    <x v="54"/>
    <x v="70"/>
    <x v="155"/>
    <x v="81"/>
    <x v="2"/>
  </r>
  <r>
    <x v="0"/>
    <x v="36"/>
    <x v="36"/>
    <x v="48"/>
    <x v="48"/>
    <x v="48"/>
    <x v="19"/>
    <x v="207"/>
    <x v="417"/>
    <x v="120"/>
    <x v="183"/>
    <x v="160"/>
    <x v="269"/>
    <x v="2"/>
  </r>
  <r>
    <x v="0"/>
    <x v="36"/>
    <x v="36"/>
    <x v="19"/>
    <x v="19"/>
    <x v="19"/>
    <x v="19"/>
    <x v="207"/>
    <x v="417"/>
    <x v="56"/>
    <x v="447"/>
    <x v="148"/>
    <x v="155"/>
    <x v="2"/>
  </r>
  <r>
    <x v="0"/>
    <x v="36"/>
    <x v="36"/>
    <x v="15"/>
    <x v="15"/>
    <x v="15"/>
    <x v="19"/>
    <x v="207"/>
    <x v="417"/>
    <x v="56"/>
    <x v="447"/>
    <x v="148"/>
    <x v="155"/>
    <x v="2"/>
  </r>
  <r>
    <x v="0"/>
    <x v="37"/>
    <x v="37"/>
    <x v="0"/>
    <x v="0"/>
    <x v="0"/>
    <x v="0"/>
    <x v="136"/>
    <x v="418"/>
    <x v="133"/>
    <x v="448"/>
    <x v="106"/>
    <x v="390"/>
    <x v="2"/>
  </r>
  <r>
    <x v="0"/>
    <x v="37"/>
    <x v="37"/>
    <x v="1"/>
    <x v="1"/>
    <x v="1"/>
    <x v="1"/>
    <x v="170"/>
    <x v="419"/>
    <x v="144"/>
    <x v="449"/>
    <x v="150"/>
    <x v="391"/>
    <x v="2"/>
  </r>
  <r>
    <x v="0"/>
    <x v="37"/>
    <x v="37"/>
    <x v="3"/>
    <x v="3"/>
    <x v="3"/>
    <x v="2"/>
    <x v="200"/>
    <x v="420"/>
    <x v="27"/>
    <x v="450"/>
    <x v="158"/>
    <x v="392"/>
    <x v="2"/>
  </r>
  <r>
    <x v="0"/>
    <x v="37"/>
    <x v="37"/>
    <x v="4"/>
    <x v="4"/>
    <x v="4"/>
    <x v="3"/>
    <x v="172"/>
    <x v="421"/>
    <x v="55"/>
    <x v="451"/>
    <x v="132"/>
    <x v="393"/>
    <x v="2"/>
  </r>
  <r>
    <x v="0"/>
    <x v="37"/>
    <x v="37"/>
    <x v="5"/>
    <x v="5"/>
    <x v="5"/>
    <x v="4"/>
    <x v="155"/>
    <x v="422"/>
    <x v="27"/>
    <x v="450"/>
    <x v="148"/>
    <x v="176"/>
    <x v="2"/>
  </r>
  <r>
    <x v="0"/>
    <x v="37"/>
    <x v="37"/>
    <x v="6"/>
    <x v="6"/>
    <x v="6"/>
    <x v="5"/>
    <x v="186"/>
    <x v="257"/>
    <x v="70"/>
    <x v="318"/>
    <x v="155"/>
    <x v="394"/>
    <x v="2"/>
  </r>
  <r>
    <x v="0"/>
    <x v="37"/>
    <x v="37"/>
    <x v="11"/>
    <x v="11"/>
    <x v="11"/>
    <x v="5"/>
    <x v="186"/>
    <x v="257"/>
    <x v="70"/>
    <x v="318"/>
    <x v="155"/>
    <x v="394"/>
    <x v="2"/>
  </r>
  <r>
    <x v="0"/>
    <x v="37"/>
    <x v="37"/>
    <x v="8"/>
    <x v="8"/>
    <x v="8"/>
    <x v="7"/>
    <x v="161"/>
    <x v="423"/>
    <x v="111"/>
    <x v="71"/>
    <x v="155"/>
    <x v="394"/>
    <x v="2"/>
  </r>
  <r>
    <x v="0"/>
    <x v="37"/>
    <x v="37"/>
    <x v="12"/>
    <x v="12"/>
    <x v="12"/>
    <x v="8"/>
    <x v="162"/>
    <x v="424"/>
    <x v="111"/>
    <x v="71"/>
    <x v="148"/>
    <x v="176"/>
    <x v="2"/>
  </r>
  <r>
    <x v="0"/>
    <x v="37"/>
    <x v="37"/>
    <x v="23"/>
    <x v="23"/>
    <x v="23"/>
    <x v="9"/>
    <x v="163"/>
    <x v="117"/>
    <x v="65"/>
    <x v="123"/>
    <x v="143"/>
    <x v="395"/>
    <x v="2"/>
  </r>
  <r>
    <x v="0"/>
    <x v="37"/>
    <x v="37"/>
    <x v="7"/>
    <x v="7"/>
    <x v="7"/>
    <x v="10"/>
    <x v="180"/>
    <x v="425"/>
    <x v="67"/>
    <x v="452"/>
    <x v="106"/>
    <x v="390"/>
    <x v="2"/>
  </r>
  <r>
    <x v="0"/>
    <x v="37"/>
    <x v="37"/>
    <x v="2"/>
    <x v="2"/>
    <x v="2"/>
    <x v="10"/>
    <x v="180"/>
    <x v="425"/>
    <x v="50"/>
    <x v="453"/>
    <x v="148"/>
    <x v="176"/>
    <x v="2"/>
  </r>
  <r>
    <x v="0"/>
    <x v="37"/>
    <x v="37"/>
    <x v="14"/>
    <x v="14"/>
    <x v="14"/>
    <x v="12"/>
    <x v="181"/>
    <x v="32"/>
    <x v="50"/>
    <x v="453"/>
    <x v="155"/>
    <x v="394"/>
    <x v="2"/>
  </r>
  <r>
    <x v="0"/>
    <x v="37"/>
    <x v="37"/>
    <x v="9"/>
    <x v="9"/>
    <x v="9"/>
    <x v="12"/>
    <x v="181"/>
    <x v="32"/>
    <x v="59"/>
    <x v="392"/>
    <x v="168"/>
    <x v="286"/>
    <x v="2"/>
  </r>
  <r>
    <x v="0"/>
    <x v="37"/>
    <x v="37"/>
    <x v="29"/>
    <x v="29"/>
    <x v="29"/>
    <x v="14"/>
    <x v="207"/>
    <x v="369"/>
    <x v="54"/>
    <x v="454"/>
    <x v="159"/>
    <x v="120"/>
    <x v="2"/>
  </r>
  <r>
    <x v="0"/>
    <x v="37"/>
    <x v="37"/>
    <x v="17"/>
    <x v="17"/>
    <x v="17"/>
    <x v="14"/>
    <x v="207"/>
    <x v="369"/>
    <x v="120"/>
    <x v="183"/>
    <x v="148"/>
    <x v="176"/>
    <x v="2"/>
  </r>
  <r>
    <x v="0"/>
    <x v="37"/>
    <x v="37"/>
    <x v="27"/>
    <x v="27"/>
    <x v="27"/>
    <x v="16"/>
    <x v="214"/>
    <x v="426"/>
    <x v="56"/>
    <x v="455"/>
    <x v="150"/>
    <x v="391"/>
    <x v="2"/>
  </r>
  <r>
    <x v="0"/>
    <x v="37"/>
    <x v="37"/>
    <x v="26"/>
    <x v="26"/>
    <x v="26"/>
    <x v="16"/>
    <x v="214"/>
    <x v="426"/>
    <x v="67"/>
    <x v="452"/>
    <x v="155"/>
    <x v="394"/>
    <x v="2"/>
  </r>
  <r>
    <x v="0"/>
    <x v="37"/>
    <x v="37"/>
    <x v="18"/>
    <x v="18"/>
    <x v="18"/>
    <x v="16"/>
    <x v="214"/>
    <x v="426"/>
    <x v="56"/>
    <x v="455"/>
    <x v="150"/>
    <x v="391"/>
    <x v="2"/>
  </r>
  <r>
    <x v="0"/>
    <x v="37"/>
    <x v="37"/>
    <x v="22"/>
    <x v="22"/>
    <x v="22"/>
    <x v="19"/>
    <x v="215"/>
    <x v="343"/>
    <x v="67"/>
    <x v="452"/>
    <x v="159"/>
    <x v="120"/>
    <x v="2"/>
  </r>
  <r>
    <x v="0"/>
    <x v="38"/>
    <x v="38"/>
    <x v="0"/>
    <x v="0"/>
    <x v="0"/>
    <x v="0"/>
    <x v="223"/>
    <x v="427"/>
    <x v="83"/>
    <x v="456"/>
    <x v="150"/>
    <x v="396"/>
    <x v="2"/>
  </r>
  <r>
    <x v="0"/>
    <x v="38"/>
    <x v="38"/>
    <x v="1"/>
    <x v="1"/>
    <x v="1"/>
    <x v="1"/>
    <x v="177"/>
    <x v="428"/>
    <x v="48"/>
    <x v="457"/>
    <x v="155"/>
    <x v="397"/>
    <x v="2"/>
  </r>
  <r>
    <x v="0"/>
    <x v="38"/>
    <x v="38"/>
    <x v="5"/>
    <x v="5"/>
    <x v="5"/>
    <x v="2"/>
    <x v="158"/>
    <x v="429"/>
    <x v="27"/>
    <x v="458"/>
    <x v="132"/>
    <x v="398"/>
    <x v="2"/>
  </r>
  <r>
    <x v="0"/>
    <x v="38"/>
    <x v="38"/>
    <x v="8"/>
    <x v="8"/>
    <x v="8"/>
    <x v="3"/>
    <x v="144"/>
    <x v="430"/>
    <x v="57"/>
    <x v="459"/>
    <x v="148"/>
    <x v="399"/>
    <x v="2"/>
  </r>
  <r>
    <x v="0"/>
    <x v="38"/>
    <x v="38"/>
    <x v="6"/>
    <x v="6"/>
    <x v="6"/>
    <x v="4"/>
    <x v="172"/>
    <x v="431"/>
    <x v="35"/>
    <x v="189"/>
    <x v="160"/>
    <x v="400"/>
    <x v="2"/>
  </r>
  <r>
    <x v="0"/>
    <x v="38"/>
    <x v="38"/>
    <x v="3"/>
    <x v="3"/>
    <x v="3"/>
    <x v="5"/>
    <x v="155"/>
    <x v="414"/>
    <x v="38"/>
    <x v="392"/>
    <x v="142"/>
    <x v="203"/>
    <x v="2"/>
  </r>
  <r>
    <x v="0"/>
    <x v="38"/>
    <x v="38"/>
    <x v="4"/>
    <x v="4"/>
    <x v="4"/>
    <x v="6"/>
    <x v="146"/>
    <x v="297"/>
    <x v="97"/>
    <x v="460"/>
    <x v="144"/>
    <x v="80"/>
    <x v="2"/>
  </r>
  <r>
    <x v="0"/>
    <x v="38"/>
    <x v="38"/>
    <x v="2"/>
    <x v="2"/>
    <x v="2"/>
    <x v="6"/>
    <x v="146"/>
    <x v="297"/>
    <x v="93"/>
    <x v="461"/>
    <x v="106"/>
    <x v="186"/>
    <x v="2"/>
  </r>
  <r>
    <x v="0"/>
    <x v="38"/>
    <x v="38"/>
    <x v="7"/>
    <x v="7"/>
    <x v="7"/>
    <x v="8"/>
    <x v="192"/>
    <x v="66"/>
    <x v="111"/>
    <x v="462"/>
    <x v="158"/>
    <x v="401"/>
    <x v="2"/>
  </r>
  <r>
    <x v="0"/>
    <x v="38"/>
    <x v="38"/>
    <x v="17"/>
    <x v="17"/>
    <x v="17"/>
    <x v="9"/>
    <x v="175"/>
    <x v="185"/>
    <x v="56"/>
    <x v="413"/>
    <x v="153"/>
    <x v="26"/>
    <x v="2"/>
  </r>
  <r>
    <x v="0"/>
    <x v="38"/>
    <x v="38"/>
    <x v="12"/>
    <x v="12"/>
    <x v="12"/>
    <x v="10"/>
    <x v="186"/>
    <x v="432"/>
    <x v="70"/>
    <x v="463"/>
    <x v="155"/>
    <x v="397"/>
    <x v="2"/>
  </r>
  <r>
    <x v="0"/>
    <x v="38"/>
    <x v="38"/>
    <x v="14"/>
    <x v="14"/>
    <x v="14"/>
    <x v="10"/>
    <x v="186"/>
    <x v="432"/>
    <x v="53"/>
    <x v="36"/>
    <x v="160"/>
    <x v="400"/>
    <x v="2"/>
  </r>
  <r>
    <x v="0"/>
    <x v="38"/>
    <x v="38"/>
    <x v="9"/>
    <x v="9"/>
    <x v="9"/>
    <x v="10"/>
    <x v="186"/>
    <x v="432"/>
    <x v="97"/>
    <x v="460"/>
    <x v="159"/>
    <x v="402"/>
    <x v="2"/>
  </r>
  <r>
    <x v="0"/>
    <x v="38"/>
    <x v="38"/>
    <x v="34"/>
    <x v="34"/>
    <x v="34"/>
    <x v="13"/>
    <x v="162"/>
    <x v="53"/>
    <x v="50"/>
    <x v="464"/>
    <x v="106"/>
    <x v="186"/>
    <x v="2"/>
  </r>
  <r>
    <x v="0"/>
    <x v="38"/>
    <x v="38"/>
    <x v="15"/>
    <x v="15"/>
    <x v="15"/>
    <x v="13"/>
    <x v="162"/>
    <x v="53"/>
    <x v="54"/>
    <x v="274"/>
    <x v="152"/>
    <x v="403"/>
    <x v="2"/>
  </r>
  <r>
    <x v="0"/>
    <x v="38"/>
    <x v="38"/>
    <x v="11"/>
    <x v="11"/>
    <x v="11"/>
    <x v="15"/>
    <x v="163"/>
    <x v="358"/>
    <x v="59"/>
    <x v="465"/>
    <x v="159"/>
    <x v="402"/>
    <x v="2"/>
  </r>
  <r>
    <x v="0"/>
    <x v="38"/>
    <x v="38"/>
    <x v="27"/>
    <x v="27"/>
    <x v="27"/>
    <x v="16"/>
    <x v="180"/>
    <x v="300"/>
    <x v="50"/>
    <x v="464"/>
    <x v="148"/>
    <x v="399"/>
    <x v="2"/>
  </r>
  <r>
    <x v="0"/>
    <x v="38"/>
    <x v="38"/>
    <x v="23"/>
    <x v="23"/>
    <x v="23"/>
    <x v="17"/>
    <x v="181"/>
    <x v="187"/>
    <x v="53"/>
    <x v="36"/>
    <x v="143"/>
    <x v="404"/>
    <x v="2"/>
  </r>
  <r>
    <x v="0"/>
    <x v="38"/>
    <x v="38"/>
    <x v="19"/>
    <x v="19"/>
    <x v="19"/>
    <x v="18"/>
    <x v="182"/>
    <x v="199"/>
    <x v="67"/>
    <x v="417"/>
    <x v="148"/>
    <x v="399"/>
    <x v="2"/>
  </r>
  <r>
    <x v="0"/>
    <x v="38"/>
    <x v="38"/>
    <x v="30"/>
    <x v="30"/>
    <x v="30"/>
    <x v="19"/>
    <x v="207"/>
    <x v="302"/>
    <x v="67"/>
    <x v="417"/>
    <x v="150"/>
    <x v="396"/>
    <x v="2"/>
  </r>
  <r>
    <x v="0"/>
    <x v="38"/>
    <x v="38"/>
    <x v="10"/>
    <x v="10"/>
    <x v="10"/>
    <x v="19"/>
    <x v="207"/>
    <x v="302"/>
    <x v="54"/>
    <x v="274"/>
    <x v="155"/>
    <x v="397"/>
    <x v="2"/>
  </r>
  <r>
    <x v="0"/>
    <x v="39"/>
    <x v="39"/>
    <x v="1"/>
    <x v="1"/>
    <x v="1"/>
    <x v="0"/>
    <x v="171"/>
    <x v="433"/>
    <x v="72"/>
    <x v="466"/>
    <x v="148"/>
    <x v="41"/>
    <x v="2"/>
  </r>
  <r>
    <x v="0"/>
    <x v="39"/>
    <x v="39"/>
    <x v="6"/>
    <x v="6"/>
    <x v="6"/>
    <x v="1"/>
    <x v="173"/>
    <x v="434"/>
    <x v="65"/>
    <x v="467"/>
    <x v="144"/>
    <x v="306"/>
    <x v="2"/>
  </r>
  <r>
    <x v="0"/>
    <x v="39"/>
    <x v="39"/>
    <x v="4"/>
    <x v="4"/>
    <x v="4"/>
    <x v="2"/>
    <x v="160"/>
    <x v="435"/>
    <x v="54"/>
    <x v="468"/>
    <x v="153"/>
    <x v="302"/>
    <x v="2"/>
  </r>
  <r>
    <x v="0"/>
    <x v="39"/>
    <x v="39"/>
    <x v="7"/>
    <x v="7"/>
    <x v="7"/>
    <x v="2"/>
    <x v="160"/>
    <x v="435"/>
    <x v="120"/>
    <x v="183"/>
    <x v="145"/>
    <x v="405"/>
    <x v="2"/>
  </r>
  <r>
    <x v="0"/>
    <x v="39"/>
    <x v="39"/>
    <x v="0"/>
    <x v="0"/>
    <x v="0"/>
    <x v="2"/>
    <x v="160"/>
    <x v="435"/>
    <x v="93"/>
    <x v="469"/>
    <x v="168"/>
    <x v="286"/>
    <x v="2"/>
  </r>
  <r>
    <x v="0"/>
    <x v="39"/>
    <x v="39"/>
    <x v="27"/>
    <x v="27"/>
    <x v="27"/>
    <x v="5"/>
    <x v="186"/>
    <x v="436"/>
    <x v="50"/>
    <x v="470"/>
    <x v="142"/>
    <x v="406"/>
    <x v="2"/>
  </r>
  <r>
    <x v="0"/>
    <x v="39"/>
    <x v="39"/>
    <x v="28"/>
    <x v="28"/>
    <x v="28"/>
    <x v="5"/>
    <x v="186"/>
    <x v="436"/>
    <x v="53"/>
    <x v="471"/>
    <x v="160"/>
    <x v="129"/>
    <x v="2"/>
  </r>
  <r>
    <x v="0"/>
    <x v="39"/>
    <x v="39"/>
    <x v="3"/>
    <x v="3"/>
    <x v="3"/>
    <x v="7"/>
    <x v="163"/>
    <x v="437"/>
    <x v="50"/>
    <x v="470"/>
    <x v="160"/>
    <x v="129"/>
    <x v="2"/>
  </r>
  <r>
    <x v="0"/>
    <x v="39"/>
    <x v="39"/>
    <x v="11"/>
    <x v="11"/>
    <x v="11"/>
    <x v="8"/>
    <x v="182"/>
    <x v="438"/>
    <x v="55"/>
    <x v="173"/>
    <x v="159"/>
    <x v="301"/>
    <x v="2"/>
  </r>
  <r>
    <x v="0"/>
    <x v="39"/>
    <x v="39"/>
    <x v="5"/>
    <x v="5"/>
    <x v="5"/>
    <x v="9"/>
    <x v="207"/>
    <x v="425"/>
    <x v="67"/>
    <x v="472"/>
    <x v="150"/>
    <x v="305"/>
    <x v="2"/>
  </r>
  <r>
    <x v="0"/>
    <x v="39"/>
    <x v="39"/>
    <x v="2"/>
    <x v="2"/>
    <x v="2"/>
    <x v="9"/>
    <x v="207"/>
    <x v="425"/>
    <x v="120"/>
    <x v="183"/>
    <x v="160"/>
    <x v="129"/>
    <x v="2"/>
  </r>
  <r>
    <x v="0"/>
    <x v="39"/>
    <x v="39"/>
    <x v="8"/>
    <x v="8"/>
    <x v="8"/>
    <x v="9"/>
    <x v="207"/>
    <x v="425"/>
    <x v="50"/>
    <x v="470"/>
    <x v="143"/>
    <x v="268"/>
    <x v="2"/>
  </r>
  <r>
    <x v="0"/>
    <x v="39"/>
    <x v="39"/>
    <x v="26"/>
    <x v="26"/>
    <x v="26"/>
    <x v="12"/>
    <x v="214"/>
    <x v="439"/>
    <x v="56"/>
    <x v="452"/>
    <x v="150"/>
    <x v="305"/>
    <x v="2"/>
  </r>
  <r>
    <x v="0"/>
    <x v="39"/>
    <x v="39"/>
    <x v="19"/>
    <x v="19"/>
    <x v="19"/>
    <x v="13"/>
    <x v="215"/>
    <x v="223"/>
    <x v="56"/>
    <x v="452"/>
    <x v="155"/>
    <x v="250"/>
    <x v="2"/>
  </r>
  <r>
    <x v="0"/>
    <x v="39"/>
    <x v="39"/>
    <x v="12"/>
    <x v="12"/>
    <x v="12"/>
    <x v="13"/>
    <x v="215"/>
    <x v="223"/>
    <x v="67"/>
    <x v="472"/>
    <x v="143"/>
    <x v="268"/>
    <x v="5"/>
  </r>
  <r>
    <x v="0"/>
    <x v="39"/>
    <x v="39"/>
    <x v="17"/>
    <x v="17"/>
    <x v="17"/>
    <x v="13"/>
    <x v="215"/>
    <x v="223"/>
    <x v="120"/>
    <x v="183"/>
    <x v="159"/>
    <x v="301"/>
    <x v="2"/>
  </r>
  <r>
    <x v="0"/>
    <x v="39"/>
    <x v="39"/>
    <x v="34"/>
    <x v="34"/>
    <x v="34"/>
    <x v="16"/>
    <x v="216"/>
    <x v="199"/>
    <x v="67"/>
    <x v="472"/>
    <x v="143"/>
    <x v="268"/>
    <x v="2"/>
  </r>
  <r>
    <x v="0"/>
    <x v="39"/>
    <x v="39"/>
    <x v="30"/>
    <x v="30"/>
    <x v="30"/>
    <x v="16"/>
    <x v="216"/>
    <x v="199"/>
    <x v="67"/>
    <x v="472"/>
    <x v="143"/>
    <x v="268"/>
    <x v="2"/>
  </r>
  <r>
    <x v="0"/>
    <x v="39"/>
    <x v="39"/>
    <x v="33"/>
    <x v="33"/>
    <x v="33"/>
    <x v="16"/>
    <x v="216"/>
    <x v="199"/>
    <x v="56"/>
    <x v="452"/>
    <x v="159"/>
    <x v="301"/>
    <x v="2"/>
  </r>
  <r>
    <x v="0"/>
    <x v="39"/>
    <x v="39"/>
    <x v="44"/>
    <x v="44"/>
    <x v="44"/>
    <x v="16"/>
    <x v="216"/>
    <x v="199"/>
    <x v="56"/>
    <x v="452"/>
    <x v="143"/>
    <x v="268"/>
    <x v="2"/>
  </r>
  <r>
    <x v="0"/>
    <x v="39"/>
    <x v="39"/>
    <x v="23"/>
    <x v="23"/>
    <x v="23"/>
    <x v="16"/>
    <x v="216"/>
    <x v="199"/>
    <x v="54"/>
    <x v="468"/>
    <x v="168"/>
    <x v="286"/>
    <x v="2"/>
  </r>
  <r>
    <x v="0"/>
    <x v="40"/>
    <x v="40"/>
    <x v="0"/>
    <x v="0"/>
    <x v="0"/>
    <x v="0"/>
    <x v="154"/>
    <x v="440"/>
    <x v="149"/>
    <x v="473"/>
    <x v="143"/>
    <x v="198"/>
    <x v="2"/>
  </r>
  <r>
    <x v="0"/>
    <x v="40"/>
    <x v="40"/>
    <x v="4"/>
    <x v="4"/>
    <x v="4"/>
    <x v="1"/>
    <x v="172"/>
    <x v="441"/>
    <x v="97"/>
    <x v="474"/>
    <x v="133"/>
    <x v="407"/>
    <x v="2"/>
  </r>
  <r>
    <x v="0"/>
    <x v="40"/>
    <x v="40"/>
    <x v="1"/>
    <x v="1"/>
    <x v="1"/>
    <x v="2"/>
    <x v="147"/>
    <x v="442"/>
    <x v="72"/>
    <x v="475"/>
    <x v="168"/>
    <x v="286"/>
    <x v="2"/>
  </r>
  <r>
    <x v="0"/>
    <x v="40"/>
    <x v="40"/>
    <x v="6"/>
    <x v="6"/>
    <x v="6"/>
    <x v="3"/>
    <x v="173"/>
    <x v="60"/>
    <x v="93"/>
    <x v="476"/>
    <x v="148"/>
    <x v="13"/>
    <x v="2"/>
  </r>
  <r>
    <x v="0"/>
    <x v="40"/>
    <x v="40"/>
    <x v="3"/>
    <x v="3"/>
    <x v="3"/>
    <x v="3"/>
    <x v="173"/>
    <x v="60"/>
    <x v="111"/>
    <x v="477"/>
    <x v="133"/>
    <x v="407"/>
    <x v="2"/>
  </r>
  <r>
    <x v="0"/>
    <x v="40"/>
    <x v="40"/>
    <x v="11"/>
    <x v="11"/>
    <x v="11"/>
    <x v="5"/>
    <x v="159"/>
    <x v="443"/>
    <x v="70"/>
    <x v="478"/>
    <x v="148"/>
    <x v="13"/>
    <x v="2"/>
  </r>
  <r>
    <x v="0"/>
    <x v="40"/>
    <x v="40"/>
    <x v="7"/>
    <x v="7"/>
    <x v="7"/>
    <x v="6"/>
    <x v="160"/>
    <x v="444"/>
    <x v="59"/>
    <x v="479"/>
    <x v="160"/>
    <x v="408"/>
    <x v="2"/>
  </r>
  <r>
    <x v="0"/>
    <x v="40"/>
    <x v="40"/>
    <x v="27"/>
    <x v="27"/>
    <x v="27"/>
    <x v="6"/>
    <x v="160"/>
    <x v="444"/>
    <x v="56"/>
    <x v="207"/>
    <x v="158"/>
    <x v="409"/>
    <x v="5"/>
  </r>
  <r>
    <x v="0"/>
    <x v="40"/>
    <x v="40"/>
    <x v="5"/>
    <x v="5"/>
    <x v="5"/>
    <x v="8"/>
    <x v="186"/>
    <x v="207"/>
    <x v="53"/>
    <x v="480"/>
    <x v="160"/>
    <x v="408"/>
    <x v="2"/>
  </r>
  <r>
    <x v="0"/>
    <x v="40"/>
    <x v="40"/>
    <x v="19"/>
    <x v="19"/>
    <x v="19"/>
    <x v="9"/>
    <x v="163"/>
    <x v="184"/>
    <x v="50"/>
    <x v="107"/>
    <x v="160"/>
    <x v="408"/>
    <x v="2"/>
  </r>
  <r>
    <x v="0"/>
    <x v="40"/>
    <x v="40"/>
    <x v="8"/>
    <x v="8"/>
    <x v="8"/>
    <x v="10"/>
    <x v="181"/>
    <x v="367"/>
    <x v="50"/>
    <x v="107"/>
    <x v="143"/>
    <x v="198"/>
    <x v="2"/>
  </r>
  <r>
    <x v="0"/>
    <x v="40"/>
    <x v="40"/>
    <x v="28"/>
    <x v="28"/>
    <x v="28"/>
    <x v="11"/>
    <x v="182"/>
    <x v="445"/>
    <x v="50"/>
    <x v="107"/>
    <x v="155"/>
    <x v="410"/>
    <x v="2"/>
  </r>
  <r>
    <x v="0"/>
    <x v="40"/>
    <x v="40"/>
    <x v="12"/>
    <x v="12"/>
    <x v="12"/>
    <x v="12"/>
    <x v="214"/>
    <x v="446"/>
    <x v="67"/>
    <x v="481"/>
    <x v="155"/>
    <x v="410"/>
    <x v="2"/>
  </r>
  <r>
    <x v="0"/>
    <x v="40"/>
    <x v="40"/>
    <x v="9"/>
    <x v="9"/>
    <x v="9"/>
    <x v="12"/>
    <x v="214"/>
    <x v="446"/>
    <x v="55"/>
    <x v="482"/>
    <x v="168"/>
    <x v="286"/>
    <x v="2"/>
  </r>
  <r>
    <x v="0"/>
    <x v="40"/>
    <x v="40"/>
    <x v="15"/>
    <x v="15"/>
    <x v="15"/>
    <x v="14"/>
    <x v="215"/>
    <x v="136"/>
    <x v="120"/>
    <x v="183"/>
    <x v="150"/>
    <x v="50"/>
    <x v="2"/>
  </r>
  <r>
    <x v="0"/>
    <x v="40"/>
    <x v="40"/>
    <x v="13"/>
    <x v="13"/>
    <x v="13"/>
    <x v="14"/>
    <x v="215"/>
    <x v="136"/>
    <x v="67"/>
    <x v="481"/>
    <x v="159"/>
    <x v="371"/>
    <x v="2"/>
  </r>
  <r>
    <x v="0"/>
    <x v="40"/>
    <x v="40"/>
    <x v="16"/>
    <x v="16"/>
    <x v="16"/>
    <x v="14"/>
    <x v="215"/>
    <x v="136"/>
    <x v="120"/>
    <x v="183"/>
    <x v="150"/>
    <x v="50"/>
    <x v="2"/>
  </r>
  <r>
    <x v="0"/>
    <x v="40"/>
    <x v="40"/>
    <x v="26"/>
    <x v="26"/>
    <x v="26"/>
    <x v="14"/>
    <x v="215"/>
    <x v="136"/>
    <x v="50"/>
    <x v="107"/>
    <x v="168"/>
    <x v="286"/>
    <x v="2"/>
  </r>
  <r>
    <x v="0"/>
    <x v="40"/>
    <x v="40"/>
    <x v="33"/>
    <x v="33"/>
    <x v="33"/>
    <x v="14"/>
    <x v="215"/>
    <x v="136"/>
    <x v="50"/>
    <x v="107"/>
    <x v="168"/>
    <x v="286"/>
    <x v="2"/>
  </r>
  <r>
    <x v="0"/>
    <x v="40"/>
    <x v="40"/>
    <x v="44"/>
    <x v="44"/>
    <x v="44"/>
    <x v="14"/>
    <x v="215"/>
    <x v="136"/>
    <x v="120"/>
    <x v="183"/>
    <x v="150"/>
    <x v="50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9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2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3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1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6"/>
    <x v="16"/>
    <x v="16"/>
    <x v="16"/>
    <x v="16"/>
    <x v="0"/>
  </r>
  <r>
    <x v="0"/>
    <x v="0"/>
    <x v="0"/>
    <x v="17"/>
    <x v="17"/>
    <x v="17"/>
    <x v="17"/>
    <x v="17"/>
    <x v="17"/>
    <x v="12"/>
    <x v="12"/>
    <x v="17"/>
    <x v="17"/>
    <x v="0"/>
  </r>
  <r>
    <x v="0"/>
    <x v="0"/>
    <x v="0"/>
    <x v="18"/>
    <x v="18"/>
    <x v="18"/>
    <x v="18"/>
    <x v="18"/>
    <x v="18"/>
    <x v="17"/>
    <x v="17"/>
    <x v="18"/>
    <x v="18"/>
    <x v="1"/>
  </r>
  <r>
    <x v="0"/>
    <x v="0"/>
    <x v="0"/>
    <x v="19"/>
    <x v="19"/>
    <x v="19"/>
    <x v="19"/>
    <x v="19"/>
    <x v="19"/>
    <x v="18"/>
    <x v="18"/>
    <x v="19"/>
    <x v="7"/>
    <x v="0"/>
  </r>
  <r>
    <x v="0"/>
    <x v="1"/>
    <x v="1"/>
    <x v="0"/>
    <x v="0"/>
    <x v="0"/>
    <x v="0"/>
    <x v="20"/>
    <x v="20"/>
    <x v="19"/>
    <x v="19"/>
    <x v="20"/>
    <x v="19"/>
    <x v="0"/>
  </r>
  <r>
    <x v="0"/>
    <x v="1"/>
    <x v="1"/>
    <x v="1"/>
    <x v="1"/>
    <x v="1"/>
    <x v="1"/>
    <x v="21"/>
    <x v="21"/>
    <x v="20"/>
    <x v="20"/>
    <x v="21"/>
    <x v="20"/>
    <x v="0"/>
  </r>
  <r>
    <x v="0"/>
    <x v="1"/>
    <x v="1"/>
    <x v="3"/>
    <x v="3"/>
    <x v="3"/>
    <x v="2"/>
    <x v="22"/>
    <x v="22"/>
    <x v="21"/>
    <x v="21"/>
    <x v="22"/>
    <x v="21"/>
    <x v="0"/>
  </r>
  <r>
    <x v="0"/>
    <x v="1"/>
    <x v="1"/>
    <x v="4"/>
    <x v="4"/>
    <x v="4"/>
    <x v="3"/>
    <x v="23"/>
    <x v="23"/>
    <x v="22"/>
    <x v="22"/>
    <x v="23"/>
    <x v="22"/>
    <x v="0"/>
  </r>
  <r>
    <x v="0"/>
    <x v="1"/>
    <x v="1"/>
    <x v="2"/>
    <x v="2"/>
    <x v="2"/>
    <x v="4"/>
    <x v="24"/>
    <x v="24"/>
    <x v="23"/>
    <x v="23"/>
    <x v="24"/>
    <x v="23"/>
    <x v="0"/>
  </r>
  <r>
    <x v="0"/>
    <x v="1"/>
    <x v="1"/>
    <x v="5"/>
    <x v="5"/>
    <x v="5"/>
    <x v="5"/>
    <x v="25"/>
    <x v="25"/>
    <x v="24"/>
    <x v="24"/>
    <x v="25"/>
    <x v="24"/>
    <x v="0"/>
  </r>
  <r>
    <x v="0"/>
    <x v="1"/>
    <x v="1"/>
    <x v="6"/>
    <x v="6"/>
    <x v="6"/>
    <x v="6"/>
    <x v="26"/>
    <x v="26"/>
    <x v="25"/>
    <x v="25"/>
    <x v="26"/>
    <x v="25"/>
    <x v="1"/>
  </r>
  <r>
    <x v="0"/>
    <x v="1"/>
    <x v="1"/>
    <x v="7"/>
    <x v="7"/>
    <x v="7"/>
    <x v="7"/>
    <x v="27"/>
    <x v="27"/>
    <x v="26"/>
    <x v="26"/>
    <x v="27"/>
    <x v="26"/>
    <x v="3"/>
  </r>
  <r>
    <x v="0"/>
    <x v="1"/>
    <x v="1"/>
    <x v="14"/>
    <x v="14"/>
    <x v="14"/>
    <x v="8"/>
    <x v="28"/>
    <x v="28"/>
    <x v="27"/>
    <x v="27"/>
    <x v="28"/>
    <x v="27"/>
    <x v="0"/>
  </r>
  <r>
    <x v="0"/>
    <x v="1"/>
    <x v="1"/>
    <x v="12"/>
    <x v="12"/>
    <x v="12"/>
    <x v="9"/>
    <x v="29"/>
    <x v="29"/>
    <x v="28"/>
    <x v="28"/>
    <x v="29"/>
    <x v="28"/>
    <x v="0"/>
  </r>
  <r>
    <x v="0"/>
    <x v="1"/>
    <x v="1"/>
    <x v="8"/>
    <x v="8"/>
    <x v="8"/>
    <x v="10"/>
    <x v="30"/>
    <x v="30"/>
    <x v="29"/>
    <x v="29"/>
    <x v="30"/>
    <x v="29"/>
    <x v="0"/>
  </r>
  <r>
    <x v="0"/>
    <x v="1"/>
    <x v="1"/>
    <x v="20"/>
    <x v="20"/>
    <x v="20"/>
    <x v="11"/>
    <x v="31"/>
    <x v="31"/>
    <x v="30"/>
    <x v="30"/>
    <x v="31"/>
    <x v="30"/>
    <x v="0"/>
  </r>
  <r>
    <x v="0"/>
    <x v="1"/>
    <x v="1"/>
    <x v="21"/>
    <x v="21"/>
    <x v="21"/>
    <x v="12"/>
    <x v="32"/>
    <x v="32"/>
    <x v="31"/>
    <x v="31"/>
    <x v="32"/>
    <x v="14"/>
    <x v="0"/>
  </r>
  <r>
    <x v="0"/>
    <x v="1"/>
    <x v="1"/>
    <x v="16"/>
    <x v="16"/>
    <x v="16"/>
    <x v="13"/>
    <x v="33"/>
    <x v="33"/>
    <x v="32"/>
    <x v="32"/>
    <x v="33"/>
    <x v="31"/>
    <x v="0"/>
  </r>
  <r>
    <x v="0"/>
    <x v="1"/>
    <x v="1"/>
    <x v="9"/>
    <x v="9"/>
    <x v="9"/>
    <x v="14"/>
    <x v="34"/>
    <x v="34"/>
    <x v="33"/>
    <x v="33"/>
    <x v="34"/>
    <x v="32"/>
    <x v="0"/>
  </r>
  <r>
    <x v="0"/>
    <x v="1"/>
    <x v="1"/>
    <x v="17"/>
    <x v="17"/>
    <x v="17"/>
    <x v="15"/>
    <x v="35"/>
    <x v="16"/>
    <x v="34"/>
    <x v="34"/>
    <x v="35"/>
    <x v="33"/>
    <x v="0"/>
  </r>
  <r>
    <x v="0"/>
    <x v="1"/>
    <x v="1"/>
    <x v="22"/>
    <x v="22"/>
    <x v="22"/>
    <x v="16"/>
    <x v="36"/>
    <x v="35"/>
    <x v="35"/>
    <x v="35"/>
    <x v="3"/>
    <x v="34"/>
    <x v="1"/>
  </r>
  <r>
    <x v="0"/>
    <x v="1"/>
    <x v="1"/>
    <x v="13"/>
    <x v="13"/>
    <x v="13"/>
    <x v="17"/>
    <x v="37"/>
    <x v="36"/>
    <x v="36"/>
    <x v="36"/>
    <x v="36"/>
    <x v="35"/>
    <x v="0"/>
  </r>
  <r>
    <x v="0"/>
    <x v="1"/>
    <x v="1"/>
    <x v="10"/>
    <x v="10"/>
    <x v="10"/>
    <x v="18"/>
    <x v="38"/>
    <x v="36"/>
    <x v="37"/>
    <x v="37"/>
    <x v="37"/>
    <x v="36"/>
    <x v="0"/>
  </r>
  <r>
    <x v="0"/>
    <x v="1"/>
    <x v="1"/>
    <x v="18"/>
    <x v="18"/>
    <x v="18"/>
    <x v="19"/>
    <x v="39"/>
    <x v="37"/>
    <x v="38"/>
    <x v="38"/>
    <x v="38"/>
    <x v="37"/>
    <x v="0"/>
  </r>
  <r>
    <x v="0"/>
    <x v="2"/>
    <x v="2"/>
    <x v="5"/>
    <x v="5"/>
    <x v="5"/>
    <x v="0"/>
    <x v="40"/>
    <x v="38"/>
    <x v="39"/>
    <x v="39"/>
    <x v="39"/>
    <x v="38"/>
    <x v="0"/>
  </r>
  <r>
    <x v="0"/>
    <x v="2"/>
    <x v="2"/>
    <x v="0"/>
    <x v="0"/>
    <x v="0"/>
    <x v="1"/>
    <x v="41"/>
    <x v="39"/>
    <x v="40"/>
    <x v="40"/>
    <x v="40"/>
    <x v="39"/>
    <x v="0"/>
  </r>
  <r>
    <x v="0"/>
    <x v="2"/>
    <x v="2"/>
    <x v="4"/>
    <x v="4"/>
    <x v="4"/>
    <x v="2"/>
    <x v="42"/>
    <x v="40"/>
    <x v="41"/>
    <x v="41"/>
    <x v="41"/>
    <x v="40"/>
    <x v="0"/>
  </r>
  <r>
    <x v="0"/>
    <x v="2"/>
    <x v="2"/>
    <x v="1"/>
    <x v="1"/>
    <x v="1"/>
    <x v="3"/>
    <x v="43"/>
    <x v="41"/>
    <x v="42"/>
    <x v="42"/>
    <x v="41"/>
    <x v="40"/>
    <x v="0"/>
  </r>
  <r>
    <x v="0"/>
    <x v="2"/>
    <x v="2"/>
    <x v="3"/>
    <x v="3"/>
    <x v="3"/>
    <x v="4"/>
    <x v="44"/>
    <x v="42"/>
    <x v="43"/>
    <x v="43"/>
    <x v="42"/>
    <x v="41"/>
    <x v="0"/>
  </r>
  <r>
    <x v="0"/>
    <x v="2"/>
    <x v="2"/>
    <x v="14"/>
    <x v="14"/>
    <x v="14"/>
    <x v="5"/>
    <x v="45"/>
    <x v="43"/>
    <x v="44"/>
    <x v="44"/>
    <x v="43"/>
    <x v="42"/>
    <x v="0"/>
  </r>
  <r>
    <x v="0"/>
    <x v="2"/>
    <x v="2"/>
    <x v="7"/>
    <x v="7"/>
    <x v="7"/>
    <x v="6"/>
    <x v="46"/>
    <x v="44"/>
    <x v="45"/>
    <x v="45"/>
    <x v="44"/>
    <x v="43"/>
    <x v="4"/>
  </r>
  <r>
    <x v="0"/>
    <x v="2"/>
    <x v="2"/>
    <x v="6"/>
    <x v="6"/>
    <x v="6"/>
    <x v="7"/>
    <x v="47"/>
    <x v="45"/>
    <x v="46"/>
    <x v="46"/>
    <x v="45"/>
    <x v="44"/>
    <x v="0"/>
  </r>
  <r>
    <x v="0"/>
    <x v="2"/>
    <x v="2"/>
    <x v="8"/>
    <x v="8"/>
    <x v="8"/>
    <x v="8"/>
    <x v="48"/>
    <x v="46"/>
    <x v="47"/>
    <x v="47"/>
    <x v="46"/>
    <x v="45"/>
    <x v="0"/>
  </r>
  <r>
    <x v="0"/>
    <x v="2"/>
    <x v="2"/>
    <x v="12"/>
    <x v="12"/>
    <x v="12"/>
    <x v="9"/>
    <x v="49"/>
    <x v="47"/>
    <x v="48"/>
    <x v="48"/>
    <x v="47"/>
    <x v="46"/>
    <x v="0"/>
  </r>
  <r>
    <x v="0"/>
    <x v="2"/>
    <x v="2"/>
    <x v="2"/>
    <x v="2"/>
    <x v="2"/>
    <x v="10"/>
    <x v="50"/>
    <x v="48"/>
    <x v="46"/>
    <x v="46"/>
    <x v="48"/>
    <x v="47"/>
    <x v="0"/>
  </r>
  <r>
    <x v="0"/>
    <x v="2"/>
    <x v="2"/>
    <x v="21"/>
    <x v="21"/>
    <x v="21"/>
    <x v="11"/>
    <x v="51"/>
    <x v="49"/>
    <x v="49"/>
    <x v="49"/>
    <x v="49"/>
    <x v="48"/>
    <x v="0"/>
  </r>
  <r>
    <x v="0"/>
    <x v="2"/>
    <x v="2"/>
    <x v="23"/>
    <x v="23"/>
    <x v="23"/>
    <x v="12"/>
    <x v="52"/>
    <x v="12"/>
    <x v="50"/>
    <x v="50"/>
    <x v="50"/>
    <x v="49"/>
    <x v="0"/>
  </r>
  <r>
    <x v="0"/>
    <x v="2"/>
    <x v="2"/>
    <x v="10"/>
    <x v="10"/>
    <x v="10"/>
    <x v="13"/>
    <x v="53"/>
    <x v="50"/>
    <x v="51"/>
    <x v="51"/>
    <x v="51"/>
    <x v="50"/>
    <x v="0"/>
  </r>
  <r>
    <x v="0"/>
    <x v="2"/>
    <x v="2"/>
    <x v="24"/>
    <x v="24"/>
    <x v="24"/>
    <x v="14"/>
    <x v="54"/>
    <x v="51"/>
    <x v="52"/>
    <x v="52"/>
    <x v="52"/>
    <x v="51"/>
    <x v="0"/>
  </r>
  <r>
    <x v="0"/>
    <x v="2"/>
    <x v="2"/>
    <x v="17"/>
    <x v="17"/>
    <x v="17"/>
    <x v="15"/>
    <x v="55"/>
    <x v="52"/>
    <x v="53"/>
    <x v="31"/>
    <x v="53"/>
    <x v="52"/>
    <x v="0"/>
  </r>
  <r>
    <x v="0"/>
    <x v="2"/>
    <x v="2"/>
    <x v="25"/>
    <x v="25"/>
    <x v="25"/>
    <x v="16"/>
    <x v="56"/>
    <x v="35"/>
    <x v="54"/>
    <x v="30"/>
    <x v="54"/>
    <x v="53"/>
    <x v="3"/>
  </r>
  <r>
    <x v="0"/>
    <x v="2"/>
    <x v="2"/>
    <x v="26"/>
    <x v="26"/>
    <x v="26"/>
    <x v="17"/>
    <x v="57"/>
    <x v="17"/>
    <x v="55"/>
    <x v="53"/>
    <x v="55"/>
    <x v="54"/>
    <x v="0"/>
  </r>
  <r>
    <x v="0"/>
    <x v="2"/>
    <x v="2"/>
    <x v="27"/>
    <x v="27"/>
    <x v="27"/>
    <x v="18"/>
    <x v="58"/>
    <x v="53"/>
    <x v="56"/>
    <x v="54"/>
    <x v="56"/>
    <x v="55"/>
    <x v="0"/>
  </r>
  <r>
    <x v="0"/>
    <x v="2"/>
    <x v="2"/>
    <x v="28"/>
    <x v="28"/>
    <x v="28"/>
    <x v="19"/>
    <x v="59"/>
    <x v="37"/>
    <x v="57"/>
    <x v="55"/>
    <x v="57"/>
    <x v="56"/>
    <x v="0"/>
  </r>
  <r>
    <x v="0"/>
    <x v="3"/>
    <x v="3"/>
    <x v="0"/>
    <x v="0"/>
    <x v="0"/>
    <x v="0"/>
    <x v="60"/>
    <x v="54"/>
    <x v="58"/>
    <x v="56"/>
    <x v="58"/>
    <x v="57"/>
    <x v="0"/>
  </r>
  <r>
    <x v="0"/>
    <x v="3"/>
    <x v="3"/>
    <x v="1"/>
    <x v="1"/>
    <x v="1"/>
    <x v="1"/>
    <x v="61"/>
    <x v="55"/>
    <x v="59"/>
    <x v="57"/>
    <x v="59"/>
    <x v="58"/>
    <x v="0"/>
  </r>
  <r>
    <x v="0"/>
    <x v="3"/>
    <x v="3"/>
    <x v="2"/>
    <x v="2"/>
    <x v="2"/>
    <x v="2"/>
    <x v="62"/>
    <x v="56"/>
    <x v="60"/>
    <x v="58"/>
    <x v="60"/>
    <x v="59"/>
    <x v="0"/>
  </r>
  <r>
    <x v="0"/>
    <x v="3"/>
    <x v="3"/>
    <x v="11"/>
    <x v="11"/>
    <x v="11"/>
    <x v="3"/>
    <x v="63"/>
    <x v="57"/>
    <x v="61"/>
    <x v="59"/>
    <x v="61"/>
    <x v="48"/>
    <x v="0"/>
  </r>
  <r>
    <x v="0"/>
    <x v="3"/>
    <x v="3"/>
    <x v="20"/>
    <x v="20"/>
    <x v="20"/>
    <x v="4"/>
    <x v="64"/>
    <x v="58"/>
    <x v="54"/>
    <x v="60"/>
    <x v="62"/>
    <x v="60"/>
    <x v="0"/>
  </r>
  <r>
    <x v="0"/>
    <x v="3"/>
    <x v="3"/>
    <x v="16"/>
    <x v="16"/>
    <x v="16"/>
    <x v="5"/>
    <x v="65"/>
    <x v="59"/>
    <x v="50"/>
    <x v="61"/>
    <x v="63"/>
    <x v="61"/>
    <x v="0"/>
  </r>
  <r>
    <x v="0"/>
    <x v="3"/>
    <x v="3"/>
    <x v="6"/>
    <x v="6"/>
    <x v="6"/>
    <x v="5"/>
    <x v="65"/>
    <x v="59"/>
    <x v="62"/>
    <x v="62"/>
    <x v="64"/>
    <x v="7"/>
    <x v="1"/>
  </r>
  <r>
    <x v="0"/>
    <x v="3"/>
    <x v="3"/>
    <x v="19"/>
    <x v="19"/>
    <x v="19"/>
    <x v="7"/>
    <x v="66"/>
    <x v="6"/>
    <x v="63"/>
    <x v="63"/>
    <x v="65"/>
    <x v="62"/>
    <x v="0"/>
  </r>
  <r>
    <x v="0"/>
    <x v="3"/>
    <x v="3"/>
    <x v="4"/>
    <x v="4"/>
    <x v="4"/>
    <x v="8"/>
    <x v="67"/>
    <x v="7"/>
    <x v="64"/>
    <x v="64"/>
    <x v="60"/>
    <x v="59"/>
    <x v="0"/>
  </r>
  <r>
    <x v="0"/>
    <x v="3"/>
    <x v="3"/>
    <x v="3"/>
    <x v="3"/>
    <x v="3"/>
    <x v="9"/>
    <x v="68"/>
    <x v="60"/>
    <x v="65"/>
    <x v="65"/>
    <x v="66"/>
    <x v="63"/>
    <x v="0"/>
  </r>
  <r>
    <x v="0"/>
    <x v="3"/>
    <x v="3"/>
    <x v="22"/>
    <x v="22"/>
    <x v="22"/>
    <x v="10"/>
    <x v="69"/>
    <x v="61"/>
    <x v="66"/>
    <x v="32"/>
    <x v="67"/>
    <x v="64"/>
    <x v="0"/>
  </r>
  <r>
    <x v="0"/>
    <x v="3"/>
    <x v="3"/>
    <x v="21"/>
    <x v="21"/>
    <x v="21"/>
    <x v="11"/>
    <x v="70"/>
    <x v="62"/>
    <x v="67"/>
    <x v="66"/>
    <x v="68"/>
    <x v="65"/>
    <x v="0"/>
  </r>
  <r>
    <x v="0"/>
    <x v="3"/>
    <x v="3"/>
    <x v="14"/>
    <x v="14"/>
    <x v="14"/>
    <x v="11"/>
    <x v="70"/>
    <x v="62"/>
    <x v="68"/>
    <x v="13"/>
    <x v="69"/>
    <x v="41"/>
    <x v="0"/>
  </r>
  <r>
    <x v="0"/>
    <x v="3"/>
    <x v="3"/>
    <x v="12"/>
    <x v="12"/>
    <x v="12"/>
    <x v="13"/>
    <x v="71"/>
    <x v="63"/>
    <x v="35"/>
    <x v="67"/>
    <x v="70"/>
    <x v="32"/>
    <x v="0"/>
  </r>
  <r>
    <x v="0"/>
    <x v="3"/>
    <x v="3"/>
    <x v="7"/>
    <x v="7"/>
    <x v="7"/>
    <x v="14"/>
    <x v="72"/>
    <x v="64"/>
    <x v="69"/>
    <x v="68"/>
    <x v="71"/>
    <x v="66"/>
    <x v="0"/>
  </r>
  <r>
    <x v="0"/>
    <x v="3"/>
    <x v="3"/>
    <x v="9"/>
    <x v="9"/>
    <x v="9"/>
    <x v="15"/>
    <x v="73"/>
    <x v="51"/>
    <x v="54"/>
    <x v="60"/>
    <x v="72"/>
    <x v="67"/>
    <x v="0"/>
  </r>
  <r>
    <x v="0"/>
    <x v="3"/>
    <x v="3"/>
    <x v="18"/>
    <x v="18"/>
    <x v="18"/>
    <x v="15"/>
    <x v="73"/>
    <x v="51"/>
    <x v="56"/>
    <x v="54"/>
    <x v="70"/>
    <x v="32"/>
    <x v="0"/>
  </r>
  <r>
    <x v="0"/>
    <x v="3"/>
    <x v="3"/>
    <x v="29"/>
    <x v="29"/>
    <x v="29"/>
    <x v="17"/>
    <x v="74"/>
    <x v="34"/>
    <x v="56"/>
    <x v="54"/>
    <x v="73"/>
    <x v="53"/>
    <x v="0"/>
  </r>
  <r>
    <x v="0"/>
    <x v="3"/>
    <x v="3"/>
    <x v="27"/>
    <x v="27"/>
    <x v="27"/>
    <x v="18"/>
    <x v="75"/>
    <x v="36"/>
    <x v="54"/>
    <x v="60"/>
    <x v="74"/>
    <x v="68"/>
    <x v="0"/>
  </r>
  <r>
    <x v="0"/>
    <x v="3"/>
    <x v="3"/>
    <x v="25"/>
    <x v="25"/>
    <x v="25"/>
    <x v="19"/>
    <x v="76"/>
    <x v="65"/>
    <x v="70"/>
    <x v="69"/>
    <x v="75"/>
    <x v="69"/>
    <x v="1"/>
  </r>
  <r>
    <x v="0"/>
    <x v="4"/>
    <x v="4"/>
    <x v="0"/>
    <x v="0"/>
    <x v="0"/>
    <x v="0"/>
    <x v="77"/>
    <x v="66"/>
    <x v="71"/>
    <x v="70"/>
    <x v="76"/>
    <x v="70"/>
    <x v="0"/>
  </r>
  <r>
    <x v="0"/>
    <x v="4"/>
    <x v="4"/>
    <x v="1"/>
    <x v="1"/>
    <x v="1"/>
    <x v="1"/>
    <x v="78"/>
    <x v="67"/>
    <x v="58"/>
    <x v="71"/>
    <x v="77"/>
    <x v="54"/>
    <x v="0"/>
  </r>
  <r>
    <x v="0"/>
    <x v="4"/>
    <x v="4"/>
    <x v="20"/>
    <x v="20"/>
    <x v="20"/>
    <x v="2"/>
    <x v="79"/>
    <x v="68"/>
    <x v="72"/>
    <x v="72"/>
    <x v="78"/>
    <x v="71"/>
    <x v="0"/>
  </r>
  <r>
    <x v="0"/>
    <x v="4"/>
    <x v="4"/>
    <x v="2"/>
    <x v="2"/>
    <x v="2"/>
    <x v="3"/>
    <x v="68"/>
    <x v="69"/>
    <x v="55"/>
    <x v="73"/>
    <x v="79"/>
    <x v="72"/>
    <x v="0"/>
  </r>
  <r>
    <x v="0"/>
    <x v="4"/>
    <x v="4"/>
    <x v="6"/>
    <x v="6"/>
    <x v="6"/>
    <x v="4"/>
    <x v="80"/>
    <x v="70"/>
    <x v="73"/>
    <x v="74"/>
    <x v="80"/>
    <x v="22"/>
    <x v="0"/>
  </r>
  <r>
    <x v="0"/>
    <x v="4"/>
    <x v="4"/>
    <x v="12"/>
    <x v="12"/>
    <x v="12"/>
    <x v="5"/>
    <x v="81"/>
    <x v="71"/>
    <x v="67"/>
    <x v="75"/>
    <x v="81"/>
    <x v="73"/>
    <x v="0"/>
  </r>
  <r>
    <x v="0"/>
    <x v="4"/>
    <x v="4"/>
    <x v="3"/>
    <x v="3"/>
    <x v="3"/>
    <x v="5"/>
    <x v="81"/>
    <x v="71"/>
    <x v="74"/>
    <x v="76"/>
    <x v="82"/>
    <x v="74"/>
    <x v="0"/>
  </r>
  <r>
    <x v="0"/>
    <x v="4"/>
    <x v="4"/>
    <x v="22"/>
    <x v="22"/>
    <x v="22"/>
    <x v="7"/>
    <x v="82"/>
    <x v="47"/>
    <x v="56"/>
    <x v="54"/>
    <x v="68"/>
    <x v="75"/>
    <x v="0"/>
  </r>
  <r>
    <x v="0"/>
    <x v="4"/>
    <x v="4"/>
    <x v="16"/>
    <x v="16"/>
    <x v="16"/>
    <x v="8"/>
    <x v="83"/>
    <x v="72"/>
    <x v="72"/>
    <x v="72"/>
    <x v="81"/>
    <x v="73"/>
    <x v="0"/>
  </r>
  <r>
    <x v="0"/>
    <x v="4"/>
    <x v="4"/>
    <x v="30"/>
    <x v="30"/>
    <x v="30"/>
    <x v="9"/>
    <x v="75"/>
    <x v="62"/>
    <x v="66"/>
    <x v="77"/>
    <x v="83"/>
    <x v="48"/>
    <x v="0"/>
  </r>
  <r>
    <x v="0"/>
    <x v="4"/>
    <x v="4"/>
    <x v="21"/>
    <x v="21"/>
    <x v="21"/>
    <x v="9"/>
    <x v="75"/>
    <x v="62"/>
    <x v="38"/>
    <x v="78"/>
    <x v="75"/>
    <x v="76"/>
    <x v="0"/>
  </r>
  <r>
    <x v="0"/>
    <x v="4"/>
    <x v="4"/>
    <x v="31"/>
    <x v="31"/>
    <x v="31"/>
    <x v="11"/>
    <x v="84"/>
    <x v="10"/>
    <x v="72"/>
    <x v="72"/>
    <x v="83"/>
    <x v="48"/>
    <x v="0"/>
  </r>
  <r>
    <x v="0"/>
    <x v="4"/>
    <x v="4"/>
    <x v="13"/>
    <x v="13"/>
    <x v="13"/>
    <x v="12"/>
    <x v="85"/>
    <x v="73"/>
    <x v="70"/>
    <x v="48"/>
    <x v="84"/>
    <x v="77"/>
    <x v="0"/>
  </r>
  <r>
    <x v="0"/>
    <x v="4"/>
    <x v="4"/>
    <x v="8"/>
    <x v="8"/>
    <x v="8"/>
    <x v="12"/>
    <x v="85"/>
    <x v="73"/>
    <x v="36"/>
    <x v="79"/>
    <x v="85"/>
    <x v="78"/>
    <x v="0"/>
  </r>
  <r>
    <x v="0"/>
    <x v="4"/>
    <x v="4"/>
    <x v="4"/>
    <x v="4"/>
    <x v="4"/>
    <x v="14"/>
    <x v="86"/>
    <x v="14"/>
    <x v="75"/>
    <x v="80"/>
    <x v="86"/>
    <x v="79"/>
    <x v="0"/>
  </r>
  <r>
    <x v="0"/>
    <x v="4"/>
    <x v="4"/>
    <x v="32"/>
    <x v="32"/>
    <x v="32"/>
    <x v="15"/>
    <x v="87"/>
    <x v="74"/>
    <x v="38"/>
    <x v="78"/>
    <x v="87"/>
    <x v="35"/>
    <x v="0"/>
  </r>
  <r>
    <x v="0"/>
    <x v="4"/>
    <x v="4"/>
    <x v="7"/>
    <x v="7"/>
    <x v="7"/>
    <x v="16"/>
    <x v="88"/>
    <x v="75"/>
    <x v="76"/>
    <x v="81"/>
    <x v="88"/>
    <x v="80"/>
    <x v="0"/>
  </r>
  <r>
    <x v="0"/>
    <x v="4"/>
    <x v="4"/>
    <x v="27"/>
    <x v="27"/>
    <x v="27"/>
    <x v="17"/>
    <x v="89"/>
    <x v="65"/>
    <x v="56"/>
    <x v="54"/>
    <x v="87"/>
    <x v="35"/>
    <x v="0"/>
  </r>
  <r>
    <x v="0"/>
    <x v="4"/>
    <x v="4"/>
    <x v="18"/>
    <x v="18"/>
    <x v="18"/>
    <x v="18"/>
    <x v="90"/>
    <x v="76"/>
    <x v="56"/>
    <x v="54"/>
    <x v="89"/>
    <x v="33"/>
    <x v="0"/>
  </r>
  <r>
    <x v="0"/>
    <x v="4"/>
    <x v="4"/>
    <x v="17"/>
    <x v="17"/>
    <x v="17"/>
    <x v="18"/>
    <x v="90"/>
    <x v="76"/>
    <x v="35"/>
    <x v="82"/>
    <x v="59"/>
    <x v="81"/>
    <x v="0"/>
  </r>
  <r>
    <x v="0"/>
    <x v="5"/>
    <x v="5"/>
    <x v="0"/>
    <x v="0"/>
    <x v="0"/>
    <x v="0"/>
    <x v="91"/>
    <x v="77"/>
    <x v="77"/>
    <x v="83"/>
    <x v="90"/>
    <x v="82"/>
    <x v="0"/>
  </r>
  <r>
    <x v="0"/>
    <x v="5"/>
    <x v="5"/>
    <x v="1"/>
    <x v="1"/>
    <x v="1"/>
    <x v="1"/>
    <x v="92"/>
    <x v="78"/>
    <x v="78"/>
    <x v="84"/>
    <x v="64"/>
    <x v="83"/>
    <x v="0"/>
  </r>
  <r>
    <x v="0"/>
    <x v="5"/>
    <x v="5"/>
    <x v="2"/>
    <x v="2"/>
    <x v="2"/>
    <x v="2"/>
    <x v="58"/>
    <x v="79"/>
    <x v="79"/>
    <x v="85"/>
    <x v="86"/>
    <x v="84"/>
    <x v="0"/>
  </r>
  <r>
    <x v="0"/>
    <x v="5"/>
    <x v="5"/>
    <x v="6"/>
    <x v="6"/>
    <x v="6"/>
    <x v="3"/>
    <x v="93"/>
    <x v="80"/>
    <x v="27"/>
    <x v="86"/>
    <x v="77"/>
    <x v="85"/>
    <x v="0"/>
  </r>
  <r>
    <x v="0"/>
    <x v="5"/>
    <x v="5"/>
    <x v="33"/>
    <x v="33"/>
    <x v="33"/>
    <x v="4"/>
    <x v="71"/>
    <x v="81"/>
    <x v="80"/>
    <x v="87"/>
    <x v="91"/>
    <x v="86"/>
    <x v="0"/>
  </r>
  <r>
    <x v="0"/>
    <x v="5"/>
    <x v="5"/>
    <x v="7"/>
    <x v="7"/>
    <x v="7"/>
    <x v="5"/>
    <x v="94"/>
    <x v="82"/>
    <x v="81"/>
    <x v="88"/>
    <x v="92"/>
    <x v="87"/>
    <x v="1"/>
  </r>
  <r>
    <x v="0"/>
    <x v="5"/>
    <x v="5"/>
    <x v="14"/>
    <x v="14"/>
    <x v="14"/>
    <x v="6"/>
    <x v="82"/>
    <x v="28"/>
    <x v="50"/>
    <x v="89"/>
    <x v="72"/>
    <x v="88"/>
    <x v="0"/>
  </r>
  <r>
    <x v="0"/>
    <x v="5"/>
    <x v="5"/>
    <x v="3"/>
    <x v="3"/>
    <x v="3"/>
    <x v="6"/>
    <x v="82"/>
    <x v="28"/>
    <x v="82"/>
    <x v="90"/>
    <x v="66"/>
    <x v="26"/>
    <x v="0"/>
  </r>
  <r>
    <x v="0"/>
    <x v="5"/>
    <x v="5"/>
    <x v="8"/>
    <x v="8"/>
    <x v="8"/>
    <x v="8"/>
    <x v="73"/>
    <x v="83"/>
    <x v="44"/>
    <x v="91"/>
    <x v="93"/>
    <x v="89"/>
    <x v="0"/>
  </r>
  <r>
    <x v="0"/>
    <x v="5"/>
    <x v="5"/>
    <x v="17"/>
    <x v="17"/>
    <x v="17"/>
    <x v="9"/>
    <x v="95"/>
    <x v="9"/>
    <x v="83"/>
    <x v="92"/>
    <x v="75"/>
    <x v="90"/>
    <x v="0"/>
  </r>
  <r>
    <x v="0"/>
    <x v="5"/>
    <x v="5"/>
    <x v="9"/>
    <x v="9"/>
    <x v="9"/>
    <x v="10"/>
    <x v="96"/>
    <x v="84"/>
    <x v="30"/>
    <x v="93"/>
    <x v="83"/>
    <x v="91"/>
    <x v="0"/>
  </r>
  <r>
    <x v="0"/>
    <x v="5"/>
    <x v="5"/>
    <x v="13"/>
    <x v="13"/>
    <x v="13"/>
    <x v="10"/>
    <x v="96"/>
    <x v="84"/>
    <x v="30"/>
    <x v="93"/>
    <x v="83"/>
    <x v="91"/>
    <x v="0"/>
  </r>
  <r>
    <x v="0"/>
    <x v="5"/>
    <x v="5"/>
    <x v="16"/>
    <x v="16"/>
    <x v="16"/>
    <x v="12"/>
    <x v="97"/>
    <x v="85"/>
    <x v="38"/>
    <x v="94"/>
    <x v="94"/>
    <x v="92"/>
    <x v="0"/>
  </r>
  <r>
    <x v="0"/>
    <x v="5"/>
    <x v="5"/>
    <x v="21"/>
    <x v="21"/>
    <x v="21"/>
    <x v="13"/>
    <x v="85"/>
    <x v="32"/>
    <x v="50"/>
    <x v="89"/>
    <x v="95"/>
    <x v="93"/>
    <x v="0"/>
  </r>
  <r>
    <x v="0"/>
    <x v="5"/>
    <x v="5"/>
    <x v="20"/>
    <x v="20"/>
    <x v="20"/>
    <x v="14"/>
    <x v="98"/>
    <x v="86"/>
    <x v="72"/>
    <x v="95"/>
    <x v="55"/>
    <x v="94"/>
    <x v="0"/>
  </r>
  <r>
    <x v="0"/>
    <x v="5"/>
    <x v="5"/>
    <x v="29"/>
    <x v="29"/>
    <x v="29"/>
    <x v="15"/>
    <x v="99"/>
    <x v="50"/>
    <x v="67"/>
    <x v="96"/>
    <x v="87"/>
    <x v="95"/>
    <x v="0"/>
  </r>
  <r>
    <x v="0"/>
    <x v="5"/>
    <x v="5"/>
    <x v="34"/>
    <x v="34"/>
    <x v="34"/>
    <x v="16"/>
    <x v="86"/>
    <x v="33"/>
    <x v="50"/>
    <x v="89"/>
    <x v="89"/>
    <x v="96"/>
    <x v="1"/>
  </r>
  <r>
    <x v="0"/>
    <x v="5"/>
    <x v="5"/>
    <x v="4"/>
    <x v="4"/>
    <x v="4"/>
    <x v="16"/>
    <x v="86"/>
    <x v="33"/>
    <x v="31"/>
    <x v="97"/>
    <x v="96"/>
    <x v="97"/>
    <x v="0"/>
  </r>
  <r>
    <x v="0"/>
    <x v="5"/>
    <x v="5"/>
    <x v="35"/>
    <x v="35"/>
    <x v="35"/>
    <x v="16"/>
    <x v="86"/>
    <x v="33"/>
    <x v="44"/>
    <x v="91"/>
    <x v="71"/>
    <x v="98"/>
    <x v="0"/>
  </r>
  <r>
    <x v="0"/>
    <x v="5"/>
    <x v="5"/>
    <x v="36"/>
    <x v="36"/>
    <x v="36"/>
    <x v="19"/>
    <x v="88"/>
    <x v="34"/>
    <x v="66"/>
    <x v="36"/>
    <x v="97"/>
    <x v="77"/>
    <x v="0"/>
  </r>
  <r>
    <x v="0"/>
    <x v="6"/>
    <x v="6"/>
    <x v="1"/>
    <x v="1"/>
    <x v="1"/>
    <x v="0"/>
    <x v="100"/>
    <x v="87"/>
    <x v="84"/>
    <x v="98"/>
    <x v="92"/>
    <x v="99"/>
    <x v="0"/>
  </r>
  <r>
    <x v="0"/>
    <x v="6"/>
    <x v="6"/>
    <x v="0"/>
    <x v="0"/>
    <x v="0"/>
    <x v="1"/>
    <x v="101"/>
    <x v="88"/>
    <x v="85"/>
    <x v="99"/>
    <x v="26"/>
    <x v="100"/>
    <x v="0"/>
  </r>
  <r>
    <x v="0"/>
    <x v="6"/>
    <x v="6"/>
    <x v="7"/>
    <x v="7"/>
    <x v="7"/>
    <x v="2"/>
    <x v="102"/>
    <x v="89"/>
    <x v="86"/>
    <x v="100"/>
    <x v="93"/>
    <x v="38"/>
    <x v="1"/>
  </r>
  <r>
    <x v="0"/>
    <x v="6"/>
    <x v="6"/>
    <x v="2"/>
    <x v="2"/>
    <x v="2"/>
    <x v="3"/>
    <x v="103"/>
    <x v="90"/>
    <x v="87"/>
    <x v="101"/>
    <x v="98"/>
    <x v="101"/>
    <x v="0"/>
  </r>
  <r>
    <x v="0"/>
    <x v="6"/>
    <x v="6"/>
    <x v="6"/>
    <x v="6"/>
    <x v="6"/>
    <x v="4"/>
    <x v="104"/>
    <x v="91"/>
    <x v="88"/>
    <x v="102"/>
    <x v="99"/>
    <x v="102"/>
    <x v="0"/>
  </r>
  <r>
    <x v="0"/>
    <x v="6"/>
    <x v="6"/>
    <x v="14"/>
    <x v="14"/>
    <x v="14"/>
    <x v="5"/>
    <x v="93"/>
    <x v="92"/>
    <x v="89"/>
    <x v="103"/>
    <x v="68"/>
    <x v="103"/>
    <x v="0"/>
  </r>
  <r>
    <x v="0"/>
    <x v="6"/>
    <x v="6"/>
    <x v="9"/>
    <x v="9"/>
    <x v="9"/>
    <x v="6"/>
    <x v="105"/>
    <x v="93"/>
    <x v="66"/>
    <x v="36"/>
    <x v="100"/>
    <x v="104"/>
    <x v="0"/>
  </r>
  <r>
    <x v="0"/>
    <x v="6"/>
    <x v="6"/>
    <x v="13"/>
    <x v="13"/>
    <x v="13"/>
    <x v="6"/>
    <x v="105"/>
    <x v="93"/>
    <x v="38"/>
    <x v="94"/>
    <x v="101"/>
    <x v="105"/>
    <x v="0"/>
  </r>
  <r>
    <x v="0"/>
    <x v="6"/>
    <x v="6"/>
    <x v="3"/>
    <x v="3"/>
    <x v="3"/>
    <x v="6"/>
    <x v="105"/>
    <x v="93"/>
    <x v="90"/>
    <x v="104"/>
    <x v="82"/>
    <x v="106"/>
    <x v="0"/>
  </r>
  <r>
    <x v="0"/>
    <x v="6"/>
    <x v="6"/>
    <x v="34"/>
    <x v="34"/>
    <x v="34"/>
    <x v="9"/>
    <x v="82"/>
    <x v="8"/>
    <x v="50"/>
    <x v="89"/>
    <x v="72"/>
    <x v="107"/>
    <x v="0"/>
  </r>
  <r>
    <x v="0"/>
    <x v="6"/>
    <x v="6"/>
    <x v="16"/>
    <x v="16"/>
    <x v="16"/>
    <x v="9"/>
    <x v="82"/>
    <x v="8"/>
    <x v="70"/>
    <x v="105"/>
    <x v="102"/>
    <x v="108"/>
    <x v="0"/>
  </r>
  <r>
    <x v="0"/>
    <x v="6"/>
    <x v="6"/>
    <x v="12"/>
    <x v="12"/>
    <x v="12"/>
    <x v="11"/>
    <x v="74"/>
    <x v="63"/>
    <x v="70"/>
    <x v="105"/>
    <x v="103"/>
    <x v="109"/>
    <x v="0"/>
  </r>
  <r>
    <x v="0"/>
    <x v="6"/>
    <x v="6"/>
    <x v="18"/>
    <x v="18"/>
    <x v="18"/>
    <x v="12"/>
    <x v="96"/>
    <x v="49"/>
    <x v="54"/>
    <x v="106"/>
    <x v="104"/>
    <x v="110"/>
    <x v="0"/>
  </r>
  <r>
    <x v="0"/>
    <x v="6"/>
    <x v="6"/>
    <x v="37"/>
    <x v="37"/>
    <x v="37"/>
    <x v="13"/>
    <x v="75"/>
    <x v="32"/>
    <x v="91"/>
    <x v="107"/>
    <x v="97"/>
    <x v="37"/>
    <x v="0"/>
  </r>
  <r>
    <x v="0"/>
    <x v="6"/>
    <x v="6"/>
    <x v="35"/>
    <x v="35"/>
    <x v="35"/>
    <x v="13"/>
    <x v="75"/>
    <x v="32"/>
    <x v="36"/>
    <x v="51"/>
    <x v="105"/>
    <x v="111"/>
    <x v="0"/>
  </r>
  <r>
    <x v="0"/>
    <x v="6"/>
    <x v="6"/>
    <x v="8"/>
    <x v="8"/>
    <x v="8"/>
    <x v="15"/>
    <x v="76"/>
    <x v="86"/>
    <x v="32"/>
    <x v="108"/>
    <x v="105"/>
    <x v="111"/>
    <x v="0"/>
  </r>
  <r>
    <x v="0"/>
    <x v="6"/>
    <x v="6"/>
    <x v="11"/>
    <x v="11"/>
    <x v="11"/>
    <x v="16"/>
    <x v="84"/>
    <x v="13"/>
    <x v="48"/>
    <x v="109"/>
    <x v="89"/>
    <x v="112"/>
    <x v="0"/>
  </r>
  <r>
    <x v="0"/>
    <x v="6"/>
    <x v="6"/>
    <x v="38"/>
    <x v="38"/>
    <x v="38"/>
    <x v="17"/>
    <x v="106"/>
    <x v="94"/>
    <x v="52"/>
    <x v="110"/>
    <x v="48"/>
    <x v="6"/>
    <x v="0"/>
  </r>
  <r>
    <x v="0"/>
    <x v="6"/>
    <x v="6"/>
    <x v="33"/>
    <x v="33"/>
    <x v="33"/>
    <x v="18"/>
    <x v="85"/>
    <x v="51"/>
    <x v="69"/>
    <x v="80"/>
    <x v="106"/>
    <x v="113"/>
    <x v="0"/>
  </r>
  <r>
    <x v="0"/>
    <x v="6"/>
    <x v="6"/>
    <x v="17"/>
    <x v="17"/>
    <x v="17"/>
    <x v="18"/>
    <x v="85"/>
    <x v="51"/>
    <x v="50"/>
    <x v="89"/>
    <x v="95"/>
    <x v="45"/>
    <x v="0"/>
  </r>
  <r>
    <x v="0"/>
    <x v="7"/>
    <x v="7"/>
    <x v="1"/>
    <x v="1"/>
    <x v="1"/>
    <x v="0"/>
    <x v="107"/>
    <x v="95"/>
    <x v="92"/>
    <x v="111"/>
    <x v="60"/>
    <x v="114"/>
    <x v="0"/>
  </r>
  <r>
    <x v="0"/>
    <x v="7"/>
    <x v="7"/>
    <x v="0"/>
    <x v="0"/>
    <x v="0"/>
    <x v="1"/>
    <x v="108"/>
    <x v="96"/>
    <x v="93"/>
    <x v="112"/>
    <x v="107"/>
    <x v="115"/>
    <x v="0"/>
  </r>
  <r>
    <x v="0"/>
    <x v="7"/>
    <x v="7"/>
    <x v="2"/>
    <x v="2"/>
    <x v="2"/>
    <x v="2"/>
    <x v="101"/>
    <x v="97"/>
    <x v="94"/>
    <x v="113"/>
    <x v="108"/>
    <x v="113"/>
    <x v="0"/>
  </r>
  <r>
    <x v="0"/>
    <x v="7"/>
    <x v="7"/>
    <x v="3"/>
    <x v="3"/>
    <x v="3"/>
    <x v="3"/>
    <x v="69"/>
    <x v="98"/>
    <x v="77"/>
    <x v="114"/>
    <x v="66"/>
    <x v="116"/>
    <x v="0"/>
  </r>
  <r>
    <x v="0"/>
    <x v="7"/>
    <x v="7"/>
    <x v="8"/>
    <x v="8"/>
    <x v="8"/>
    <x v="4"/>
    <x v="109"/>
    <x v="43"/>
    <x v="95"/>
    <x v="115"/>
    <x v="92"/>
    <x v="117"/>
    <x v="0"/>
  </r>
  <r>
    <x v="0"/>
    <x v="7"/>
    <x v="7"/>
    <x v="15"/>
    <x v="15"/>
    <x v="15"/>
    <x v="5"/>
    <x v="110"/>
    <x v="99"/>
    <x v="96"/>
    <x v="116"/>
    <x v="93"/>
    <x v="49"/>
    <x v="0"/>
  </r>
  <r>
    <x v="0"/>
    <x v="7"/>
    <x v="7"/>
    <x v="4"/>
    <x v="4"/>
    <x v="4"/>
    <x v="6"/>
    <x v="71"/>
    <x v="71"/>
    <x v="62"/>
    <x v="117"/>
    <x v="79"/>
    <x v="118"/>
    <x v="0"/>
  </r>
  <r>
    <x v="0"/>
    <x v="7"/>
    <x v="7"/>
    <x v="13"/>
    <x v="13"/>
    <x v="13"/>
    <x v="7"/>
    <x v="72"/>
    <x v="47"/>
    <x v="97"/>
    <x v="118"/>
    <x v="45"/>
    <x v="119"/>
    <x v="0"/>
  </r>
  <r>
    <x v="0"/>
    <x v="7"/>
    <x v="7"/>
    <x v="10"/>
    <x v="10"/>
    <x v="10"/>
    <x v="8"/>
    <x v="111"/>
    <x v="100"/>
    <x v="98"/>
    <x v="119"/>
    <x v="109"/>
    <x v="120"/>
    <x v="0"/>
  </r>
  <r>
    <x v="0"/>
    <x v="7"/>
    <x v="7"/>
    <x v="11"/>
    <x v="11"/>
    <x v="11"/>
    <x v="8"/>
    <x v="111"/>
    <x v="100"/>
    <x v="99"/>
    <x v="120"/>
    <x v="110"/>
    <x v="121"/>
    <x v="0"/>
  </r>
  <r>
    <x v="0"/>
    <x v="7"/>
    <x v="7"/>
    <x v="12"/>
    <x v="12"/>
    <x v="12"/>
    <x v="10"/>
    <x v="74"/>
    <x v="101"/>
    <x v="30"/>
    <x v="121"/>
    <x v="104"/>
    <x v="122"/>
    <x v="0"/>
  </r>
  <r>
    <x v="0"/>
    <x v="7"/>
    <x v="7"/>
    <x v="9"/>
    <x v="9"/>
    <x v="9"/>
    <x v="11"/>
    <x v="96"/>
    <x v="102"/>
    <x v="91"/>
    <x v="122"/>
    <x v="111"/>
    <x v="75"/>
    <x v="0"/>
  </r>
  <r>
    <x v="0"/>
    <x v="7"/>
    <x v="7"/>
    <x v="18"/>
    <x v="18"/>
    <x v="18"/>
    <x v="11"/>
    <x v="96"/>
    <x v="102"/>
    <x v="33"/>
    <x v="67"/>
    <x v="112"/>
    <x v="123"/>
    <x v="0"/>
  </r>
  <r>
    <x v="0"/>
    <x v="7"/>
    <x v="7"/>
    <x v="19"/>
    <x v="19"/>
    <x v="19"/>
    <x v="13"/>
    <x v="97"/>
    <x v="63"/>
    <x v="75"/>
    <x v="123"/>
    <x v="48"/>
    <x v="124"/>
    <x v="0"/>
  </r>
  <r>
    <x v="0"/>
    <x v="7"/>
    <x v="7"/>
    <x v="39"/>
    <x v="39"/>
    <x v="39"/>
    <x v="14"/>
    <x v="98"/>
    <x v="13"/>
    <x v="35"/>
    <x v="13"/>
    <x v="113"/>
    <x v="107"/>
    <x v="0"/>
  </r>
  <r>
    <x v="0"/>
    <x v="7"/>
    <x v="7"/>
    <x v="40"/>
    <x v="40"/>
    <x v="40"/>
    <x v="15"/>
    <x v="99"/>
    <x v="14"/>
    <x v="72"/>
    <x v="30"/>
    <x v="106"/>
    <x v="86"/>
    <x v="0"/>
  </r>
  <r>
    <x v="0"/>
    <x v="7"/>
    <x v="7"/>
    <x v="7"/>
    <x v="7"/>
    <x v="7"/>
    <x v="16"/>
    <x v="88"/>
    <x v="16"/>
    <x v="100"/>
    <x v="124"/>
    <x v="98"/>
    <x v="125"/>
    <x v="0"/>
  </r>
  <r>
    <x v="0"/>
    <x v="7"/>
    <x v="7"/>
    <x v="41"/>
    <x v="41"/>
    <x v="41"/>
    <x v="17"/>
    <x v="89"/>
    <x v="76"/>
    <x v="101"/>
    <x v="125"/>
    <x v="99"/>
    <x v="36"/>
    <x v="0"/>
  </r>
  <r>
    <x v="0"/>
    <x v="7"/>
    <x v="7"/>
    <x v="6"/>
    <x v="6"/>
    <x v="6"/>
    <x v="17"/>
    <x v="89"/>
    <x v="76"/>
    <x v="31"/>
    <x v="126"/>
    <x v="79"/>
    <x v="118"/>
    <x v="0"/>
  </r>
  <r>
    <x v="0"/>
    <x v="7"/>
    <x v="7"/>
    <x v="35"/>
    <x v="35"/>
    <x v="35"/>
    <x v="19"/>
    <x v="90"/>
    <x v="19"/>
    <x v="102"/>
    <x v="127"/>
    <x v="48"/>
    <x v="124"/>
    <x v="0"/>
  </r>
  <r>
    <x v="0"/>
    <x v="8"/>
    <x v="8"/>
    <x v="42"/>
    <x v="42"/>
    <x v="42"/>
    <x v="0"/>
    <x v="112"/>
    <x v="103"/>
    <x v="51"/>
    <x v="128"/>
    <x v="71"/>
    <x v="119"/>
    <x v="0"/>
  </r>
  <r>
    <x v="0"/>
    <x v="8"/>
    <x v="8"/>
    <x v="0"/>
    <x v="0"/>
    <x v="0"/>
    <x v="1"/>
    <x v="113"/>
    <x v="104"/>
    <x v="103"/>
    <x v="129"/>
    <x v="66"/>
    <x v="126"/>
    <x v="0"/>
  </r>
  <r>
    <x v="0"/>
    <x v="8"/>
    <x v="8"/>
    <x v="1"/>
    <x v="1"/>
    <x v="1"/>
    <x v="2"/>
    <x v="83"/>
    <x v="105"/>
    <x v="104"/>
    <x v="130"/>
    <x v="91"/>
    <x v="125"/>
    <x v="0"/>
  </r>
  <r>
    <x v="0"/>
    <x v="8"/>
    <x v="8"/>
    <x v="5"/>
    <x v="5"/>
    <x v="5"/>
    <x v="3"/>
    <x v="111"/>
    <x v="106"/>
    <x v="105"/>
    <x v="131"/>
    <x v="114"/>
    <x v="127"/>
    <x v="0"/>
  </r>
  <r>
    <x v="0"/>
    <x v="8"/>
    <x v="8"/>
    <x v="2"/>
    <x v="2"/>
    <x v="2"/>
    <x v="4"/>
    <x v="86"/>
    <x v="91"/>
    <x v="96"/>
    <x v="132"/>
    <x v="106"/>
    <x v="5"/>
    <x v="0"/>
  </r>
  <r>
    <x v="0"/>
    <x v="8"/>
    <x v="8"/>
    <x v="10"/>
    <x v="10"/>
    <x v="10"/>
    <x v="5"/>
    <x v="114"/>
    <x v="107"/>
    <x v="85"/>
    <x v="133"/>
    <x v="99"/>
    <x v="128"/>
    <x v="5"/>
  </r>
  <r>
    <x v="0"/>
    <x v="8"/>
    <x v="8"/>
    <x v="43"/>
    <x v="43"/>
    <x v="43"/>
    <x v="6"/>
    <x v="89"/>
    <x v="108"/>
    <x v="76"/>
    <x v="134"/>
    <x v="115"/>
    <x v="129"/>
    <x v="0"/>
  </r>
  <r>
    <x v="0"/>
    <x v="8"/>
    <x v="8"/>
    <x v="8"/>
    <x v="8"/>
    <x v="8"/>
    <x v="7"/>
    <x v="115"/>
    <x v="109"/>
    <x v="101"/>
    <x v="135"/>
    <x v="96"/>
    <x v="18"/>
    <x v="0"/>
  </r>
  <r>
    <x v="0"/>
    <x v="8"/>
    <x v="8"/>
    <x v="4"/>
    <x v="4"/>
    <x v="4"/>
    <x v="8"/>
    <x v="116"/>
    <x v="110"/>
    <x v="106"/>
    <x v="68"/>
    <x v="115"/>
    <x v="129"/>
    <x v="0"/>
  </r>
  <r>
    <x v="0"/>
    <x v="8"/>
    <x v="8"/>
    <x v="7"/>
    <x v="7"/>
    <x v="7"/>
    <x v="9"/>
    <x v="117"/>
    <x v="47"/>
    <x v="107"/>
    <x v="63"/>
    <x v="91"/>
    <x v="125"/>
    <x v="0"/>
  </r>
  <r>
    <x v="0"/>
    <x v="8"/>
    <x v="8"/>
    <x v="39"/>
    <x v="39"/>
    <x v="39"/>
    <x v="10"/>
    <x v="118"/>
    <x v="72"/>
    <x v="38"/>
    <x v="136"/>
    <x v="116"/>
    <x v="130"/>
    <x v="0"/>
  </r>
  <r>
    <x v="0"/>
    <x v="8"/>
    <x v="8"/>
    <x v="3"/>
    <x v="3"/>
    <x v="3"/>
    <x v="10"/>
    <x v="118"/>
    <x v="72"/>
    <x v="108"/>
    <x v="137"/>
    <x v="117"/>
    <x v="131"/>
    <x v="0"/>
  </r>
  <r>
    <x v="0"/>
    <x v="8"/>
    <x v="8"/>
    <x v="9"/>
    <x v="9"/>
    <x v="9"/>
    <x v="12"/>
    <x v="119"/>
    <x v="111"/>
    <x v="70"/>
    <x v="138"/>
    <x v="118"/>
    <x v="132"/>
    <x v="0"/>
  </r>
  <r>
    <x v="0"/>
    <x v="8"/>
    <x v="8"/>
    <x v="13"/>
    <x v="13"/>
    <x v="13"/>
    <x v="12"/>
    <x v="119"/>
    <x v="111"/>
    <x v="30"/>
    <x v="139"/>
    <x v="119"/>
    <x v="133"/>
    <x v="0"/>
  </r>
  <r>
    <x v="0"/>
    <x v="8"/>
    <x v="8"/>
    <x v="31"/>
    <x v="31"/>
    <x v="31"/>
    <x v="14"/>
    <x v="120"/>
    <x v="49"/>
    <x v="49"/>
    <x v="140"/>
    <x v="60"/>
    <x v="134"/>
    <x v="0"/>
  </r>
  <r>
    <x v="0"/>
    <x v="8"/>
    <x v="8"/>
    <x v="35"/>
    <x v="35"/>
    <x v="35"/>
    <x v="15"/>
    <x v="121"/>
    <x v="50"/>
    <x v="33"/>
    <x v="11"/>
    <x v="86"/>
    <x v="99"/>
    <x v="0"/>
  </r>
  <r>
    <x v="0"/>
    <x v="8"/>
    <x v="8"/>
    <x v="24"/>
    <x v="24"/>
    <x v="24"/>
    <x v="16"/>
    <x v="122"/>
    <x v="112"/>
    <x v="49"/>
    <x v="140"/>
    <x v="57"/>
    <x v="135"/>
    <x v="0"/>
  </r>
  <r>
    <x v="0"/>
    <x v="8"/>
    <x v="8"/>
    <x v="19"/>
    <x v="19"/>
    <x v="19"/>
    <x v="16"/>
    <x v="122"/>
    <x v="112"/>
    <x v="83"/>
    <x v="141"/>
    <x v="82"/>
    <x v="136"/>
    <x v="0"/>
  </r>
  <r>
    <x v="0"/>
    <x v="8"/>
    <x v="8"/>
    <x v="6"/>
    <x v="6"/>
    <x v="6"/>
    <x v="18"/>
    <x v="123"/>
    <x v="113"/>
    <x v="109"/>
    <x v="142"/>
    <x v="114"/>
    <x v="127"/>
    <x v="0"/>
  </r>
  <r>
    <x v="0"/>
    <x v="8"/>
    <x v="8"/>
    <x v="17"/>
    <x v="17"/>
    <x v="17"/>
    <x v="19"/>
    <x v="124"/>
    <x v="114"/>
    <x v="66"/>
    <x v="143"/>
    <x v="77"/>
    <x v="137"/>
    <x v="0"/>
  </r>
  <r>
    <x v="0"/>
    <x v="9"/>
    <x v="9"/>
    <x v="1"/>
    <x v="1"/>
    <x v="1"/>
    <x v="0"/>
    <x v="64"/>
    <x v="115"/>
    <x v="57"/>
    <x v="144"/>
    <x v="108"/>
    <x v="138"/>
    <x v="0"/>
  </r>
  <r>
    <x v="0"/>
    <x v="9"/>
    <x v="9"/>
    <x v="0"/>
    <x v="0"/>
    <x v="0"/>
    <x v="1"/>
    <x v="125"/>
    <x v="116"/>
    <x v="55"/>
    <x v="145"/>
    <x v="64"/>
    <x v="139"/>
    <x v="0"/>
  </r>
  <r>
    <x v="0"/>
    <x v="9"/>
    <x v="9"/>
    <x v="2"/>
    <x v="2"/>
    <x v="2"/>
    <x v="2"/>
    <x v="110"/>
    <x v="117"/>
    <x v="110"/>
    <x v="146"/>
    <x v="106"/>
    <x v="140"/>
    <x v="0"/>
  </r>
  <r>
    <x v="0"/>
    <x v="9"/>
    <x v="9"/>
    <x v="5"/>
    <x v="5"/>
    <x v="5"/>
    <x v="3"/>
    <x v="126"/>
    <x v="22"/>
    <x v="34"/>
    <x v="147"/>
    <x v="108"/>
    <x v="138"/>
    <x v="0"/>
  </r>
  <r>
    <x v="0"/>
    <x v="9"/>
    <x v="9"/>
    <x v="3"/>
    <x v="3"/>
    <x v="3"/>
    <x v="4"/>
    <x v="87"/>
    <x v="118"/>
    <x v="100"/>
    <x v="148"/>
    <x v="120"/>
    <x v="87"/>
    <x v="0"/>
  </r>
  <r>
    <x v="0"/>
    <x v="9"/>
    <x v="9"/>
    <x v="4"/>
    <x v="4"/>
    <x v="4"/>
    <x v="5"/>
    <x v="88"/>
    <x v="119"/>
    <x v="63"/>
    <x v="149"/>
    <x v="91"/>
    <x v="106"/>
    <x v="0"/>
  </r>
  <r>
    <x v="0"/>
    <x v="9"/>
    <x v="9"/>
    <x v="10"/>
    <x v="10"/>
    <x v="10"/>
    <x v="6"/>
    <x v="127"/>
    <x v="120"/>
    <x v="107"/>
    <x v="150"/>
    <x v="99"/>
    <x v="141"/>
    <x v="0"/>
  </r>
  <r>
    <x v="0"/>
    <x v="9"/>
    <x v="9"/>
    <x v="12"/>
    <x v="12"/>
    <x v="12"/>
    <x v="7"/>
    <x v="116"/>
    <x v="121"/>
    <x v="101"/>
    <x v="151"/>
    <x v="82"/>
    <x v="135"/>
    <x v="0"/>
  </r>
  <r>
    <x v="0"/>
    <x v="9"/>
    <x v="9"/>
    <x v="24"/>
    <x v="24"/>
    <x v="24"/>
    <x v="8"/>
    <x v="128"/>
    <x v="122"/>
    <x v="36"/>
    <x v="152"/>
    <x v="48"/>
    <x v="12"/>
    <x v="0"/>
  </r>
  <r>
    <x v="0"/>
    <x v="9"/>
    <x v="9"/>
    <x v="15"/>
    <x v="15"/>
    <x v="15"/>
    <x v="9"/>
    <x v="129"/>
    <x v="8"/>
    <x v="85"/>
    <x v="119"/>
    <x v="88"/>
    <x v="40"/>
    <x v="0"/>
  </r>
  <r>
    <x v="0"/>
    <x v="9"/>
    <x v="9"/>
    <x v="42"/>
    <x v="42"/>
    <x v="42"/>
    <x v="9"/>
    <x v="129"/>
    <x v="8"/>
    <x v="50"/>
    <x v="153"/>
    <x v="59"/>
    <x v="142"/>
    <x v="0"/>
  </r>
  <r>
    <x v="0"/>
    <x v="9"/>
    <x v="9"/>
    <x v="11"/>
    <x v="11"/>
    <x v="11"/>
    <x v="9"/>
    <x v="129"/>
    <x v="8"/>
    <x v="102"/>
    <x v="154"/>
    <x v="57"/>
    <x v="143"/>
    <x v="0"/>
  </r>
  <r>
    <x v="0"/>
    <x v="9"/>
    <x v="9"/>
    <x v="39"/>
    <x v="39"/>
    <x v="39"/>
    <x v="12"/>
    <x v="130"/>
    <x v="101"/>
    <x v="49"/>
    <x v="155"/>
    <x v="121"/>
    <x v="144"/>
    <x v="0"/>
  </r>
  <r>
    <x v="0"/>
    <x v="9"/>
    <x v="9"/>
    <x v="8"/>
    <x v="8"/>
    <x v="8"/>
    <x v="12"/>
    <x v="130"/>
    <x v="101"/>
    <x v="97"/>
    <x v="99"/>
    <x v="57"/>
    <x v="143"/>
    <x v="0"/>
  </r>
  <r>
    <x v="0"/>
    <x v="9"/>
    <x v="9"/>
    <x v="7"/>
    <x v="7"/>
    <x v="7"/>
    <x v="14"/>
    <x v="131"/>
    <x v="13"/>
    <x v="101"/>
    <x v="151"/>
    <x v="106"/>
    <x v="140"/>
    <x v="0"/>
  </r>
  <r>
    <x v="0"/>
    <x v="9"/>
    <x v="9"/>
    <x v="13"/>
    <x v="13"/>
    <x v="13"/>
    <x v="15"/>
    <x v="119"/>
    <x v="34"/>
    <x v="53"/>
    <x v="156"/>
    <x v="57"/>
    <x v="143"/>
    <x v="0"/>
  </r>
  <r>
    <x v="0"/>
    <x v="9"/>
    <x v="9"/>
    <x v="41"/>
    <x v="41"/>
    <x v="41"/>
    <x v="15"/>
    <x v="119"/>
    <x v="34"/>
    <x v="33"/>
    <x v="157"/>
    <x v="88"/>
    <x v="40"/>
    <x v="0"/>
  </r>
  <r>
    <x v="0"/>
    <x v="9"/>
    <x v="9"/>
    <x v="6"/>
    <x v="6"/>
    <x v="6"/>
    <x v="17"/>
    <x v="120"/>
    <x v="123"/>
    <x v="111"/>
    <x v="79"/>
    <x v="91"/>
    <x v="106"/>
    <x v="0"/>
  </r>
  <r>
    <x v="0"/>
    <x v="9"/>
    <x v="9"/>
    <x v="44"/>
    <x v="44"/>
    <x v="44"/>
    <x v="18"/>
    <x v="132"/>
    <x v="124"/>
    <x v="109"/>
    <x v="158"/>
    <x v="91"/>
    <x v="106"/>
    <x v="0"/>
  </r>
  <r>
    <x v="0"/>
    <x v="9"/>
    <x v="9"/>
    <x v="17"/>
    <x v="17"/>
    <x v="17"/>
    <x v="18"/>
    <x v="132"/>
    <x v="124"/>
    <x v="83"/>
    <x v="159"/>
    <x v="60"/>
    <x v="95"/>
    <x v="0"/>
  </r>
  <r>
    <x v="0"/>
    <x v="10"/>
    <x v="10"/>
    <x v="1"/>
    <x v="1"/>
    <x v="1"/>
    <x v="0"/>
    <x v="89"/>
    <x v="103"/>
    <x v="75"/>
    <x v="160"/>
    <x v="114"/>
    <x v="145"/>
    <x v="0"/>
  </r>
  <r>
    <x v="0"/>
    <x v="10"/>
    <x v="10"/>
    <x v="2"/>
    <x v="2"/>
    <x v="2"/>
    <x v="1"/>
    <x v="133"/>
    <x v="125"/>
    <x v="76"/>
    <x v="161"/>
    <x v="108"/>
    <x v="74"/>
    <x v="0"/>
  </r>
  <r>
    <x v="0"/>
    <x v="10"/>
    <x v="10"/>
    <x v="15"/>
    <x v="15"/>
    <x v="15"/>
    <x v="2"/>
    <x v="132"/>
    <x v="68"/>
    <x v="53"/>
    <x v="162"/>
    <x v="120"/>
    <x v="146"/>
    <x v="0"/>
  </r>
  <r>
    <x v="0"/>
    <x v="10"/>
    <x v="10"/>
    <x v="0"/>
    <x v="0"/>
    <x v="0"/>
    <x v="2"/>
    <x v="132"/>
    <x v="68"/>
    <x v="49"/>
    <x v="8"/>
    <x v="96"/>
    <x v="147"/>
    <x v="0"/>
  </r>
  <r>
    <x v="0"/>
    <x v="10"/>
    <x v="10"/>
    <x v="3"/>
    <x v="3"/>
    <x v="3"/>
    <x v="4"/>
    <x v="121"/>
    <x v="126"/>
    <x v="32"/>
    <x v="163"/>
    <x v="117"/>
    <x v="78"/>
    <x v="0"/>
  </r>
  <r>
    <x v="0"/>
    <x v="10"/>
    <x v="10"/>
    <x v="10"/>
    <x v="10"/>
    <x v="10"/>
    <x v="5"/>
    <x v="122"/>
    <x v="127"/>
    <x v="53"/>
    <x v="162"/>
    <x v="86"/>
    <x v="148"/>
    <x v="0"/>
  </r>
  <r>
    <x v="0"/>
    <x v="10"/>
    <x v="10"/>
    <x v="9"/>
    <x v="9"/>
    <x v="9"/>
    <x v="6"/>
    <x v="134"/>
    <x v="82"/>
    <x v="66"/>
    <x v="153"/>
    <x v="99"/>
    <x v="149"/>
    <x v="0"/>
  </r>
  <r>
    <x v="0"/>
    <x v="10"/>
    <x v="10"/>
    <x v="45"/>
    <x v="45"/>
    <x v="45"/>
    <x v="7"/>
    <x v="135"/>
    <x v="128"/>
    <x v="48"/>
    <x v="164"/>
    <x v="91"/>
    <x v="150"/>
    <x v="0"/>
  </r>
  <r>
    <x v="0"/>
    <x v="10"/>
    <x v="10"/>
    <x v="13"/>
    <x v="13"/>
    <x v="13"/>
    <x v="7"/>
    <x v="135"/>
    <x v="128"/>
    <x v="38"/>
    <x v="165"/>
    <x v="57"/>
    <x v="151"/>
    <x v="0"/>
  </r>
  <r>
    <x v="0"/>
    <x v="10"/>
    <x v="10"/>
    <x v="8"/>
    <x v="8"/>
    <x v="8"/>
    <x v="7"/>
    <x v="135"/>
    <x v="128"/>
    <x v="33"/>
    <x v="59"/>
    <x v="108"/>
    <x v="74"/>
    <x v="0"/>
  </r>
  <r>
    <x v="0"/>
    <x v="10"/>
    <x v="10"/>
    <x v="7"/>
    <x v="7"/>
    <x v="7"/>
    <x v="7"/>
    <x v="135"/>
    <x v="128"/>
    <x v="91"/>
    <x v="166"/>
    <x v="91"/>
    <x v="150"/>
    <x v="1"/>
  </r>
  <r>
    <x v="0"/>
    <x v="10"/>
    <x v="10"/>
    <x v="5"/>
    <x v="5"/>
    <x v="5"/>
    <x v="11"/>
    <x v="136"/>
    <x v="129"/>
    <x v="89"/>
    <x v="167"/>
    <x v="122"/>
    <x v="152"/>
    <x v="0"/>
  </r>
  <r>
    <x v="0"/>
    <x v="10"/>
    <x v="10"/>
    <x v="6"/>
    <x v="6"/>
    <x v="6"/>
    <x v="11"/>
    <x v="136"/>
    <x v="129"/>
    <x v="33"/>
    <x v="59"/>
    <x v="114"/>
    <x v="145"/>
    <x v="0"/>
  </r>
  <r>
    <x v="0"/>
    <x v="10"/>
    <x v="10"/>
    <x v="4"/>
    <x v="4"/>
    <x v="4"/>
    <x v="13"/>
    <x v="137"/>
    <x v="8"/>
    <x v="33"/>
    <x v="59"/>
    <x v="122"/>
    <x v="152"/>
    <x v="0"/>
  </r>
  <r>
    <x v="0"/>
    <x v="10"/>
    <x v="10"/>
    <x v="46"/>
    <x v="46"/>
    <x v="46"/>
    <x v="14"/>
    <x v="138"/>
    <x v="130"/>
    <x v="49"/>
    <x v="8"/>
    <x v="91"/>
    <x v="150"/>
    <x v="0"/>
  </r>
  <r>
    <x v="0"/>
    <x v="10"/>
    <x v="10"/>
    <x v="19"/>
    <x v="19"/>
    <x v="19"/>
    <x v="14"/>
    <x v="138"/>
    <x v="130"/>
    <x v="50"/>
    <x v="168"/>
    <x v="86"/>
    <x v="148"/>
    <x v="0"/>
  </r>
  <r>
    <x v="0"/>
    <x v="10"/>
    <x v="10"/>
    <x v="17"/>
    <x v="17"/>
    <x v="17"/>
    <x v="16"/>
    <x v="139"/>
    <x v="131"/>
    <x v="30"/>
    <x v="52"/>
    <x v="98"/>
    <x v="107"/>
    <x v="0"/>
  </r>
  <r>
    <x v="0"/>
    <x v="10"/>
    <x v="10"/>
    <x v="35"/>
    <x v="35"/>
    <x v="35"/>
    <x v="17"/>
    <x v="140"/>
    <x v="12"/>
    <x v="83"/>
    <x v="169"/>
    <x v="106"/>
    <x v="153"/>
    <x v="0"/>
  </r>
  <r>
    <x v="0"/>
    <x v="10"/>
    <x v="10"/>
    <x v="11"/>
    <x v="11"/>
    <x v="11"/>
    <x v="18"/>
    <x v="141"/>
    <x v="34"/>
    <x v="50"/>
    <x v="168"/>
    <x v="117"/>
    <x v="78"/>
    <x v="0"/>
  </r>
  <r>
    <x v="0"/>
    <x v="10"/>
    <x v="10"/>
    <x v="43"/>
    <x v="43"/>
    <x v="43"/>
    <x v="18"/>
    <x v="141"/>
    <x v="34"/>
    <x v="67"/>
    <x v="170"/>
    <x v="91"/>
    <x v="150"/>
    <x v="0"/>
  </r>
  <r>
    <x v="0"/>
    <x v="11"/>
    <x v="11"/>
    <x v="0"/>
    <x v="0"/>
    <x v="0"/>
    <x v="0"/>
    <x v="101"/>
    <x v="132"/>
    <x v="93"/>
    <x v="171"/>
    <x v="123"/>
    <x v="115"/>
    <x v="0"/>
  </r>
  <r>
    <x v="0"/>
    <x v="11"/>
    <x v="11"/>
    <x v="1"/>
    <x v="1"/>
    <x v="1"/>
    <x v="1"/>
    <x v="96"/>
    <x v="133"/>
    <x v="112"/>
    <x v="172"/>
    <x v="98"/>
    <x v="3"/>
    <x v="0"/>
  </r>
  <r>
    <x v="0"/>
    <x v="11"/>
    <x v="11"/>
    <x v="2"/>
    <x v="2"/>
    <x v="2"/>
    <x v="2"/>
    <x v="127"/>
    <x v="134"/>
    <x v="75"/>
    <x v="173"/>
    <x v="91"/>
    <x v="154"/>
    <x v="0"/>
  </r>
  <r>
    <x v="0"/>
    <x v="11"/>
    <x v="11"/>
    <x v="11"/>
    <x v="11"/>
    <x v="11"/>
    <x v="3"/>
    <x v="130"/>
    <x v="98"/>
    <x v="83"/>
    <x v="174"/>
    <x v="109"/>
    <x v="155"/>
    <x v="0"/>
  </r>
  <r>
    <x v="0"/>
    <x v="11"/>
    <x v="11"/>
    <x v="3"/>
    <x v="3"/>
    <x v="3"/>
    <x v="3"/>
    <x v="130"/>
    <x v="98"/>
    <x v="107"/>
    <x v="175"/>
    <x v="115"/>
    <x v="156"/>
    <x v="0"/>
  </r>
  <r>
    <x v="0"/>
    <x v="11"/>
    <x v="11"/>
    <x v="6"/>
    <x v="6"/>
    <x v="6"/>
    <x v="5"/>
    <x v="117"/>
    <x v="44"/>
    <x v="113"/>
    <x v="65"/>
    <x v="106"/>
    <x v="84"/>
    <x v="0"/>
  </r>
  <r>
    <x v="0"/>
    <x v="11"/>
    <x v="11"/>
    <x v="9"/>
    <x v="9"/>
    <x v="9"/>
    <x v="6"/>
    <x v="142"/>
    <x v="135"/>
    <x v="66"/>
    <x v="61"/>
    <x v="92"/>
    <x v="157"/>
    <x v="0"/>
  </r>
  <r>
    <x v="0"/>
    <x v="11"/>
    <x v="11"/>
    <x v="29"/>
    <x v="29"/>
    <x v="29"/>
    <x v="6"/>
    <x v="142"/>
    <x v="135"/>
    <x v="66"/>
    <x v="61"/>
    <x v="92"/>
    <x v="157"/>
    <x v="0"/>
  </r>
  <r>
    <x v="0"/>
    <x v="11"/>
    <x v="11"/>
    <x v="7"/>
    <x v="7"/>
    <x v="7"/>
    <x v="6"/>
    <x v="142"/>
    <x v="135"/>
    <x v="102"/>
    <x v="176"/>
    <x v="79"/>
    <x v="7"/>
    <x v="0"/>
  </r>
  <r>
    <x v="0"/>
    <x v="11"/>
    <x v="11"/>
    <x v="13"/>
    <x v="13"/>
    <x v="13"/>
    <x v="9"/>
    <x v="131"/>
    <x v="136"/>
    <x v="68"/>
    <x v="177"/>
    <x v="66"/>
    <x v="158"/>
    <x v="0"/>
  </r>
  <r>
    <x v="0"/>
    <x v="11"/>
    <x v="11"/>
    <x v="12"/>
    <x v="12"/>
    <x v="12"/>
    <x v="9"/>
    <x v="131"/>
    <x v="136"/>
    <x v="36"/>
    <x v="178"/>
    <x v="98"/>
    <x v="3"/>
    <x v="0"/>
  </r>
  <r>
    <x v="0"/>
    <x v="11"/>
    <x v="11"/>
    <x v="18"/>
    <x v="18"/>
    <x v="18"/>
    <x v="11"/>
    <x v="132"/>
    <x v="137"/>
    <x v="72"/>
    <x v="179"/>
    <x v="121"/>
    <x v="159"/>
    <x v="0"/>
  </r>
  <r>
    <x v="0"/>
    <x v="11"/>
    <x v="11"/>
    <x v="10"/>
    <x v="10"/>
    <x v="10"/>
    <x v="12"/>
    <x v="121"/>
    <x v="102"/>
    <x v="91"/>
    <x v="8"/>
    <x v="88"/>
    <x v="160"/>
    <x v="0"/>
  </r>
  <r>
    <x v="0"/>
    <x v="11"/>
    <x v="11"/>
    <x v="15"/>
    <x v="15"/>
    <x v="15"/>
    <x v="13"/>
    <x v="122"/>
    <x v="10"/>
    <x v="70"/>
    <x v="180"/>
    <x v="80"/>
    <x v="94"/>
    <x v="0"/>
  </r>
  <r>
    <x v="0"/>
    <x v="11"/>
    <x v="11"/>
    <x v="8"/>
    <x v="8"/>
    <x v="8"/>
    <x v="14"/>
    <x v="124"/>
    <x v="138"/>
    <x v="35"/>
    <x v="181"/>
    <x v="98"/>
    <x v="3"/>
    <x v="0"/>
  </r>
  <r>
    <x v="0"/>
    <x v="11"/>
    <x v="11"/>
    <x v="4"/>
    <x v="4"/>
    <x v="4"/>
    <x v="15"/>
    <x v="134"/>
    <x v="52"/>
    <x v="33"/>
    <x v="182"/>
    <x v="106"/>
    <x v="84"/>
    <x v="0"/>
  </r>
  <r>
    <x v="0"/>
    <x v="11"/>
    <x v="11"/>
    <x v="19"/>
    <x v="19"/>
    <x v="19"/>
    <x v="15"/>
    <x v="134"/>
    <x v="52"/>
    <x v="50"/>
    <x v="140"/>
    <x v="57"/>
    <x v="161"/>
    <x v="0"/>
  </r>
  <r>
    <x v="0"/>
    <x v="11"/>
    <x v="11"/>
    <x v="30"/>
    <x v="30"/>
    <x v="30"/>
    <x v="17"/>
    <x v="135"/>
    <x v="124"/>
    <x v="72"/>
    <x v="179"/>
    <x v="48"/>
    <x v="162"/>
    <x v="0"/>
  </r>
  <r>
    <x v="0"/>
    <x v="11"/>
    <x v="11"/>
    <x v="14"/>
    <x v="14"/>
    <x v="14"/>
    <x v="17"/>
    <x v="135"/>
    <x v="124"/>
    <x v="66"/>
    <x v="61"/>
    <x v="96"/>
    <x v="163"/>
    <x v="0"/>
  </r>
  <r>
    <x v="0"/>
    <x v="11"/>
    <x v="11"/>
    <x v="47"/>
    <x v="47"/>
    <x v="47"/>
    <x v="19"/>
    <x v="136"/>
    <x v="37"/>
    <x v="56"/>
    <x v="54"/>
    <x v="48"/>
    <x v="162"/>
    <x v="0"/>
  </r>
  <r>
    <x v="0"/>
    <x v="11"/>
    <x v="11"/>
    <x v="17"/>
    <x v="17"/>
    <x v="17"/>
    <x v="19"/>
    <x v="136"/>
    <x v="37"/>
    <x v="56"/>
    <x v="54"/>
    <x v="48"/>
    <x v="162"/>
    <x v="0"/>
  </r>
  <r>
    <x v="0"/>
    <x v="11"/>
    <x v="11"/>
    <x v="48"/>
    <x v="48"/>
    <x v="48"/>
    <x v="19"/>
    <x v="136"/>
    <x v="37"/>
    <x v="54"/>
    <x v="183"/>
    <x v="60"/>
    <x v="164"/>
    <x v="0"/>
  </r>
  <r>
    <x v="0"/>
    <x v="12"/>
    <x v="12"/>
    <x v="1"/>
    <x v="1"/>
    <x v="1"/>
    <x v="0"/>
    <x v="143"/>
    <x v="139"/>
    <x v="113"/>
    <x v="184"/>
    <x v="91"/>
    <x v="165"/>
    <x v="0"/>
  </r>
  <r>
    <x v="0"/>
    <x v="12"/>
    <x v="12"/>
    <x v="2"/>
    <x v="2"/>
    <x v="2"/>
    <x v="1"/>
    <x v="121"/>
    <x v="140"/>
    <x v="97"/>
    <x v="185"/>
    <x v="114"/>
    <x v="166"/>
    <x v="0"/>
  </r>
  <r>
    <x v="0"/>
    <x v="12"/>
    <x v="12"/>
    <x v="4"/>
    <x v="4"/>
    <x v="4"/>
    <x v="2"/>
    <x v="123"/>
    <x v="141"/>
    <x v="109"/>
    <x v="186"/>
    <x v="114"/>
    <x v="166"/>
    <x v="0"/>
  </r>
  <r>
    <x v="0"/>
    <x v="12"/>
    <x v="12"/>
    <x v="10"/>
    <x v="10"/>
    <x v="10"/>
    <x v="3"/>
    <x v="136"/>
    <x v="142"/>
    <x v="68"/>
    <x v="187"/>
    <x v="86"/>
    <x v="167"/>
    <x v="0"/>
  </r>
  <r>
    <x v="0"/>
    <x v="12"/>
    <x v="12"/>
    <x v="11"/>
    <x v="11"/>
    <x v="11"/>
    <x v="3"/>
    <x v="136"/>
    <x v="142"/>
    <x v="49"/>
    <x v="188"/>
    <x v="115"/>
    <x v="168"/>
    <x v="0"/>
  </r>
  <r>
    <x v="0"/>
    <x v="12"/>
    <x v="12"/>
    <x v="49"/>
    <x v="49"/>
    <x v="49"/>
    <x v="3"/>
    <x v="136"/>
    <x v="142"/>
    <x v="53"/>
    <x v="189"/>
    <x v="108"/>
    <x v="22"/>
    <x v="0"/>
  </r>
  <r>
    <x v="0"/>
    <x v="12"/>
    <x v="12"/>
    <x v="3"/>
    <x v="3"/>
    <x v="3"/>
    <x v="3"/>
    <x v="136"/>
    <x v="142"/>
    <x v="91"/>
    <x v="190"/>
    <x v="91"/>
    <x v="165"/>
    <x v="0"/>
  </r>
  <r>
    <x v="0"/>
    <x v="12"/>
    <x v="12"/>
    <x v="17"/>
    <x v="17"/>
    <x v="17"/>
    <x v="7"/>
    <x v="138"/>
    <x v="108"/>
    <x v="68"/>
    <x v="187"/>
    <x v="115"/>
    <x v="168"/>
    <x v="0"/>
  </r>
  <r>
    <x v="0"/>
    <x v="12"/>
    <x v="12"/>
    <x v="5"/>
    <x v="5"/>
    <x v="5"/>
    <x v="7"/>
    <x v="138"/>
    <x v="108"/>
    <x v="48"/>
    <x v="191"/>
    <x v="114"/>
    <x v="166"/>
    <x v="0"/>
  </r>
  <r>
    <x v="0"/>
    <x v="12"/>
    <x v="12"/>
    <x v="19"/>
    <x v="19"/>
    <x v="19"/>
    <x v="9"/>
    <x v="139"/>
    <x v="119"/>
    <x v="38"/>
    <x v="192"/>
    <x v="86"/>
    <x v="167"/>
    <x v="0"/>
  </r>
  <r>
    <x v="0"/>
    <x v="12"/>
    <x v="12"/>
    <x v="15"/>
    <x v="15"/>
    <x v="15"/>
    <x v="10"/>
    <x v="140"/>
    <x v="143"/>
    <x v="50"/>
    <x v="119"/>
    <x v="115"/>
    <x v="168"/>
    <x v="0"/>
  </r>
  <r>
    <x v="0"/>
    <x v="12"/>
    <x v="12"/>
    <x v="8"/>
    <x v="8"/>
    <x v="8"/>
    <x v="11"/>
    <x v="141"/>
    <x v="136"/>
    <x v="38"/>
    <x v="192"/>
    <x v="115"/>
    <x v="168"/>
    <x v="0"/>
  </r>
  <r>
    <x v="0"/>
    <x v="12"/>
    <x v="12"/>
    <x v="6"/>
    <x v="6"/>
    <x v="6"/>
    <x v="12"/>
    <x v="144"/>
    <x v="144"/>
    <x v="83"/>
    <x v="193"/>
    <x v="114"/>
    <x v="166"/>
    <x v="0"/>
  </r>
  <r>
    <x v="0"/>
    <x v="12"/>
    <x v="12"/>
    <x v="9"/>
    <x v="9"/>
    <x v="9"/>
    <x v="13"/>
    <x v="145"/>
    <x v="85"/>
    <x v="72"/>
    <x v="194"/>
    <x v="98"/>
    <x v="169"/>
    <x v="0"/>
  </r>
  <r>
    <x v="0"/>
    <x v="12"/>
    <x v="12"/>
    <x v="47"/>
    <x v="47"/>
    <x v="47"/>
    <x v="14"/>
    <x v="146"/>
    <x v="73"/>
    <x v="66"/>
    <x v="195"/>
    <x v="115"/>
    <x v="168"/>
    <x v="0"/>
  </r>
  <r>
    <x v="0"/>
    <x v="12"/>
    <x v="12"/>
    <x v="46"/>
    <x v="46"/>
    <x v="46"/>
    <x v="14"/>
    <x v="146"/>
    <x v="73"/>
    <x v="30"/>
    <x v="177"/>
    <x v="91"/>
    <x v="165"/>
    <x v="0"/>
  </r>
  <r>
    <x v="0"/>
    <x v="12"/>
    <x v="12"/>
    <x v="50"/>
    <x v="50"/>
    <x v="50"/>
    <x v="14"/>
    <x v="146"/>
    <x v="73"/>
    <x v="56"/>
    <x v="54"/>
    <x v="114"/>
    <x v="166"/>
    <x v="0"/>
  </r>
  <r>
    <x v="0"/>
    <x v="12"/>
    <x v="12"/>
    <x v="18"/>
    <x v="18"/>
    <x v="18"/>
    <x v="17"/>
    <x v="147"/>
    <x v="145"/>
    <x v="56"/>
    <x v="54"/>
    <x v="86"/>
    <x v="167"/>
    <x v="0"/>
  </r>
  <r>
    <x v="0"/>
    <x v="12"/>
    <x v="12"/>
    <x v="13"/>
    <x v="13"/>
    <x v="13"/>
    <x v="17"/>
    <x v="147"/>
    <x v="145"/>
    <x v="54"/>
    <x v="14"/>
    <x v="115"/>
    <x v="168"/>
    <x v="0"/>
  </r>
  <r>
    <x v="0"/>
    <x v="12"/>
    <x v="12"/>
    <x v="7"/>
    <x v="7"/>
    <x v="7"/>
    <x v="17"/>
    <x v="147"/>
    <x v="145"/>
    <x v="38"/>
    <x v="192"/>
    <x v="108"/>
    <x v="22"/>
    <x v="0"/>
  </r>
  <r>
    <x v="0"/>
    <x v="13"/>
    <x v="13"/>
    <x v="0"/>
    <x v="0"/>
    <x v="0"/>
    <x v="0"/>
    <x v="148"/>
    <x v="146"/>
    <x v="114"/>
    <x v="196"/>
    <x v="119"/>
    <x v="170"/>
    <x v="0"/>
  </r>
  <r>
    <x v="0"/>
    <x v="13"/>
    <x v="13"/>
    <x v="1"/>
    <x v="1"/>
    <x v="1"/>
    <x v="1"/>
    <x v="74"/>
    <x v="147"/>
    <x v="51"/>
    <x v="197"/>
    <x v="91"/>
    <x v="171"/>
    <x v="0"/>
  </r>
  <r>
    <x v="0"/>
    <x v="13"/>
    <x v="13"/>
    <x v="2"/>
    <x v="2"/>
    <x v="2"/>
    <x v="2"/>
    <x v="106"/>
    <x v="148"/>
    <x v="69"/>
    <x v="198"/>
    <x v="117"/>
    <x v="172"/>
    <x v="0"/>
  </r>
  <r>
    <x v="0"/>
    <x v="13"/>
    <x v="13"/>
    <x v="7"/>
    <x v="7"/>
    <x v="7"/>
    <x v="3"/>
    <x v="116"/>
    <x v="149"/>
    <x v="99"/>
    <x v="199"/>
    <x v="91"/>
    <x v="171"/>
    <x v="1"/>
  </r>
  <r>
    <x v="0"/>
    <x v="13"/>
    <x v="13"/>
    <x v="4"/>
    <x v="4"/>
    <x v="4"/>
    <x v="4"/>
    <x v="133"/>
    <x v="150"/>
    <x v="115"/>
    <x v="200"/>
    <x v="115"/>
    <x v="173"/>
    <x v="0"/>
  </r>
  <r>
    <x v="0"/>
    <x v="13"/>
    <x v="13"/>
    <x v="12"/>
    <x v="12"/>
    <x v="12"/>
    <x v="5"/>
    <x v="149"/>
    <x v="120"/>
    <x v="83"/>
    <x v="201"/>
    <x v="77"/>
    <x v="174"/>
    <x v="0"/>
  </r>
  <r>
    <x v="0"/>
    <x v="13"/>
    <x v="13"/>
    <x v="3"/>
    <x v="3"/>
    <x v="3"/>
    <x v="5"/>
    <x v="149"/>
    <x v="120"/>
    <x v="89"/>
    <x v="202"/>
    <x v="88"/>
    <x v="67"/>
    <x v="0"/>
  </r>
  <r>
    <x v="0"/>
    <x v="13"/>
    <x v="13"/>
    <x v="6"/>
    <x v="6"/>
    <x v="6"/>
    <x v="5"/>
    <x v="149"/>
    <x v="120"/>
    <x v="102"/>
    <x v="203"/>
    <x v="91"/>
    <x v="171"/>
    <x v="0"/>
  </r>
  <r>
    <x v="0"/>
    <x v="13"/>
    <x v="13"/>
    <x v="13"/>
    <x v="13"/>
    <x v="13"/>
    <x v="8"/>
    <x v="120"/>
    <x v="59"/>
    <x v="66"/>
    <x v="28"/>
    <x v="118"/>
    <x v="175"/>
    <x v="0"/>
  </r>
  <r>
    <x v="0"/>
    <x v="13"/>
    <x v="13"/>
    <x v="8"/>
    <x v="8"/>
    <x v="8"/>
    <x v="9"/>
    <x v="122"/>
    <x v="122"/>
    <x v="49"/>
    <x v="204"/>
    <x v="57"/>
    <x v="14"/>
    <x v="0"/>
  </r>
  <r>
    <x v="0"/>
    <x v="13"/>
    <x v="13"/>
    <x v="9"/>
    <x v="9"/>
    <x v="9"/>
    <x v="10"/>
    <x v="123"/>
    <x v="151"/>
    <x v="54"/>
    <x v="194"/>
    <x v="66"/>
    <x v="176"/>
    <x v="0"/>
  </r>
  <r>
    <x v="0"/>
    <x v="13"/>
    <x v="13"/>
    <x v="11"/>
    <x v="11"/>
    <x v="11"/>
    <x v="10"/>
    <x v="123"/>
    <x v="151"/>
    <x v="35"/>
    <x v="205"/>
    <x v="120"/>
    <x v="177"/>
    <x v="0"/>
  </r>
  <r>
    <x v="0"/>
    <x v="13"/>
    <x v="13"/>
    <x v="16"/>
    <x v="16"/>
    <x v="16"/>
    <x v="12"/>
    <x v="150"/>
    <x v="31"/>
    <x v="66"/>
    <x v="28"/>
    <x v="48"/>
    <x v="178"/>
    <x v="0"/>
  </r>
  <r>
    <x v="0"/>
    <x v="13"/>
    <x v="13"/>
    <x v="10"/>
    <x v="10"/>
    <x v="10"/>
    <x v="13"/>
    <x v="134"/>
    <x v="152"/>
    <x v="91"/>
    <x v="169"/>
    <x v="115"/>
    <x v="173"/>
    <x v="0"/>
  </r>
  <r>
    <x v="0"/>
    <x v="13"/>
    <x v="13"/>
    <x v="15"/>
    <x v="15"/>
    <x v="15"/>
    <x v="14"/>
    <x v="135"/>
    <x v="13"/>
    <x v="70"/>
    <x v="206"/>
    <x v="96"/>
    <x v="107"/>
    <x v="0"/>
  </r>
  <r>
    <x v="0"/>
    <x v="13"/>
    <x v="13"/>
    <x v="21"/>
    <x v="21"/>
    <x v="21"/>
    <x v="14"/>
    <x v="135"/>
    <x v="13"/>
    <x v="66"/>
    <x v="28"/>
    <x v="60"/>
    <x v="64"/>
    <x v="0"/>
  </r>
  <r>
    <x v="0"/>
    <x v="13"/>
    <x v="13"/>
    <x v="35"/>
    <x v="35"/>
    <x v="35"/>
    <x v="14"/>
    <x v="135"/>
    <x v="13"/>
    <x v="67"/>
    <x v="207"/>
    <x v="120"/>
    <x v="177"/>
    <x v="0"/>
  </r>
  <r>
    <x v="0"/>
    <x v="13"/>
    <x v="13"/>
    <x v="17"/>
    <x v="17"/>
    <x v="17"/>
    <x v="17"/>
    <x v="136"/>
    <x v="51"/>
    <x v="70"/>
    <x v="206"/>
    <x v="82"/>
    <x v="179"/>
    <x v="0"/>
  </r>
  <r>
    <x v="0"/>
    <x v="13"/>
    <x v="13"/>
    <x v="51"/>
    <x v="51"/>
    <x v="51"/>
    <x v="18"/>
    <x v="138"/>
    <x v="18"/>
    <x v="38"/>
    <x v="195"/>
    <x v="98"/>
    <x v="120"/>
    <x v="0"/>
  </r>
  <r>
    <x v="0"/>
    <x v="13"/>
    <x v="13"/>
    <x v="38"/>
    <x v="38"/>
    <x v="38"/>
    <x v="18"/>
    <x v="138"/>
    <x v="18"/>
    <x v="91"/>
    <x v="169"/>
    <x v="108"/>
    <x v="180"/>
    <x v="0"/>
  </r>
  <r>
    <x v="0"/>
    <x v="14"/>
    <x v="14"/>
    <x v="0"/>
    <x v="0"/>
    <x v="0"/>
    <x v="0"/>
    <x v="67"/>
    <x v="153"/>
    <x v="116"/>
    <x v="208"/>
    <x v="88"/>
    <x v="181"/>
    <x v="0"/>
  </r>
  <r>
    <x v="0"/>
    <x v="14"/>
    <x v="14"/>
    <x v="1"/>
    <x v="1"/>
    <x v="1"/>
    <x v="1"/>
    <x v="89"/>
    <x v="39"/>
    <x v="100"/>
    <x v="209"/>
    <x v="91"/>
    <x v="153"/>
    <x v="0"/>
  </r>
  <r>
    <x v="0"/>
    <x v="14"/>
    <x v="14"/>
    <x v="2"/>
    <x v="2"/>
    <x v="2"/>
    <x v="2"/>
    <x v="90"/>
    <x v="133"/>
    <x v="100"/>
    <x v="209"/>
    <x v="106"/>
    <x v="182"/>
    <x v="0"/>
  </r>
  <r>
    <x v="0"/>
    <x v="14"/>
    <x v="14"/>
    <x v="4"/>
    <x v="4"/>
    <x v="4"/>
    <x v="3"/>
    <x v="142"/>
    <x v="154"/>
    <x v="113"/>
    <x v="210"/>
    <x v="114"/>
    <x v="183"/>
    <x v="0"/>
  </r>
  <r>
    <x v="0"/>
    <x v="14"/>
    <x v="14"/>
    <x v="5"/>
    <x v="5"/>
    <x v="5"/>
    <x v="3"/>
    <x v="142"/>
    <x v="154"/>
    <x v="101"/>
    <x v="211"/>
    <x v="117"/>
    <x v="184"/>
    <x v="0"/>
  </r>
  <r>
    <x v="0"/>
    <x v="14"/>
    <x v="14"/>
    <x v="3"/>
    <x v="3"/>
    <x v="3"/>
    <x v="5"/>
    <x v="119"/>
    <x v="126"/>
    <x v="102"/>
    <x v="212"/>
    <x v="106"/>
    <x v="182"/>
    <x v="0"/>
  </r>
  <r>
    <x v="0"/>
    <x v="14"/>
    <x v="14"/>
    <x v="12"/>
    <x v="12"/>
    <x v="12"/>
    <x v="6"/>
    <x v="122"/>
    <x v="44"/>
    <x v="35"/>
    <x v="213"/>
    <x v="88"/>
    <x v="181"/>
    <x v="0"/>
  </r>
  <r>
    <x v="0"/>
    <x v="14"/>
    <x v="14"/>
    <x v="9"/>
    <x v="9"/>
    <x v="9"/>
    <x v="7"/>
    <x v="124"/>
    <x v="155"/>
    <x v="70"/>
    <x v="214"/>
    <x v="48"/>
    <x v="185"/>
    <x v="0"/>
  </r>
  <r>
    <x v="0"/>
    <x v="14"/>
    <x v="14"/>
    <x v="6"/>
    <x v="6"/>
    <x v="6"/>
    <x v="8"/>
    <x v="150"/>
    <x v="6"/>
    <x v="48"/>
    <x v="215"/>
    <x v="115"/>
    <x v="21"/>
    <x v="0"/>
  </r>
  <r>
    <x v="0"/>
    <x v="14"/>
    <x v="14"/>
    <x v="7"/>
    <x v="7"/>
    <x v="7"/>
    <x v="9"/>
    <x v="136"/>
    <x v="84"/>
    <x v="35"/>
    <x v="213"/>
    <x v="117"/>
    <x v="184"/>
    <x v="0"/>
  </r>
  <r>
    <x v="0"/>
    <x v="14"/>
    <x v="14"/>
    <x v="8"/>
    <x v="8"/>
    <x v="8"/>
    <x v="10"/>
    <x v="137"/>
    <x v="10"/>
    <x v="49"/>
    <x v="53"/>
    <x v="117"/>
    <x v="184"/>
    <x v="0"/>
  </r>
  <r>
    <x v="0"/>
    <x v="14"/>
    <x v="14"/>
    <x v="17"/>
    <x v="17"/>
    <x v="17"/>
    <x v="11"/>
    <x v="139"/>
    <x v="15"/>
    <x v="54"/>
    <x v="216"/>
    <x v="57"/>
    <x v="107"/>
    <x v="0"/>
  </r>
  <r>
    <x v="0"/>
    <x v="14"/>
    <x v="14"/>
    <x v="10"/>
    <x v="10"/>
    <x v="10"/>
    <x v="12"/>
    <x v="140"/>
    <x v="35"/>
    <x v="38"/>
    <x v="217"/>
    <x v="79"/>
    <x v="40"/>
    <x v="0"/>
  </r>
  <r>
    <x v="0"/>
    <x v="14"/>
    <x v="14"/>
    <x v="35"/>
    <x v="35"/>
    <x v="35"/>
    <x v="12"/>
    <x v="140"/>
    <x v="35"/>
    <x v="50"/>
    <x v="218"/>
    <x v="115"/>
    <x v="21"/>
    <x v="0"/>
  </r>
  <r>
    <x v="0"/>
    <x v="14"/>
    <x v="14"/>
    <x v="52"/>
    <x v="52"/>
    <x v="52"/>
    <x v="12"/>
    <x v="140"/>
    <x v="35"/>
    <x v="67"/>
    <x v="219"/>
    <x v="117"/>
    <x v="184"/>
    <x v="0"/>
  </r>
  <r>
    <x v="0"/>
    <x v="14"/>
    <x v="14"/>
    <x v="43"/>
    <x v="43"/>
    <x v="43"/>
    <x v="15"/>
    <x v="141"/>
    <x v="156"/>
    <x v="49"/>
    <x v="53"/>
    <x v="114"/>
    <x v="183"/>
    <x v="0"/>
  </r>
  <r>
    <x v="0"/>
    <x v="14"/>
    <x v="14"/>
    <x v="29"/>
    <x v="29"/>
    <x v="29"/>
    <x v="16"/>
    <x v="144"/>
    <x v="157"/>
    <x v="66"/>
    <x v="206"/>
    <x v="86"/>
    <x v="89"/>
    <x v="0"/>
  </r>
  <r>
    <x v="0"/>
    <x v="14"/>
    <x v="14"/>
    <x v="13"/>
    <x v="13"/>
    <x v="13"/>
    <x v="16"/>
    <x v="144"/>
    <x v="157"/>
    <x v="56"/>
    <x v="54"/>
    <x v="88"/>
    <x v="181"/>
    <x v="0"/>
  </r>
  <r>
    <x v="0"/>
    <x v="14"/>
    <x v="14"/>
    <x v="48"/>
    <x v="48"/>
    <x v="48"/>
    <x v="16"/>
    <x v="144"/>
    <x v="157"/>
    <x v="66"/>
    <x v="206"/>
    <x v="86"/>
    <x v="89"/>
    <x v="0"/>
  </r>
  <r>
    <x v="0"/>
    <x v="14"/>
    <x v="14"/>
    <x v="38"/>
    <x v="38"/>
    <x v="38"/>
    <x v="16"/>
    <x v="144"/>
    <x v="157"/>
    <x v="83"/>
    <x v="220"/>
    <x v="114"/>
    <x v="183"/>
    <x v="0"/>
  </r>
  <r>
    <x v="0"/>
    <x v="14"/>
    <x v="14"/>
    <x v="53"/>
    <x v="53"/>
    <x v="53"/>
    <x v="16"/>
    <x v="144"/>
    <x v="157"/>
    <x v="56"/>
    <x v="54"/>
    <x v="88"/>
    <x v="181"/>
    <x v="0"/>
  </r>
  <r>
    <x v="0"/>
    <x v="15"/>
    <x v="15"/>
    <x v="0"/>
    <x v="0"/>
    <x v="0"/>
    <x v="0"/>
    <x v="151"/>
    <x v="158"/>
    <x v="117"/>
    <x v="85"/>
    <x v="92"/>
    <x v="186"/>
    <x v="0"/>
  </r>
  <r>
    <x v="0"/>
    <x v="15"/>
    <x v="15"/>
    <x v="1"/>
    <x v="1"/>
    <x v="1"/>
    <x v="1"/>
    <x v="152"/>
    <x v="159"/>
    <x v="94"/>
    <x v="221"/>
    <x v="115"/>
    <x v="156"/>
    <x v="0"/>
  </r>
  <r>
    <x v="0"/>
    <x v="15"/>
    <x v="15"/>
    <x v="2"/>
    <x v="2"/>
    <x v="2"/>
    <x v="2"/>
    <x v="65"/>
    <x v="160"/>
    <x v="118"/>
    <x v="222"/>
    <x v="108"/>
    <x v="187"/>
    <x v="0"/>
  </r>
  <r>
    <x v="0"/>
    <x v="15"/>
    <x v="15"/>
    <x v="9"/>
    <x v="9"/>
    <x v="9"/>
    <x v="3"/>
    <x v="153"/>
    <x v="161"/>
    <x v="36"/>
    <x v="223"/>
    <x v="45"/>
    <x v="188"/>
    <x v="0"/>
  </r>
  <r>
    <x v="0"/>
    <x v="15"/>
    <x v="15"/>
    <x v="15"/>
    <x v="15"/>
    <x v="15"/>
    <x v="3"/>
    <x v="153"/>
    <x v="161"/>
    <x v="119"/>
    <x v="224"/>
    <x v="66"/>
    <x v="92"/>
    <x v="0"/>
  </r>
  <r>
    <x v="0"/>
    <x v="15"/>
    <x v="15"/>
    <x v="3"/>
    <x v="3"/>
    <x v="3"/>
    <x v="5"/>
    <x v="154"/>
    <x v="56"/>
    <x v="74"/>
    <x v="163"/>
    <x v="117"/>
    <x v="4"/>
    <x v="0"/>
  </r>
  <r>
    <x v="0"/>
    <x v="15"/>
    <x v="15"/>
    <x v="5"/>
    <x v="5"/>
    <x v="5"/>
    <x v="6"/>
    <x v="97"/>
    <x v="110"/>
    <x v="120"/>
    <x v="225"/>
    <x v="108"/>
    <x v="187"/>
    <x v="0"/>
  </r>
  <r>
    <x v="0"/>
    <x v="15"/>
    <x v="15"/>
    <x v="11"/>
    <x v="11"/>
    <x v="11"/>
    <x v="7"/>
    <x v="106"/>
    <x v="143"/>
    <x v="52"/>
    <x v="226"/>
    <x v="48"/>
    <x v="31"/>
    <x v="0"/>
  </r>
  <r>
    <x v="0"/>
    <x v="15"/>
    <x v="15"/>
    <x v="8"/>
    <x v="8"/>
    <x v="8"/>
    <x v="8"/>
    <x v="86"/>
    <x v="47"/>
    <x v="100"/>
    <x v="227"/>
    <x v="88"/>
    <x v="189"/>
    <x v="0"/>
  </r>
  <r>
    <x v="0"/>
    <x v="15"/>
    <x v="15"/>
    <x v="19"/>
    <x v="19"/>
    <x v="19"/>
    <x v="9"/>
    <x v="127"/>
    <x v="83"/>
    <x v="76"/>
    <x v="228"/>
    <x v="98"/>
    <x v="150"/>
    <x v="0"/>
  </r>
  <r>
    <x v="0"/>
    <x v="15"/>
    <x v="15"/>
    <x v="45"/>
    <x v="45"/>
    <x v="45"/>
    <x v="10"/>
    <x v="90"/>
    <x v="62"/>
    <x v="31"/>
    <x v="229"/>
    <x v="115"/>
    <x v="156"/>
    <x v="0"/>
  </r>
  <r>
    <x v="0"/>
    <x v="15"/>
    <x v="15"/>
    <x v="7"/>
    <x v="7"/>
    <x v="7"/>
    <x v="10"/>
    <x v="90"/>
    <x v="62"/>
    <x v="76"/>
    <x v="228"/>
    <x v="91"/>
    <x v="190"/>
    <x v="1"/>
  </r>
  <r>
    <x v="0"/>
    <x v="15"/>
    <x v="15"/>
    <x v="6"/>
    <x v="6"/>
    <x v="6"/>
    <x v="12"/>
    <x v="116"/>
    <x v="162"/>
    <x v="76"/>
    <x v="228"/>
    <x v="106"/>
    <x v="101"/>
    <x v="0"/>
  </r>
  <r>
    <x v="0"/>
    <x v="15"/>
    <x v="15"/>
    <x v="4"/>
    <x v="4"/>
    <x v="4"/>
    <x v="13"/>
    <x v="128"/>
    <x v="163"/>
    <x v="115"/>
    <x v="230"/>
    <x v="117"/>
    <x v="4"/>
    <x v="0"/>
  </r>
  <r>
    <x v="0"/>
    <x v="15"/>
    <x v="15"/>
    <x v="10"/>
    <x v="10"/>
    <x v="10"/>
    <x v="14"/>
    <x v="129"/>
    <x v="13"/>
    <x v="101"/>
    <x v="219"/>
    <x v="120"/>
    <x v="191"/>
    <x v="0"/>
  </r>
  <r>
    <x v="0"/>
    <x v="15"/>
    <x v="15"/>
    <x v="13"/>
    <x v="13"/>
    <x v="13"/>
    <x v="15"/>
    <x v="130"/>
    <x v="33"/>
    <x v="35"/>
    <x v="44"/>
    <x v="118"/>
    <x v="192"/>
    <x v="0"/>
  </r>
  <r>
    <x v="0"/>
    <x v="15"/>
    <x v="15"/>
    <x v="12"/>
    <x v="12"/>
    <x v="12"/>
    <x v="15"/>
    <x v="130"/>
    <x v="33"/>
    <x v="50"/>
    <x v="231"/>
    <x v="92"/>
    <x v="186"/>
    <x v="0"/>
  </r>
  <r>
    <x v="0"/>
    <x v="15"/>
    <x v="15"/>
    <x v="54"/>
    <x v="54"/>
    <x v="54"/>
    <x v="15"/>
    <x v="130"/>
    <x v="33"/>
    <x v="121"/>
    <x v="99"/>
    <x v="91"/>
    <x v="190"/>
    <x v="0"/>
  </r>
  <r>
    <x v="0"/>
    <x v="15"/>
    <x v="15"/>
    <x v="51"/>
    <x v="51"/>
    <x v="51"/>
    <x v="18"/>
    <x v="118"/>
    <x v="17"/>
    <x v="97"/>
    <x v="232"/>
    <x v="98"/>
    <x v="150"/>
    <x v="0"/>
  </r>
  <r>
    <x v="0"/>
    <x v="15"/>
    <x v="15"/>
    <x v="46"/>
    <x v="46"/>
    <x v="46"/>
    <x v="18"/>
    <x v="118"/>
    <x v="17"/>
    <x v="85"/>
    <x v="233"/>
    <x v="79"/>
    <x v="129"/>
    <x v="0"/>
  </r>
  <r>
    <x v="0"/>
    <x v="16"/>
    <x v="16"/>
    <x v="1"/>
    <x v="1"/>
    <x v="1"/>
    <x v="0"/>
    <x v="63"/>
    <x v="164"/>
    <x v="122"/>
    <x v="234"/>
    <x v="98"/>
    <x v="193"/>
    <x v="0"/>
  </r>
  <r>
    <x v="0"/>
    <x v="16"/>
    <x v="16"/>
    <x v="2"/>
    <x v="2"/>
    <x v="2"/>
    <x v="1"/>
    <x v="93"/>
    <x v="165"/>
    <x v="55"/>
    <x v="235"/>
    <x v="108"/>
    <x v="194"/>
    <x v="0"/>
  </r>
  <r>
    <x v="0"/>
    <x v="16"/>
    <x v="16"/>
    <x v="11"/>
    <x v="11"/>
    <x v="11"/>
    <x v="2"/>
    <x v="106"/>
    <x v="166"/>
    <x v="31"/>
    <x v="59"/>
    <x v="80"/>
    <x v="195"/>
    <x v="0"/>
  </r>
  <r>
    <x v="0"/>
    <x v="16"/>
    <x v="16"/>
    <x v="15"/>
    <x v="15"/>
    <x v="15"/>
    <x v="3"/>
    <x v="98"/>
    <x v="167"/>
    <x v="99"/>
    <x v="236"/>
    <x v="48"/>
    <x v="196"/>
    <x v="0"/>
  </r>
  <r>
    <x v="0"/>
    <x v="16"/>
    <x v="16"/>
    <x v="3"/>
    <x v="3"/>
    <x v="3"/>
    <x v="4"/>
    <x v="90"/>
    <x v="43"/>
    <x v="52"/>
    <x v="81"/>
    <x v="91"/>
    <x v="102"/>
    <x v="0"/>
  </r>
  <r>
    <x v="0"/>
    <x v="16"/>
    <x v="16"/>
    <x v="9"/>
    <x v="9"/>
    <x v="9"/>
    <x v="5"/>
    <x v="116"/>
    <x v="168"/>
    <x v="83"/>
    <x v="195"/>
    <x v="59"/>
    <x v="197"/>
    <x v="0"/>
  </r>
  <r>
    <x v="0"/>
    <x v="16"/>
    <x v="16"/>
    <x v="10"/>
    <x v="10"/>
    <x v="10"/>
    <x v="5"/>
    <x v="116"/>
    <x v="168"/>
    <x v="31"/>
    <x v="59"/>
    <x v="91"/>
    <x v="102"/>
    <x v="0"/>
  </r>
  <r>
    <x v="0"/>
    <x v="16"/>
    <x v="16"/>
    <x v="5"/>
    <x v="5"/>
    <x v="5"/>
    <x v="7"/>
    <x v="128"/>
    <x v="59"/>
    <x v="52"/>
    <x v="81"/>
    <x v="122"/>
    <x v="152"/>
    <x v="0"/>
  </r>
  <r>
    <x v="0"/>
    <x v="16"/>
    <x v="16"/>
    <x v="19"/>
    <x v="19"/>
    <x v="19"/>
    <x v="8"/>
    <x v="117"/>
    <x v="169"/>
    <x v="102"/>
    <x v="91"/>
    <x v="98"/>
    <x v="193"/>
    <x v="0"/>
  </r>
  <r>
    <x v="0"/>
    <x v="16"/>
    <x v="16"/>
    <x v="8"/>
    <x v="8"/>
    <x v="8"/>
    <x v="9"/>
    <x v="142"/>
    <x v="101"/>
    <x v="102"/>
    <x v="91"/>
    <x v="79"/>
    <x v="198"/>
    <x v="0"/>
  </r>
  <r>
    <x v="0"/>
    <x v="16"/>
    <x v="16"/>
    <x v="41"/>
    <x v="41"/>
    <x v="41"/>
    <x v="10"/>
    <x v="120"/>
    <x v="12"/>
    <x v="32"/>
    <x v="237"/>
    <x v="79"/>
    <x v="198"/>
    <x v="0"/>
  </r>
  <r>
    <x v="0"/>
    <x v="16"/>
    <x v="16"/>
    <x v="0"/>
    <x v="0"/>
    <x v="0"/>
    <x v="10"/>
    <x v="120"/>
    <x v="12"/>
    <x v="33"/>
    <x v="232"/>
    <x v="98"/>
    <x v="193"/>
    <x v="0"/>
  </r>
  <r>
    <x v="0"/>
    <x v="16"/>
    <x v="16"/>
    <x v="55"/>
    <x v="55"/>
    <x v="55"/>
    <x v="12"/>
    <x v="132"/>
    <x v="33"/>
    <x v="68"/>
    <x v="214"/>
    <x v="99"/>
    <x v="199"/>
    <x v="0"/>
  </r>
  <r>
    <x v="0"/>
    <x v="16"/>
    <x v="16"/>
    <x v="4"/>
    <x v="4"/>
    <x v="4"/>
    <x v="12"/>
    <x v="132"/>
    <x v="33"/>
    <x v="97"/>
    <x v="238"/>
    <x v="108"/>
    <x v="194"/>
    <x v="0"/>
  </r>
  <r>
    <x v="0"/>
    <x v="16"/>
    <x v="16"/>
    <x v="6"/>
    <x v="6"/>
    <x v="6"/>
    <x v="12"/>
    <x v="132"/>
    <x v="33"/>
    <x v="32"/>
    <x v="237"/>
    <x v="115"/>
    <x v="200"/>
    <x v="0"/>
  </r>
  <r>
    <x v="0"/>
    <x v="16"/>
    <x v="16"/>
    <x v="17"/>
    <x v="17"/>
    <x v="17"/>
    <x v="15"/>
    <x v="121"/>
    <x v="34"/>
    <x v="50"/>
    <x v="12"/>
    <x v="48"/>
    <x v="196"/>
    <x v="0"/>
  </r>
  <r>
    <x v="0"/>
    <x v="16"/>
    <x v="16"/>
    <x v="54"/>
    <x v="54"/>
    <x v="54"/>
    <x v="15"/>
    <x v="121"/>
    <x v="34"/>
    <x v="123"/>
    <x v="219"/>
    <x v="117"/>
    <x v="201"/>
    <x v="1"/>
  </r>
  <r>
    <x v="0"/>
    <x v="16"/>
    <x v="16"/>
    <x v="35"/>
    <x v="35"/>
    <x v="35"/>
    <x v="15"/>
    <x v="121"/>
    <x v="34"/>
    <x v="33"/>
    <x v="232"/>
    <x v="86"/>
    <x v="202"/>
    <x v="0"/>
  </r>
  <r>
    <x v="0"/>
    <x v="16"/>
    <x v="16"/>
    <x v="45"/>
    <x v="45"/>
    <x v="45"/>
    <x v="18"/>
    <x v="122"/>
    <x v="123"/>
    <x v="33"/>
    <x v="232"/>
    <x v="79"/>
    <x v="198"/>
    <x v="0"/>
  </r>
  <r>
    <x v="0"/>
    <x v="16"/>
    <x v="16"/>
    <x v="24"/>
    <x v="24"/>
    <x v="24"/>
    <x v="18"/>
    <x v="122"/>
    <x v="123"/>
    <x v="48"/>
    <x v="239"/>
    <x v="98"/>
    <x v="193"/>
    <x v="0"/>
  </r>
  <r>
    <x v="0"/>
    <x v="16"/>
    <x v="16"/>
    <x v="44"/>
    <x v="44"/>
    <x v="44"/>
    <x v="18"/>
    <x v="122"/>
    <x v="123"/>
    <x v="53"/>
    <x v="240"/>
    <x v="86"/>
    <x v="202"/>
    <x v="0"/>
  </r>
  <r>
    <x v="0"/>
    <x v="17"/>
    <x v="17"/>
    <x v="0"/>
    <x v="0"/>
    <x v="0"/>
    <x v="0"/>
    <x v="126"/>
    <x v="170"/>
    <x v="82"/>
    <x v="241"/>
    <x v="117"/>
    <x v="203"/>
    <x v="0"/>
  </r>
  <r>
    <x v="0"/>
    <x v="17"/>
    <x v="17"/>
    <x v="1"/>
    <x v="1"/>
    <x v="1"/>
    <x v="1"/>
    <x v="99"/>
    <x v="171"/>
    <x v="82"/>
    <x v="241"/>
    <x v="108"/>
    <x v="204"/>
    <x v="0"/>
  </r>
  <r>
    <x v="0"/>
    <x v="17"/>
    <x v="17"/>
    <x v="2"/>
    <x v="2"/>
    <x v="2"/>
    <x v="2"/>
    <x v="130"/>
    <x v="172"/>
    <x v="31"/>
    <x v="242"/>
    <x v="122"/>
    <x v="152"/>
    <x v="0"/>
  </r>
  <r>
    <x v="0"/>
    <x v="17"/>
    <x v="17"/>
    <x v="9"/>
    <x v="9"/>
    <x v="9"/>
    <x v="3"/>
    <x v="119"/>
    <x v="173"/>
    <x v="49"/>
    <x v="243"/>
    <x v="99"/>
    <x v="205"/>
    <x v="0"/>
  </r>
  <r>
    <x v="0"/>
    <x v="17"/>
    <x v="17"/>
    <x v="10"/>
    <x v="10"/>
    <x v="10"/>
    <x v="4"/>
    <x v="137"/>
    <x v="44"/>
    <x v="83"/>
    <x v="244"/>
    <x v="115"/>
    <x v="12"/>
    <x v="0"/>
  </r>
  <r>
    <x v="0"/>
    <x v="17"/>
    <x v="17"/>
    <x v="8"/>
    <x v="8"/>
    <x v="8"/>
    <x v="4"/>
    <x v="137"/>
    <x v="44"/>
    <x v="68"/>
    <x v="245"/>
    <x v="79"/>
    <x v="206"/>
    <x v="0"/>
  </r>
  <r>
    <x v="0"/>
    <x v="17"/>
    <x v="17"/>
    <x v="41"/>
    <x v="41"/>
    <x v="41"/>
    <x v="6"/>
    <x v="138"/>
    <x v="135"/>
    <x v="35"/>
    <x v="246"/>
    <x v="106"/>
    <x v="207"/>
    <x v="0"/>
  </r>
  <r>
    <x v="0"/>
    <x v="17"/>
    <x v="17"/>
    <x v="4"/>
    <x v="4"/>
    <x v="4"/>
    <x v="7"/>
    <x v="139"/>
    <x v="136"/>
    <x v="48"/>
    <x v="81"/>
    <x v="122"/>
    <x v="152"/>
    <x v="0"/>
  </r>
  <r>
    <x v="0"/>
    <x v="17"/>
    <x v="17"/>
    <x v="16"/>
    <x v="16"/>
    <x v="16"/>
    <x v="8"/>
    <x v="140"/>
    <x v="61"/>
    <x v="66"/>
    <x v="247"/>
    <x v="120"/>
    <x v="208"/>
    <x v="0"/>
  </r>
  <r>
    <x v="0"/>
    <x v="17"/>
    <x v="17"/>
    <x v="3"/>
    <x v="3"/>
    <x v="3"/>
    <x v="8"/>
    <x v="140"/>
    <x v="61"/>
    <x v="91"/>
    <x v="248"/>
    <x v="122"/>
    <x v="152"/>
    <x v="0"/>
  </r>
  <r>
    <x v="0"/>
    <x v="17"/>
    <x v="17"/>
    <x v="7"/>
    <x v="7"/>
    <x v="7"/>
    <x v="8"/>
    <x v="140"/>
    <x v="61"/>
    <x v="68"/>
    <x v="245"/>
    <x v="91"/>
    <x v="209"/>
    <x v="0"/>
  </r>
  <r>
    <x v="0"/>
    <x v="17"/>
    <x v="17"/>
    <x v="13"/>
    <x v="13"/>
    <x v="13"/>
    <x v="11"/>
    <x v="141"/>
    <x v="174"/>
    <x v="70"/>
    <x v="249"/>
    <x v="86"/>
    <x v="119"/>
    <x v="0"/>
  </r>
  <r>
    <x v="0"/>
    <x v="17"/>
    <x v="17"/>
    <x v="11"/>
    <x v="11"/>
    <x v="11"/>
    <x v="12"/>
    <x v="144"/>
    <x v="131"/>
    <x v="67"/>
    <x v="250"/>
    <x v="106"/>
    <x v="207"/>
    <x v="0"/>
  </r>
  <r>
    <x v="0"/>
    <x v="17"/>
    <x v="17"/>
    <x v="6"/>
    <x v="6"/>
    <x v="6"/>
    <x v="12"/>
    <x v="144"/>
    <x v="131"/>
    <x v="68"/>
    <x v="245"/>
    <x v="108"/>
    <x v="204"/>
    <x v="0"/>
  </r>
  <r>
    <x v="0"/>
    <x v="17"/>
    <x v="17"/>
    <x v="18"/>
    <x v="18"/>
    <x v="18"/>
    <x v="14"/>
    <x v="145"/>
    <x v="50"/>
    <x v="72"/>
    <x v="251"/>
    <x v="98"/>
    <x v="210"/>
    <x v="0"/>
  </r>
  <r>
    <x v="0"/>
    <x v="17"/>
    <x v="17"/>
    <x v="15"/>
    <x v="15"/>
    <x v="15"/>
    <x v="14"/>
    <x v="145"/>
    <x v="50"/>
    <x v="67"/>
    <x v="250"/>
    <x v="108"/>
    <x v="204"/>
    <x v="0"/>
  </r>
  <r>
    <x v="0"/>
    <x v="17"/>
    <x v="17"/>
    <x v="47"/>
    <x v="47"/>
    <x v="47"/>
    <x v="14"/>
    <x v="145"/>
    <x v="50"/>
    <x v="72"/>
    <x v="251"/>
    <x v="98"/>
    <x v="210"/>
    <x v="0"/>
  </r>
  <r>
    <x v="0"/>
    <x v="17"/>
    <x v="17"/>
    <x v="12"/>
    <x v="12"/>
    <x v="12"/>
    <x v="14"/>
    <x v="145"/>
    <x v="50"/>
    <x v="30"/>
    <x v="252"/>
    <x v="117"/>
    <x v="203"/>
    <x v="0"/>
  </r>
  <r>
    <x v="0"/>
    <x v="17"/>
    <x v="17"/>
    <x v="54"/>
    <x v="54"/>
    <x v="54"/>
    <x v="14"/>
    <x v="145"/>
    <x v="50"/>
    <x v="50"/>
    <x v="204"/>
    <x v="106"/>
    <x v="207"/>
    <x v="0"/>
  </r>
  <r>
    <x v="0"/>
    <x v="17"/>
    <x v="17"/>
    <x v="5"/>
    <x v="5"/>
    <x v="5"/>
    <x v="14"/>
    <x v="145"/>
    <x v="50"/>
    <x v="83"/>
    <x v="244"/>
    <x v="122"/>
    <x v="152"/>
    <x v="0"/>
  </r>
  <r>
    <x v="0"/>
    <x v="18"/>
    <x v="18"/>
    <x v="1"/>
    <x v="1"/>
    <x v="1"/>
    <x v="0"/>
    <x v="155"/>
    <x v="175"/>
    <x v="124"/>
    <x v="253"/>
    <x v="71"/>
    <x v="8"/>
    <x v="0"/>
  </r>
  <r>
    <x v="0"/>
    <x v="18"/>
    <x v="18"/>
    <x v="2"/>
    <x v="2"/>
    <x v="2"/>
    <x v="1"/>
    <x v="156"/>
    <x v="21"/>
    <x v="125"/>
    <x v="254"/>
    <x v="117"/>
    <x v="101"/>
    <x v="0"/>
  </r>
  <r>
    <x v="0"/>
    <x v="18"/>
    <x v="18"/>
    <x v="5"/>
    <x v="5"/>
    <x v="5"/>
    <x v="2"/>
    <x v="66"/>
    <x v="176"/>
    <x v="126"/>
    <x v="255"/>
    <x v="114"/>
    <x v="211"/>
    <x v="0"/>
  </r>
  <r>
    <x v="0"/>
    <x v="18"/>
    <x v="18"/>
    <x v="0"/>
    <x v="0"/>
    <x v="0"/>
    <x v="3"/>
    <x v="68"/>
    <x v="177"/>
    <x v="119"/>
    <x v="256"/>
    <x v="112"/>
    <x v="212"/>
    <x v="0"/>
  </r>
  <r>
    <x v="0"/>
    <x v="18"/>
    <x v="18"/>
    <x v="3"/>
    <x v="3"/>
    <x v="3"/>
    <x v="4"/>
    <x v="157"/>
    <x v="22"/>
    <x v="116"/>
    <x v="257"/>
    <x v="98"/>
    <x v="102"/>
    <x v="0"/>
  </r>
  <r>
    <x v="0"/>
    <x v="18"/>
    <x v="18"/>
    <x v="4"/>
    <x v="4"/>
    <x v="4"/>
    <x v="5"/>
    <x v="110"/>
    <x v="70"/>
    <x v="64"/>
    <x v="258"/>
    <x v="117"/>
    <x v="101"/>
    <x v="0"/>
  </r>
  <r>
    <x v="0"/>
    <x v="18"/>
    <x v="18"/>
    <x v="15"/>
    <x v="15"/>
    <x v="15"/>
    <x v="6"/>
    <x v="72"/>
    <x v="59"/>
    <x v="127"/>
    <x v="151"/>
    <x v="92"/>
    <x v="213"/>
    <x v="0"/>
  </r>
  <r>
    <x v="0"/>
    <x v="18"/>
    <x v="18"/>
    <x v="11"/>
    <x v="11"/>
    <x v="11"/>
    <x v="7"/>
    <x v="158"/>
    <x v="178"/>
    <x v="107"/>
    <x v="201"/>
    <x v="124"/>
    <x v="214"/>
    <x v="0"/>
  </r>
  <r>
    <x v="0"/>
    <x v="18"/>
    <x v="18"/>
    <x v="10"/>
    <x v="10"/>
    <x v="10"/>
    <x v="8"/>
    <x v="154"/>
    <x v="48"/>
    <x v="96"/>
    <x v="259"/>
    <x v="48"/>
    <x v="21"/>
    <x v="5"/>
  </r>
  <r>
    <x v="0"/>
    <x v="18"/>
    <x v="18"/>
    <x v="8"/>
    <x v="8"/>
    <x v="8"/>
    <x v="8"/>
    <x v="154"/>
    <x v="48"/>
    <x v="61"/>
    <x v="260"/>
    <x v="71"/>
    <x v="8"/>
    <x v="0"/>
  </r>
  <r>
    <x v="0"/>
    <x v="18"/>
    <x v="18"/>
    <x v="19"/>
    <x v="19"/>
    <x v="19"/>
    <x v="10"/>
    <x v="73"/>
    <x v="61"/>
    <x v="96"/>
    <x v="259"/>
    <x v="48"/>
    <x v="21"/>
    <x v="0"/>
  </r>
  <r>
    <x v="0"/>
    <x v="18"/>
    <x v="18"/>
    <x v="9"/>
    <x v="9"/>
    <x v="9"/>
    <x v="11"/>
    <x v="74"/>
    <x v="144"/>
    <x v="83"/>
    <x v="261"/>
    <x v="94"/>
    <x v="215"/>
    <x v="0"/>
  </r>
  <r>
    <x v="0"/>
    <x v="18"/>
    <x v="18"/>
    <x v="54"/>
    <x v="54"/>
    <x v="54"/>
    <x v="12"/>
    <x v="95"/>
    <x v="83"/>
    <x v="69"/>
    <x v="166"/>
    <x v="57"/>
    <x v="216"/>
    <x v="0"/>
  </r>
  <r>
    <x v="0"/>
    <x v="18"/>
    <x v="18"/>
    <x v="7"/>
    <x v="7"/>
    <x v="7"/>
    <x v="13"/>
    <x v="159"/>
    <x v="29"/>
    <x v="69"/>
    <x v="166"/>
    <x v="120"/>
    <x v="44"/>
    <x v="0"/>
  </r>
  <r>
    <x v="0"/>
    <x v="18"/>
    <x v="18"/>
    <x v="6"/>
    <x v="6"/>
    <x v="6"/>
    <x v="14"/>
    <x v="106"/>
    <x v="31"/>
    <x v="96"/>
    <x v="259"/>
    <x v="86"/>
    <x v="217"/>
    <x v="0"/>
  </r>
  <r>
    <x v="0"/>
    <x v="18"/>
    <x v="18"/>
    <x v="17"/>
    <x v="17"/>
    <x v="17"/>
    <x v="15"/>
    <x v="126"/>
    <x v="131"/>
    <x v="35"/>
    <x v="12"/>
    <x v="89"/>
    <x v="218"/>
    <x v="0"/>
  </r>
  <r>
    <x v="0"/>
    <x v="18"/>
    <x v="18"/>
    <x v="13"/>
    <x v="13"/>
    <x v="13"/>
    <x v="16"/>
    <x v="87"/>
    <x v="94"/>
    <x v="48"/>
    <x v="262"/>
    <x v="125"/>
    <x v="107"/>
    <x v="0"/>
  </r>
  <r>
    <x v="0"/>
    <x v="18"/>
    <x v="18"/>
    <x v="44"/>
    <x v="44"/>
    <x v="44"/>
    <x v="16"/>
    <x v="87"/>
    <x v="94"/>
    <x v="75"/>
    <x v="245"/>
    <x v="79"/>
    <x v="219"/>
    <x v="0"/>
  </r>
  <r>
    <x v="0"/>
    <x v="18"/>
    <x v="18"/>
    <x v="46"/>
    <x v="46"/>
    <x v="46"/>
    <x v="18"/>
    <x v="114"/>
    <x v="179"/>
    <x v="113"/>
    <x v="233"/>
    <x v="82"/>
    <x v="220"/>
    <x v="0"/>
  </r>
  <r>
    <x v="0"/>
    <x v="18"/>
    <x v="18"/>
    <x v="35"/>
    <x v="35"/>
    <x v="35"/>
    <x v="19"/>
    <x v="116"/>
    <x v="19"/>
    <x v="97"/>
    <x v="263"/>
    <x v="99"/>
    <x v="221"/>
    <x v="0"/>
  </r>
  <r>
    <x v="0"/>
    <x v="19"/>
    <x v="19"/>
    <x v="1"/>
    <x v="1"/>
    <x v="1"/>
    <x v="0"/>
    <x v="86"/>
    <x v="180"/>
    <x v="63"/>
    <x v="264"/>
    <x v="115"/>
    <x v="222"/>
    <x v="0"/>
  </r>
  <r>
    <x v="0"/>
    <x v="19"/>
    <x v="19"/>
    <x v="2"/>
    <x v="2"/>
    <x v="2"/>
    <x v="1"/>
    <x v="128"/>
    <x v="181"/>
    <x v="99"/>
    <x v="265"/>
    <x v="106"/>
    <x v="171"/>
    <x v="0"/>
  </r>
  <r>
    <x v="0"/>
    <x v="19"/>
    <x v="19"/>
    <x v="7"/>
    <x v="7"/>
    <x v="7"/>
    <x v="1"/>
    <x v="128"/>
    <x v="181"/>
    <x v="44"/>
    <x v="266"/>
    <x v="98"/>
    <x v="14"/>
    <x v="0"/>
  </r>
  <r>
    <x v="0"/>
    <x v="19"/>
    <x v="19"/>
    <x v="6"/>
    <x v="6"/>
    <x v="6"/>
    <x v="3"/>
    <x v="124"/>
    <x v="182"/>
    <x v="89"/>
    <x v="267"/>
    <x v="91"/>
    <x v="220"/>
    <x v="0"/>
  </r>
  <r>
    <x v="0"/>
    <x v="19"/>
    <x v="19"/>
    <x v="9"/>
    <x v="9"/>
    <x v="9"/>
    <x v="4"/>
    <x v="136"/>
    <x v="44"/>
    <x v="72"/>
    <x v="183"/>
    <x v="99"/>
    <x v="223"/>
    <x v="0"/>
  </r>
  <r>
    <x v="0"/>
    <x v="19"/>
    <x v="19"/>
    <x v="3"/>
    <x v="3"/>
    <x v="3"/>
    <x v="4"/>
    <x v="136"/>
    <x v="44"/>
    <x v="48"/>
    <x v="268"/>
    <x v="106"/>
    <x v="171"/>
    <x v="0"/>
  </r>
  <r>
    <x v="0"/>
    <x v="19"/>
    <x v="19"/>
    <x v="16"/>
    <x v="16"/>
    <x v="16"/>
    <x v="6"/>
    <x v="137"/>
    <x v="81"/>
    <x v="70"/>
    <x v="269"/>
    <x v="57"/>
    <x v="224"/>
    <x v="0"/>
  </r>
  <r>
    <x v="0"/>
    <x v="19"/>
    <x v="19"/>
    <x v="11"/>
    <x v="11"/>
    <x v="11"/>
    <x v="7"/>
    <x v="138"/>
    <x v="46"/>
    <x v="66"/>
    <x v="52"/>
    <x v="57"/>
    <x v="224"/>
    <x v="0"/>
  </r>
  <r>
    <x v="0"/>
    <x v="19"/>
    <x v="19"/>
    <x v="14"/>
    <x v="14"/>
    <x v="14"/>
    <x v="7"/>
    <x v="138"/>
    <x v="46"/>
    <x v="54"/>
    <x v="270"/>
    <x v="82"/>
    <x v="225"/>
    <x v="0"/>
  </r>
  <r>
    <x v="0"/>
    <x v="19"/>
    <x v="19"/>
    <x v="38"/>
    <x v="38"/>
    <x v="38"/>
    <x v="7"/>
    <x v="138"/>
    <x v="46"/>
    <x v="35"/>
    <x v="258"/>
    <x v="106"/>
    <x v="171"/>
    <x v="0"/>
  </r>
  <r>
    <x v="0"/>
    <x v="19"/>
    <x v="19"/>
    <x v="37"/>
    <x v="37"/>
    <x v="37"/>
    <x v="10"/>
    <x v="139"/>
    <x v="183"/>
    <x v="38"/>
    <x v="271"/>
    <x v="86"/>
    <x v="226"/>
    <x v="0"/>
  </r>
  <r>
    <x v="0"/>
    <x v="19"/>
    <x v="19"/>
    <x v="46"/>
    <x v="46"/>
    <x v="46"/>
    <x v="10"/>
    <x v="139"/>
    <x v="183"/>
    <x v="50"/>
    <x v="272"/>
    <x v="79"/>
    <x v="89"/>
    <x v="0"/>
  </r>
  <r>
    <x v="0"/>
    <x v="19"/>
    <x v="19"/>
    <x v="47"/>
    <x v="47"/>
    <x v="47"/>
    <x v="12"/>
    <x v="141"/>
    <x v="184"/>
    <x v="56"/>
    <x v="54"/>
    <x v="57"/>
    <x v="224"/>
    <x v="0"/>
  </r>
  <r>
    <x v="0"/>
    <x v="19"/>
    <x v="19"/>
    <x v="13"/>
    <x v="13"/>
    <x v="13"/>
    <x v="12"/>
    <x v="141"/>
    <x v="184"/>
    <x v="72"/>
    <x v="183"/>
    <x v="88"/>
    <x v="227"/>
    <x v="0"/>
  </r>
  <r>
    <x v="0"/>
    <x v="19"/>
    <x v="19"/>
    <x v="18"/>
    <x v="18"/>
    <x v="18"/>
    <x v="14"/>
    <x v="145"/>
    <x v="34"/>
    <x v="72"/>
    <x v="183"/>
    <x v="98"/>
    <x v="14"/>
    <x v="0"/>
  </r>
  <r>
    <x v="0"/>
    <x v="19"/>
    <x v="19"/>
    <x v="20"/>
    <x v="20"/>
    <x v="20"/>
    <x v="14"/>
    <x v="145"/>
    <x v="34"/>
    <x v="56"/>
    <x v="54"/>
    <x v="120"/>
    <x v="109"/>
    <x v="0"/>
  </r>
  <r>
    <x v="0"/>
    <x v="19"/>
    <x v="19"/>
    <x v="8"/>
    <x v="8"/>
    <x v="8"/>
    <x v="14"/>
    <x v="145"/>
    <x v="34"/>
    <x v="30"/>
    <x v="273"/>
    <x v="117"/>
    <x v="20"/>
    <x v="0"/>
  </r>
  <r>
    <x v="0"/>
    <x v="19"/>
    <x v="19"/>
    <x v="56"/>
    <x v="56"/>
    <x v="56"/>
    <x v="17"/>
    <x v="146"/>
    <x v="65"/>
    <x v="56"/>
    <x v="54"/>
    <x v="98"/>
    <x v="14"/>
    <x v="0"/>
  </r>
  <r>
    <x v="0"/>
    <x v="19"/>
    <x v="19"/>
    <x v="15"/>
    <x v="15"/>
    <x v="15"/>
    <x v="17"/>
    <x v="146"/>
    <x v="65"/>
    <x v="72"/>
    <x v="183"/>
    <x v="86"/>
    <x v="226"/>
    <x v="0"/>
  </r>
  <r>
    <x v="0"/>
    <x v="19"/>
    <x v="19"/>
    <x v="48"/>
    <x v="48"/>
    <x v="48"/>
    <x v="17"/>
    <x v="146"/>
    <x v="65"/>
    <x v="66"/>
    <x v="52"/>
    <x v="115"/>
    <x v="222"/>
    <x v="0"/>
  </r>
  <r>
    <x v="0"/>
    <x v="19"/>
    <x v="19"/>
    <x v="0"/>
    <x v="0"/>
    <x v="0"/>
    <x v="17"/>
    <x v="146"/>
    <x v="65"/>
    <x v="54"/>
    <x v="270"/>
    <x v="79"/>
    <x v="89"/>
    <x v="0"/>
  </r>
  <r>
    <x v="0"/>
    <x v="19"/>
    <x v="19"/>
    <x v="57"/>
    <x v="57"/>
    <x v="57"/>
    <x v="17"/>
    <x v="146"/>
    <x v="65"/>
    <x v="67"/>
    <x v="274"/>
    <x v="114"/>
    <x v="228"/>
    <x v="0"/>
  </r>
  <r>
    <x v="0"/>
    <x v="20"/>
    <x v="20"/>
    <x v="58"/>
    <x v="58"/>
    <x v="58"/>
    <x v="0"/>
    <x v="134"/>
    <x v="185"/>
    <x v="53"/>
    <x v="275"/>
    <x v="91"/>
    <x v="224"/>
    <x v="0"/>
  </r>
  <r>
    <x v="0"/>
    <x v="20"/>
    <x v="20"/>
    <x v="1"/>
    <x v="1"/>
    <x v="1"/>
    <x v="1"/>
    <x v="135"/>
    <x v="186"/>
    <x v="89"/>
    <x v="276"/>
    <x v="114"/>
    <x v="171"/>
    <x v="0"/>
  </r>
  <r>
    <x v="0"/>
    <x v="20"/>
    <x v="20"/>
    <x v="15"/>
    <x v="15"/>
    <x v="15"/>
    <x v="2"/>
    <x v="137"/>
    <x v="187"/>
    <x v="48"/>
    <x v="22"/>
    <x v="108"/>
    <x v="222"/>
    <x v="0"/>
  </r>
  <r>
    <x v="0"/>
    <x v="20"/>
    <x v="20"/>
    <x v="2"/>
    <x v="2"/>
    <x v="2"/>
    <x v="3"/>
    <x v="139"/>
    <x v="188"/>
    <x v="48"/>
    <x v="22"/>
    <x v="122"/>
    <x v="152"/>
    <x v="0"/>
  </r>
  <r>
    <x v="0"/>
    <x v="20"/>
    <x v="20"/>
    <x v="9"/>
    <x v="9"/>
    <x v="9"/>
    <x v="4"/>
    <x v="141"/>
    <x v="189"/>
    <x v="54"/>
    <x v="67"/>
    <x v="120"/>
    <x v="229"/>
    <x v="0"/>
  </r>
  <r>
    <x v="0"/>
    <x v="20"/>
    <x v="20"/>
    <x v="19"/>
    <x v="19"/>
    <x v="19"/>
    <x v="5"/>
    <x v="144"/>
    <x v="190"/>
    <x v="83"/>
    <x v="277"/>
    <x v="114"/>
    <x v="171"/>
    <x v="0"/>
  </r>
  <r>
    <x v="0"/>
    <x v="20"/>
    <x v="20"/>
    <x v="0"/>
    <x v="0"/>
    <x v="0"/>
    <x v="6"/>
    <x v="145"/>
    <x v="107"/>
    <x v="50"/>
    <x v="278"/>
    <x v="108"/>
    <x v="222"/>
    <x v="0"/>
  </r>
  <r>
    <x v="0"/>
    <x v="20"/>
    <x v="20"/>
    <x v="3"/>
    <x v="3"/>
    <x v="3"/>
    <x v="7"/>
    <x v="146"/>
    <x v="43"/>
    <x v="67"/>
    <x v="279"/>
    <x v="114"/>
    <x v="171"/>
    <x v="0"/>
  </r>
  <r>
    <x v="0"/>
    <x v="20"/>
    <x v="20"/>
    <x v="18"/>
    <x v="18"/>
    <x v="18"/>
    <x v="8"/>
    <x v="147"/>
    <x v="178"/>
    <x v="54"/>
    <x v="67"/>
    <x v="115"/>
    <x v="57"/>
    <x v="0"/>
  </r>
  <r>
    <x v="0"/>
    <x v="20"/>
    <x v="20"/>
    <x v="59"/>
    <x v="59"/>
    <x v="59"/>
    <x v="8"/>
    <x v="147"/>
    <x v="178"/>
    <x v="38"/>
    <x v="280"/>
    <x v="108"/>
    <x v="222"/>
    <x v="0"/>
  </r>
  <r>
    <x v="0"/>
    <x v="20"/>
    <x v="20"/>
    <x v="11"/>
    <x v="11"/>
    <x v="11"/>
    <x v="8"/>
    <x v="147"/>
    <x v="178"/>
    <x v="66"/>
    <x v="127"/>
    <x v="117"/>
    <x v="176"/>
    <x v="0"/>
  </r>
  <r>
    <x v="0"/>
    <x v="20"/>
    <x v="20"/>
    <x v="55"/>
    <x v="55"/>
    <x v="55"/>
    <x v="8"/>
    <x v="147"/>
    <x v="178"/>
    <x v="30"/>
    <x v="281"/>
    <x v="106"/>
    <x v="14"/>
    <x v="0"/>
  </r>
  <r>
    <x v="0"/>
    <x v="20"/>
    <x v="20"/>
    <x v="13"/>
    <x v="13"/>
    <x v="13"/>
    <x v="12"/>
    <x v="160"/>
    <x v="8"/>
    <x v="54"/>
    <x v="67"/>
    <x v="117"/>
    <x v="176"/>
    <x v="0"/>
  </r>
  <r>
    <x v="0"/>
    <x v="20"/>
    <x v="20"/>
    <x v="4"/>
    <x v="4"/>
    <x v="4"/>
    <x v="12"/>
    <x v="160"/>
    <x v="8"/>
    <x v="50"/>
    <x v="278"/>
    <x v="122"/>
    <x v="152"/>
    <x v="0"/>
  </r>
  <r>
    <x v="0"/>
    <x v="20"/>
    <x v="20"/>
    <x v="45"/>
    <x v="45"/>
    <x v="45"/>
    <x v="14"/>
    <x v="161"/>
    <x v="191"/>
    <x v="66"/>
    <x v="127"/>
    <x v="106"/>
    <x v="14"/>
    <x v="0"/>
  </r>
  <r>
    <x v="0"/>
    <x v="20"/>
    <x v="20"/>
    <x v="8"/>
    <x v="8"/>
    <x v="8"/>
    <x v="14"/>
    <x v="161"/>
    <x v="191"/>
    <x v="38"/>
    <x v="280"/>
    <x v="122"/>
    <x v="152"/>
    <x v="0"/>
  </r>
  <r>
    <x v="0"/>
    <x v="20"/>
    <x v="20"/>
    <x v="54"/>
    <x v="54"/>
    <x v="54"/>
    <x v="14"/>
    <x v="161"/>
    <x v="191"/>
    <x v="38"/>
    <x v="280"/>
    <x v="122"/>
    <x v="152"/>
    <x v="0"/>
  </r>
  <r>
    <x v="0"/>
    <x v="20"/>
    <x v="20"/>
    <x v="50"/>
    <x v="50"/>
    <x v="50"/>
    <x v="14"/>
    <x v="161"/>
    <x v="191"/>
    <x v="56"/>
    <x v="54"/>
    <x v="114"/>
    <x v="171"/>
    <x v="0"/>
  </r>
  <r>
    <x v="0"/>
    <x v="20"/>
    <x v="20"/>
    <x v="7"/>
    <x v="7"/>
    <x v="7"/>
    <x v="14"/>
    <x v="161"/>
    <x v="191"/>
    <x v="30"/>
    <x v="281"/>
    <x v="114"/>
    <x v="171"/>
    <x v="0"/>
  </r>
  <r>
    <x v="0"/>
    <x v="20"/>
    <x v="20"/>
    <x v="37"/>
    <x v="37"/>
    <x v="37"/>
    <x v="19"/>
    <x v="162"/>
    <x v="17"/>
    <x v="66"/>
    <x v="127"/>
    <x v="108"/>
    <x v="222"/>
    <x v="0"/>
  </r>
  <r>
    <x v="0"/>
    <x v="20"/>
    <x v="20"/>
    <x v="24"/>
    <x v="24"/>
    <x v="24"/>
    <x v="19"/>
    <x v="162"/>
    <x v="17"/>
    <x v="66"/>
    <x v="127"/>
    <x v="108"/>
    <x v="222"/>
    <x v="0"/>
  </r>
  <r>
    <x v="0"/>
    <x v="20"/>
    <x v="20"/>
    <x v="10"/>
    <x v="10"/>
    <x v="10"/>
    <x v="19"/>
    <x v="162"/>
    <x v="17"/>
    <x v="70"/>
    <x v="282"/>
    <x v="114"/>
    <x v="171"/>
    <x v="0"/>
  </r>
  <r>
    <x v="0"/>
    <x v="20"/>
    <x v="20"/>
    <x v="17"/>
    <x v="17"/>
    <x v="17"/>
    <x v="19"/>
    <x v="162"/>
    <x v="17"/>
    <x v="54"/>
    <x v="67"/>
    <x v="106"/>
    <x v="14"/>
    <x v="0"/>
  </r>
  <r>
    <x v="0"/>
    <x v="20"/>
    <x v="20"/>
    <x v="60"/>
    <x v="60"/>
    <x v="60"/>
    <x v="19"/>
    <x v="162"/>
    <x v="17"/>
    <x v="70"/>
    <x v="282"/>
    <x v="114"/>
    <x v="171"/>
    <x v="0"/>
  </r>
  <r>
    <x v="0"/>
    <x v="20"/>
    <x v="20"/>
    <x v="36"/>
    <x v="36"/>
    <x v="36"/>
    <x v="19"/>
    <x v="162"/>
    <x v="17"/>
    <x v="56"/>
    <x v="54"/>
    <x v="117"/>
    <x v="176"/>
    <x v="0"/>
  </r>
  <r>
    <x v="0"/>
    <x v="20"/>
    <x v="20"/>
    <x v="61"/>
    <x v="61"/>
    <x v="61"/>
    <x v="19"/>
    <x v="162"/>
    <x v="17"/>
    <x v="70"/>
    <x v="282"/>
    <x v="114"/>
    <x v="171"/>
    <x v="0"/>
  </r>
  <r>
    <x v="0"/>
    <x v="20"/>
    <x v="20"/>
    <x v="62"/>
    <x v="62"/>
    <x v="62"/>
    <x v="19"/>
    <x v="162"/>
    <x v="17"/>
    <x v="70"/>
    <x v="282"/>
    <x v="114"/>
    <x v="171"/>
    <x v="0"/>
  </r>
  <r>
    <x v="0"/>
    <x v="21"/>
    <x v="21"/>
    <x v="55"/>
    <x v="55"/>
    <x v="55"/>
    <x v="0"/>
    <x v="163"/>
    <x v="192"/>
    <x v="54"/>
    <x v="283"/>
    <x v="108"/>
    <x v="230"/>
    <x v="0"/>
  </r>
  <r>
    <x v="0"/>
    <x v="21"/>
    <x v="21"/>
    <x v="9"/>
    <x v="9"/>
    <x v="9"/>
    <x v="1"/>
    <x v="164"/>
    <x v="193"/>
    <x v="72"/>
    <x v="284"/>
    <x v="108"/>
    <x v="230"/>
    <x v="0"/>
  </r>
  <r>
    <x v="0"/>
    <x v="21"/>
    <x v="21"/>
    <x v="15"/>
    <x v="15"/>
    <x v="15"/>
    <x v="1"/>
    <x v="164"/>
    <x v="193"/>
    <x v="66"/>
    <x v="285"/>
    <x v="122"/>
    <x v="152"/>
    <x v="0"/>
  </r>
  <r>
    <x v="0"/>
    <x v="21"/>
    <x v="21"/>
    <x v="61"/>
    <x v="61"/>
    <x v="61"/>
    <x v="1"/>
    <x v="164"/>
    <x v="193"/>
    <x v="66"/>
    <x v="285"/>
    <x v="122"/>
    <x v="152"/>
    <x v="0"/>
  </r>
  <r>
    <x v="0"/>
    <x v="21"/>
    <x v="21"/>
    <x v="13"/>
    <x v="13"/>
    <x v="13"/>
    <x v="4"/>
    <x v="165"/>
    <x v="194"/>
    <x v="72"/>
    <x v="284"/>
    <x v="114"/>
    <x v="70"/>
    <x v="0"/>
  </r>
  <r>
    <x v="0"/>
    <x v="21"/>
    <x v="21"/>
    <x v="63"/>
    <x v="63"/>
    <x v="63"/>
    <x v="4"/>
    <x v="165"/>
    <x v="194"/>
    <x v="54"/>
    <x v="283"/>
    <x v="122"/>
    <x v="152"/>
    <x v="0"/>
  </r>
  <r>
    <x v="0"/>
    <x v="21"/>
    <x v="21"/>
    <x v="64"/>
    <x v="64"/>
    <x v="64"/>
    <x v="4"/>
    <x v="165"/>
    <x v="194"/>
    <x v="54"/>
    <x v="283"/>
    <x v="122"/>
    <x v="152"/>
    <x v="0"/>
  </r>
  <r>
    <x v="0"/>
    <x v="21"/>
    <x v="21"/>
    <x v="46"/>
    <x v="46"/>
    <x v="46"/>
    <x v="4"/>
    <x v="165"/>
    <x v="194"/>
    <x v="54"/>
    <x v="283"/>
    <x v="122"/>
    <x v="152"/>
    <x v="0"/>
  </r>
  <r>
    <x v="0"/>
    <x v="21"/>
    <x v="21"/>
    <x v="10"/>
    <x v="10"/>
    <x v="10"/>
    <x v="4"/>
    <x v="165"/>
    <x v="194"/>
    <x v="54"/>
    <x v="283"/>
    <x v="122"/>
    <x v="152"/>
    <x v="0"/>
  </r>
  <r>
    <x v="0"/>
    <x v="21"/>
    <x v="21"/>
    <x v="65"/>
    <x v="65"/>
    <x v="65"/>
    <x v="4"/>
    <x v="165"/>
    <x v="194"/>
    <x v="56"/>
    <x v="54"/>
    <x v="108"/>
    <x v="230"/>
    <x v="0"/>
  </r>
  <r>
    <x v="0"/>
    <x v="21"/>
    <x v="21"/>
    <x v="58"/>
    <x v="58"/>
    <x v="58"/>
    <x v="4"/>
    <x v="165"/>
    <x v="194"/>
    <x v="72"/>
    <x v="284"/>
    <x v="114"/>
    <x v="70"/>
    <x v="0"/>
  </r>
  <r>
    <x v="0"/>
    <x v="21"/>
    <x v="21"/>
    <x v="3"/>
    <x v="3"/>
    <x v="3"/>
    <x v="4"/>
    <x v="165"/>
    <x v="194"/>
    <x v="72"/>
    <x v="284"/>
    <x v="114"/>
    <x v="70"/>
    <x v="0"/>
  </r>
  <r>
    <x v="0"/>
    <x v="21"/>
    <x v="21"/>
    <x v="1"/>
    <x v="1"/>
    <x v="1"/>
    <x v="4"/>
    <x v="165"/>
    <x v="194"/>
    <x v="54"/>
    <x v="283"/>
    <x v="122"/>
    <x v="152"/>
    <x v="0"/>
  </r>
  <r>
    <x v="0"/>
    <x v="21"/>
    <x v="21"/>
    <x v="52"/>
    <x v="52"/>
    <x v="52"/>
    <x v="4"/>
    <x v="165"/>
    <x v="194"/>
    <x v="72"/>
    <x v="284"/>
    <x v="114"/>
    <x v="70"/>
    <x v="0"/>
  </r>
  <r>
    <x v="0"/>
    <x v="21"/>
    <x v="21"/>
    <x v="45"/>
    <x v="45"/>
    <x v="45"/>
    <x v="14"/>
    <x v="166"/>
    <x v="130"/>
    <x v="72"/>
    <x v="284"/>
    <x v="122"/>
    <x v="152"/>
    <x v="0"/>
  </r>
  <r>
    <x v="0"/>
    <x v="21"/>
    <x v="21"/>
    <x v="66"/>
    <x v="66"/>
    <x v="66"/>
    <x v="14"/>
    <x v="166"/>
    <x v="130"/>
    <x v="72"/>
    <x v="284"/>
    <x v="122"/>
    <x v="152"/>
    <x v="0"/>
  </r>
  <r>
    <x v="0"/>
    <x v="21"/>
    <x v="21"/>
    <x v="16"/>
    <x v="16"/>
    <x v="16"/>
    <x v="14"/>
    <x v="166"/>
    <x v="130"/>
    <x v="56"/>
    <x v="54"/>
    <x v="114"/>
    <x v="70"/>
    <x v="0"/>
  </r>
  <r>
    <x v="0"/>
    <x v="21"/>
    <x v="21"/>
    <x v="67"/>
    <x v="67"/>
    <x v="67"/>
    <x v="14"/>
    <x v="166"/>
    <x v="130"/>
    <x v="56"/>
    <x v="54"/>
    <x v="114"/>
    <x v="70"/>
    <x v="0"/>
  </r>
  <r>
    <x v="0"/>
    <x v="21"/>
    <x v="21"/>
    <x v="68"/>
    <x v="68"/>
    <x v="68"/>
    <x v="14"/>
    <x v="166"/>
    <x v="130"/>
    <x v="56"/>
    <x v="54"/>
    <x v="114"/>
    <x v="70"/>
    <x v="0"/>
  </r>
  <r>
    <x v="0"/>
    <x v="21"/>
    <x v="21"/>
    <x v="69"/>
    <x v="69"/>
    <x v="69"/>
    <x v="14"/>
    <x v="166"/>
    <x v="130"/>
    <x v="56"/>
    <x v="54"/>
    <x v="114"/>
    <x v="70"/>
    <x v="0"/>
  </r>
  <r>
    <x v="0"/>
    <x v="21"/>
    <x v="21"/>
    <x v="70"/>
    <x v="70"/>
    <x v="70"/>
    <x v="14"/>
    <x v="166"/>
    <x v="130"/>
    <x v="56"/>
    <x v="54"/>
    <x v="122"/>
    <x v="152"/>
    <x v="0"/>
  </r>
  <r>
    <x v="0"/>
    <x v="21"/>
    <x v="21"/>
    <x v="71"/>
    <x v="71"/>
    <x v="71"/>
    <x v="14"/>
    <x v="166"/>
    <x v="130"/>
    <x v="56"/>
    <x v="54"/>
    <x v="114"/>
    <x v="70"/>
    <x v="0"/>
  </r>
  <r>
    <x v="0"/>
    <x v="21"/>
    <x v="21"/>
    <x v="72"/>
    <x v="72"/>
    <x v="72"/>
    <x v="14"/>
    <x v="166"/>
    <x v="130"/>
    <x v="56"/>
    <x v="54"/>
    <x v="122"/>
    <x v="152"/>
    <x v="1"/>
  </r>
  <r>
    <x v="0"/>
    <x v="21"/>
    <x v="21"/>
    <x v="31"/>
    <x v="31"/>
    <x v="31"/>
    <x v="14"/>
    <x v="166"/>
    <x v="130"/>
    <x v="72"/>
    <x v="284"/>
    <x v="122"/>
    <x v="152"/>
    <x v="0"/>
  </r>
  <r>
    <x v="0"/>
    <x v="21"/>
    <x v="21"/>
    <x v="73"/>
    <x v="73"/>
    <x v="73"/>
    <x v="14"/>
    <x v="166"/>
    <x v="130"/>
    <x v="72"/>
    <x v="284"/>
    <x v="122"/>
    <x v="152"/>
    <x v="0"/>
  </r>
  <r>
    <x v="0"/>
    <x v="21"/>
    <x v="21"/>
    <x v="59"/>
    <x v="59"/>
    <x v="59"/>
    <x v="14"/>
    <x v="166"/>
    <x v="130"/>
    <x v="72"/>
    <x v="284"/>
    <x v="122"/>
    <x v="152"/>
    <x v="0"/>
  </r>
  <r>
    <x v="0"/>
    <x v="21"/>
    <x v="21"/>
    <x v="74"/>
    <x v="74"/>
    <x v="74"/>
    <x v="14"/>
    <x v="166"/>
    <x v="130"/>
    <x v="56"/>
    <x v="54"/>
    <x v="114"/>
    <x v="70"/>
    <x v="0"/>
  </r>
  <r>
    <x v="0"/>
    <x v="21"/>
    <x v="21"/>
    <x v="75"/>
    <x v="75"/>
    <x v="75"/>
    <x v="14"/>
    <x v="166"/>
    <x v="130"/>
    <x v="72"/>
    <x v="284"/>
    <x v="122"/>
    <x v="152"/>
    <x v="0"/>
  </r>
  <r>
    <x v="0"/>
    <x v="21"/>
    <x v="21"/>
    <x v="8"/>
    <x v="8"/>
    <x v="8"/>
    <x v="14"/>
    <x v="166"/>
    <x v="130"/>
    <x v="72"/>
    <x v="284"/>
    <x v="122"/>
    <x v="152"/>
    <x v="0"/>
  </r>
  <r>
    <x v="0"/>
    <x v="21"/>
    <x v="21"/>
    <x v="76"/>
    <x v="76"/>
    <x v="76"/>
    <x v="14"/>
    <x v="166"/>
    <x v="130"/>
    <x v="72"/>
    <x v="284"/>
    <x v="122"/>
    <x v="152"/>
    <x v="0"/>
  </r>
  <r>
    <x v="0"/>
    <x v="21"/>
    <x v="21"/>
    <x v="77"/>
    <x v="77"/>
    <x v="77"/>
    <x v="14"/>
    <x v="166"/>
    <x v="130"/>
    <x v="56"/>
    <x v="54"/>
    <x v="114"/>
    <x v="70"/>
    <x v="0"/>
  </r>
  <r>
    <x v="0"/>
    <x v="21"/>
    <x v="21"/>
    <x v="2"/>
    <x v="2"/>
    <x v="2"/>
    <x v="14"/>
    <x v="166"/>
    <x v="130"/>
    <x v="72"/>
    <x v="284"/>
    <x v="122"/>
    <x v="152"/>
    <x v="0"/>
  </r>
  <r>
    <x v="0"/>
    <x v="21"/>
    <x v="21"/>
    <x v="78"/>
    <x v="78"/>
    <x v="78"/>
    <x v="14"/>
    <x v="166"/>
    <x v="130"/>
    <x v="56"/>
    <x v="54"/>
    <x v="114"/>
    <x v="70"/>
    <x v="0"/>
  </r>
  <r>
    <x v="0"/>
    <x v="21"/>
    <x v="21"/>
    <x v="79"/>
    <x v="79"/>
    <x v="79"/>
    <x v="14"/>
    <x v="166"/>
    <x v="130"/>
    <x v="72"/>
    <x v="284"/>
    <x v="122"/>
    <x v="152"/>
    <x v="0"/>
  </r>
  <r>
    <x v="0"/>
    <x v="21"/>
    <x v="21"/>
    <x v="50"/>
    <x v="50"/>
    <x v="50"/>
    <x v="14"/>
    <x v="166"/>
    <x v="130"/>
    <x v="56"/>
    <x v="54"/>
    <x v="122"/>
    <x v="152"/>
    <x v="0"/>
  </r>
  <r>
    <x v="0"/>
    <x v="21"/>
    <x v="21"/>
    <x v="38"/>
    <x v="38"/>
    <x v="38"/>
    <x v="14"/>
    <x v="166"/>
    <x v="130"/>
    <x v="56"/>
    <x v="54"/>
    <x v="114"/>
    <x v="70"/>
    <x v="0"/>
  </r>
  <r>
    <x v="0"/>
    <x v="21"/>
    <x v="21"/>
    <x v="19"/>
    <x v="19"/>
    <x v="19"/>
    <x v="14"/>
    <x v="166"/>
    <x v="130"/>
    <x v="72"/>
    <x v="284"/>
    <x v="122"/>
    <x v="152"/>
    <x v="0"/>
  </r>
  <r>
    <x v="0"/>
    <x v="22"/>
    <x v="22"/>
    <x v="0"/>
    <x v="0"/>
    <x v="0"/>
    <x v="0"/>
    <x v="98"/>
    <x v="195"/>
    <x v="61"/>
    <x v="286"/>
    <x v="115"/>
    <x v="134"/>
    <x v="0"/>
  </r>
  <r>
    <x v="0"/>
    <x v="22"/>
    <x v="22"/>
    <x v="1"/>
    <x v="1"/>
    <x v="1"/>
    <x v="1"/>
    <x v="114"/>
    <x v="196"/>
    <x v="99"/>
    <x v="287"/>
    <x v="98"/>
    <x v="231"/>
    <x v="0"/>
  </r>
  <r>
    <x v="0"/>
    <x v="22"/>
    <x v="22"/>
    <x v="2"/>
    <x v="2"/>
    <x v="2"/>
    <x v="2"/>
    <x v="130"/>
    <x v="78"/>
    <x v="121"/>
    <x v="288"/>
    <x v="91"/>
    <x v="38"/>
    <x v="0"/>
  </r>
  <r>
    <x v="0"/>
    <x v="22"/>
    <x v="22"/>
    <x v="7"/>
    <x v="7"/>
    <x v="7"/>
    <x v="3"/>
    <x v="149"/>
    <x v="197"/>
    <x v="97"/>
    <x v="289"/>
    <x v="117"/>
    <x v="37"/>
    <x v="0"/>
  </r>
  <r>
    <x v="0"/>
    <x v="22"/>
    <x v="22"/>
    <x v="3"/>
    <x v="3"/>
    <x v="3"/>
    <x v="4"/>
    <x v="150"/>
    <x v="198"/>
    <x v="33"/>
    <x v="290"/>
    <x v="91"/>
    <x v="38"/>
    <x v="0"/>
  </r>
  <r>
    <x v="0"/>
    <x v="22"/>
    <x v="22"/>
    <x v="6"/>
    <x v="6"/>
    <x v="6"/>
    <x v="5"/>
    <x v="138"/>
    <x v="135"/>
    <x v="35"/>
    <x v="291"/>
    <x v="106"/>
    <x v="232"/>
    <x v="0"/>
  </r>
  <r>
    <x v="0"/>
    <x v="22"/>
    <x v="22"/>
    <x v="4"/>
    <x v="4"/>
    <x v="4"/>
    <x v="6"/>
    <x v="139"/>
    <x v="6"/>
    <x v="91"/>
    <x v="292"/>
    <x v="114"/>
    <x v="180"/>
    <x v="0"/>
  </r>
  <r>
    <x v="0"/>
    <x v="22"/>
    <x v="22"/>
    <x v="9"/>
    <x v="9"/>
    <x v="9"/>
    <x v="7"/>
    <x v="140"/>
    <x v="169"/>
    <x v="66"/>
    <x v="262"/>
    <x v="120"/>
    <x v="233"/>
    <x v="0"/>
  </r>
  <r>
    <x v="0"/>
    <x v="22"/>
    <x v="22"/>
    <x v="17"/>
    <x v="17"/>
    <x v="17"/>
    <x v="7"/>
    <x v="140"/>
    <x v="169"/>
    <x v="50"/>
    <x v="237"/>
    <x v="115"/>
    <x v="134"/>
    <x v="0"/>
  </r>
  <r>
    <x v="0"/>
    <x v="22"/>
    <x v="22"/>
    <x v="24"/>
    <x v="24"/>
    <x v="24"/>
    <x v="9"/>
    <x v="141"/>
    <x v="174"/>
    <x v="70"/>
    <x v="293"/>
    <x v="86"/>
    <x v="88"/>
    <x v="0"/>
  </r>
  <r>
    <x v="0"/>
    <x v="22"/>
    <x v="22"/>
    <x v="11"/>
    <x v="11"/>
    <x v="11"/>
    <x v="9"/>
    <x v="141"/>
    <x v="174"/>
    <x v="38"/>
    <x v="108"/>
    <x v="115"/>
    <x v="134"/>
    <x v="0"/>
  </r>
  <r>
    <x v="0"/>
    <x v="22"/>
    <x v="22"/>
    <x v="10"/>
    <x v="10"/>
    <x v="10"/>
    <x v="11"/>
    <x v="144"/>
    <x v="131"/>
    <x v="67"/>
    <x v="294"/>
    <x v="106"/>
    <x v="232"/>
    <x v="0"/>
  </r>
  <r>
    <x v="0"/>
    <x v="22"/>
    <x v="22"/>
    <x v="26"/>
    <x v="26"/>
    <x v="26"/>
    <x v="12"/>
    <x v="145"/>
    <x v="50"/>
    <x v="67"/>
    <x v="294"/>
    <x v="108"/>
    <x v="131"/>
    <x v="0"/>
  </r>
  <r>
    <x v="0"/>
    <x v="22"/>
    <x v="22"/>
    <x v="19"/>
    <x v="19"/>
    <x v="19"/>
    <x v="12"/>
    <x v="145"/>
    <x v="50"/>
    <x v="68"/>
    <x v="123"/>
    <x v="114"/>
    <x v="180"/>
    <x v="0"/>
  </r>
  <r>
    <x v="0"/>
    <x v="22"/>
    <x v="22"/>
    <x v="41"/>
    <x v="41"/>
    <x v="41"/>
    <x v="14"/>
    <x v="146"/>
    <x v="123"/>
    <x v="30"/>
    <x v="295"/>
    <x v="91"/>
    <x v="38"/>
    <x v="0"/>
  </r>
  <r>
    <x v="0"/>
    <x v="22"/>
    <x v="22"/>
    <x v="8"/>
    <x v="8"/>
    <x v="8"/>
    <x v="14"/>
    <x v="146"/>
    <x v="123"/>
    <x v="38"/>
    <x v="108"/>
    <x v="106"/>
    <x v="232"/>
    <x v="0"/>
  </r>
  <r>
    <x v="0"/>
    <x v="22"/>
    <x v="22"/>
    <x v="48"/>
    <x v="48"/>
    <x v="48"/>
    <x v="14"/>
    <x v="146"/>
    <x v="123"/>
    <x v="54"/>
    <x v="296"/>
    <x v="79"/>
    <x v="234"/>
    <x v="0"/>
  </r>
  <r>
    <x v="0"/>
    <x v="22"/>
    <x v="22"/>
    <x v="80"/>
    <x v="80"/>
    <x v="80"/>
    <x v="14"/>
    <x v="146"/>
    <x v="123"/>
    <x v="68"/>
    <x v="123"/>
    <x v="122"/>
    <x v="152"/>
    <x v="0"/>
  </r>
  <r>
    <x v="0"/>
    <x v="22"/>
    <x v="22"/>
    <x v="5"/>
    <x v="5"/>
    <x v="5"/>
    <x v="14"/>
    <x v="146"/>
    <x v="123"/>
    <x v="67"/>
    <x v="294"/>
    <x v="114"/>
    <x v="180"/>
    <x v="0"/>
  </r>
  <r>
    <x v="0"/>
    <x v="22"/>
    <x v="22"/>
    <x v="15"/>
    <x v="15"/>
    <x v="15"/>
    <x v="19"/>
    <x v="147"/>
    <x v="199"/>
    <x v="70"/>
    <x v="293"/>
    <x v="91"/>
    <x v="38"/>
    <x v="0"/>
  </r>
  <r>
    <x v="0"/>
    <x v="22"/>
    <x v="22"/>
    <x v="16"/>
    <x v="16"/>
    <x v="16"/>
    <x v="19"/>
    <x v="147"/>
    <x v="199"/>
    <x v="70"/>
    <x v="293"/>
    <x v="91"/>
    <x v="38"/>
    <x v="0"/>
  </r>
  <r>
    <x v="0"/>
    <x v="22"/>
    <x v="22"/>
    <x v="46"/>
    <x v="46"/>
    <x v="46"/>
    <x v="19"/>
    <x v="147"/>
    <x v="199"/>
    <x v="70"/>
    <x v="293"/>
    <x v="91"/>
    <x v="38"/>
    <x v="0"/>
  </r>
  <r>
    <x v="0"/>
    <x v="22"/>
    <x v="22"/>
    <x v="54"/>
    <x v="54"/>
    <x v="54"/>
    <x v="19"/>
    <x v="147"/>
    <x v="199"/>
    <x v="50"/>
    <x v="237"/>
    <x v="114"/>
    <x v="180"/>
    <x v="0"/>
  </r>
  <r>
    <x v="0"/>
    <x v="23"/>
    <x v="23"/>
    <x v="1"/>
    <x v="1"/>
    <x v="1"/>
    <x v="0"/>
    <x v="138"/>
    <x v="200"/>
    <x v="53"/>
    <x v="297"/>
    <x v="122"/>
    <x v="152"/>
    <x v="0"/>
  </r>
  <r>
    <x v="0"/>
    <x v="23"/>
    <x v="23"/>
    <x v="2"/>
    <x v="2"/>
    <x v="2"/>
    <x v="1"/>
    <x v="140"/>
    <x v="201"/>
    <x v="91"/>
    <x v="298"/>
    <x v="122"/>
    <x v="152"/>
    <x v="0"/>
  </r>
  <r>
    <x v="0"/>
    <x v="23"/>
    <x v="23"/>
    <x v="9"/>
    <x v="9"/>
    <x v="9"/>
    <x v="2"/>
    <x v="145"/>
    <x v="202"/>
    <x v="54"/>
    <x v="207"/>
    <x v="86"/>
    <x v="235"/>
    <x v="0"/>
  </r>
  <r>
    <x v="0"/>
    <x v="23"/>
    <x v="23"/>
    <x v="11"/>
    <x v="11"/>
    <x v="11"/>
    <x v="3"/>
    <x v="146"/>
    <x v="134"/>
    <x v="70"/>
    <x v="213"/>
    <x v="117"/>
    <x v="236"/>
    <x v="0"/>
  </r>
  <r>
    <x v="0"/>
    <x v="23"/>
    <x v="23"/>
    <x v="19"/>
    <x v="19"/>
    <x v="19"/>
    <x v="4"/>
    <x v="160"/>
    <x v="98"/>
    <x v="66"/>
    <x v="205"/>
    <x v="91"/>
    <x v="237"/>
    <x v="0"/>
  </r>
  <r>
    <x v="0"/>
    <x v="23"/>
    <x v="23"/>
    <x v="15"/>
    <x v="15"/>
    <x v="15"/>
    <x v="5"/>
    <x v="161"/>
    <x v="59"/>
    <x v="66"/>
    <x v="205"/>
    <x v="106"/>
    <x v="206"/>
    <x v="0"/>
  </r>
  <r>
    <x v="0"/>
    <x v="23"/>
    <x v="23"/>
    <x v="16"/>
    <x v="16"/>
    <x v="16"/>
    <x v="5"/>
    <x v="161"/>
    <x v="59"/>
    <x v="54"/>
    <x v="207"/>
    <x v="91"/>
    <x v="237"/>
    <x v="0"/>
  </r>
  <r>
    <x v="0"/>
    <x v="23"/>
    <x v="23"/>
    <x v="8"/>
    <x v="8"/>
    <x v="8"/>
    <x v="5"/>
    <x v="161"/>
    <x v="59"/>
    <x v="30"/>
    <x v="299"/>
    <x v="114"/>
    <x v="216"/>
    <x v="0"/>
  </r>
  <r>
    <x v="0"/>
    <x v="23"/>
    <x v="23"/>
    <x v="3"/>
    <x v="3"/>
    <x v="3"/>
    <x v="5"/>
    <x v="161"/>
    <x v="59"/>
    <x v="70"/>
    <x v="213"/>
    <x v="108"/>
    <x v="238"/>
    <x v="0"/>
  </r>
  <r>
    <x v="0"/>
    <x v="23"/>
    <x v="23"/>
    <x v="29"/>
    <x v="29"/>
    <x v="29"/>
    <x v="9"/>
    <x v="162"/>
    <x v="137"/>
    <x v="54"/>
    <x v="207"/>
    <x v="106"/>
    <x v="206"/>
    <x v="0"/>
  </r>
  <r>
    <x v="0"/>
    <x v="23"/>
    <x v="23"/>
    <x v="13"/>
    <x v="13"/>
    <x v="13"/>
    <x v="9"/>
    <x v="162"/>
    <x v="137"/>
    <x v="56"/>
    <x v="54"/>
    <x v="117"/>
    <x v="236"/>
    <x v="0"/>
  </r>
  <r>
    <x v="0"/>
    <x v="23"/>
    <x v="23"/>
    <x v="81"/>
    <x v="81"/>
    <x v="81"/>
    <x v="9"/>
    <x v="162"/>
    <x v="137"/>
    <x v="30"/>
    <x v="299"/>
    <x v="122"/>
    <x v="152"/>
    <x v="0"/>
  </r>
  <r>
    <x v="0"/>
    <x v="23"/>
    <x v="23"/>
    <x v="55"/>
    <x v="55"/>
    <x v="55"/>
    <x v="9"/>
    <x v="162"/>
    <x v="137"/>
    <x v="66"/>
    <x v="205"/>
    <x v="108"/>
    <x v="238"/>
    <x v="0"/>
  </r>
  <r>
    <x v="0"/>
    <x v="23"/>
    <x v="23"/>
    <x v="0"/>
    <x v="0"/>
    <x v="0"/>
    <x v="9"/>
    <x v="162"/>
    <x v="137"/>
    <x v="54"/>
    <x v="207"/>
    <x v="106"/>
    <x v="206"/>
    <x v="0"/>
  </r>
  <r>
    <x v="0"/>
    <x v="23"/>
    <x v="23"/>
    <x v="18"/>
    <x v="18"/>
    <x v="18"/>
    <x v="14"/>
    <x v="163"/>
    <x v="74"/>
    <x v="54"/>
    <x v="207"/>
    <x v="108"/>
    <x v="238"/>
    <x v="0"/>
  </r>
  <r>
    <x v="0"/>
    <x v="23"/>
    <x v="23"/>
    <x v="47"/>
    <x v="47"/>
    <x v="47"/>
    <x v="14"/>
    <x v="163"/>
    <x v="74"/>
    <x v="72"/>
    <x v="206"/>
    <x v="106"/>
    <x v="206"/>
    <x v="0"/>
  </r>
  <r>
    <x v="0"/>
    <x v="23"/>
    <x v="23"/>
    <x v="82"/>
    <x v="82"/>
    <x v="82"/>
    <x v="14"/>
    <x v="163"/>
    <x v="74"/>
    <x v="54"/>
    <x v="207"/>
    <x v="108"/>
    <x v="238"/>
    <x v="0"/>
  </r>
  <r>
    <x v="0"/>
    <x v="23"/>
    <x v="23"/>
    <x v="51"/>
    <x v="51"/>
    <x v="51"/>
    <x v="14"/>
    <x v="163"/>
    <x v="74"/>
    <x v="54"/>
    <x v="207"/>
    <x v="108"/>
    <x v="238"/>
    <x v="0"/>
  </r>
  <r>
    <x v="0"/>
    <x v="23"/>
    <x v="23"/>
    <x v="37"/>
    <x v="37"/>
    <x v="37"/>
    <x v="14"/>
    <x v="163"/>
    <x v="74"/>
    <x v="66"/>
    <x v="205"/>
    <x v="114"/>
    <x v="216"/>
    <x v="0"/>
  </r>
  <r>
    <x v="0"/>
    <x v="23"/>
    <x v="23"/>
    <x v="83"/>
    <x v="83"/>
    <x v="83"/>
    <x v="14"/>
    <x v="163"/>
    <x v="74"/>
    <x v="56"/>
    <x v="54"/>
    <x v="91"/>
    <x v="237"/>
    <x v="0"/>
  </r>
  <r>
    <x v="0"/>
    <x v="23"/>
    <x v="23"/>
    <x v="46"/>
    <x v="46"/>
    <x v="46"/>
    <x v="14"/>
    <x v="163"/>
    <x v="74"/>
    <x v="70"/>
    <x v="213"/>
    <x v="122"/>
    <x v="152"/>
    <x v="0"/>
  </r>
  <r>
    <x v="0"/>
    <x v="23"/>
    <x v="23"/>
    <x v="41"/>
    <x v="41"/>
    <x v="41"/>
    <x v="14"/>
    <x v="163"/>
    <x v="74"/>
    <x v="70"/>
    <x v="213"/>
    <x v="122"/>
    <x v="152"/>
    <x v="0"/>
  </r>
  <r>
    <x v="0"/>
    <x v="23"/>
    <x v="23"/>
    <x v="6"/>
    <x v="6"/>
    <x v="6"/>
    <x v="14"/>
    <x v="163"/>
    <x v="74"/>
    <x v="70"/>
    <x v="213"/>
    <x v="122"/>
    <x v="152"/>
    <x v="0"/>
  </r>
  <r>
    <x v="0"/>
    <x v="23"/>
    <x v="23"/>
    <x v="53"/>
    <x v="53"/>
    <x v="53"/>
    <x v="14"/>
    <x v="163"/>
    <x v="74"/>
    <x v="56"/>
    <x v="54"/>
    <x v="106"/>
    <x v="206"/>
    <x v="0"/>
  </r>
  <r>
    <x v="0"/>
    <x v="24"/>
    <x v="24"/>
    <x v="1"/>
    <x v="1"/>
    <x v="1"/>
    <x v="0"/>
    <x v="90"/>
    <x v="203"/>
    <x v="115"/>
    <x v="300"/>
    <x v="98"/>
    <x v="212"/>
    <x v="0"/>
  </r>
  <r>
    <x v="0"/>
    <x v="24"/>
    <x v="24"/>
    <x v="0"/>
    <x v="0"/>
    <x v="0"/>
    <x v="1"/>
    <x v="115"/>
    <x v="204"/>
    <x v="113"/>
    <x v="301"/>
    <x v="120"/>
    <x v="237"/>
    <x v="0"/>
  </r>
  <r>
    <x v="0"/>
    <x v="24"/>
    <x v="24"/>
    <x v="2"/>
    <x v="2"/>
    <x v="2"/>
    <x v="2"/>
    <x v="129"/>
    <x v="205"/>
    <x v="106"/>
    <x v="302"/>
    <x v="106"/>
    <x v="239"/>
    <x v="0"/>
  </r>
  <r>
    <x v="0"/>
    <x v="24"/>
    <x v="24"/>
    <x v="7"/>
    <x v="7"/>
    <x v="7"/>
    <x v="3"/>
    <x v="120"/>
    <x v="206"/>
    <x v="111"/>
    <x v="303"/>
    <x v="106"/>
    <x v="239"/>
    <x v="1"/>
  </r>
  <r>
    <x v="0"/>
    <x v="24"/>
    <x v="24"/>
    <x v="6"/>
    <x v="6"/>
    <x v="6"/>
    <x v="4"/>
    <x v="135"/>
    <x v="207"/>
    <x v="33"/>
    <x v="147"/>
    <x v="108"/>
    <x v="240"/>
    <x v="0"/>
  </r>
  <r>
    <x v="0"/>
    <x v="24"/>
    <x v="24"/>
    <x v="19"/>
    <x v="19"/>
    <x v="19"/>
    <x v="4"/>
    <x v="135"/>
    <x v="207"/>
    <x v="83"/>
    <x v="304"/>
    <x v="86"/>
    <x v="241"/>
    <x v="0"/>
  </r>
  <r>
    <x v="0"/>
    <x v="24"/>
    <x v="24"/>
    <x v="9"/>
    <x v="9"/>
    <x v="9"/>
    <x v="6"/>
    <x v="138"/>
    <x v="208"/>
    <x v="54"/>
    <x v="139"/>
    <x v="82"/>
    <x v="242"/>
    <x v="0"/>
  </r>
  <r>
    <x v="0"/>
    <x v="24"/>
    <x v="24"/>
    <x v="8"/>
    <x v="8"/>
    <x v="8"/>
    <x v="6"/>
    <x v="138"/>
    <x v="208"/>
    <x v="50"/>
    <x v="305"/>
    <x v="86"/>
    <x v="241"/>
    <x v="0"/>
  </r>
  <r>
    <x v="0"/>
    <x v="24"/>
    <x v="24"/>
    <x v="17"/>
    <x v="17"/>
    <x v="17"/>
    <x v="8"/>
    <x v="140"/>
    <x v="72"/>
    <x v="54"/>
    <x v="139"/>
    <x v="88"/>
    <x v="243"/>
    <x v="0"/>
  </r>
  <r>
    <x v="0"/>
    <x v="24"/>
    <x v="24"/>
    <x v="3"/>
    <x v="3"/>
    <x v="3"/>
    <x v="8"/>
    <x v="140"/>
    <x v="72"/>
    <x v="91"/>
    <x v="306"/>
    <x v="122"/>
    <x v="152"/>
    <x v="0"/>
  </r>
  <r>
    <x v="0"/>
    <x v="24"/>
    <x v="24"/>
    <x v="4"/>
    <x v="4"/>
    <x v="4"/>
    <x v="10"/>
    <x v="141"/>
    <x v="151"/>
    <x v="35"/>
    <x v="307"/>
    <x v="122"/>
    <x v="152"/>
    <x v="0"/>
  </r>
  <r>
    <x v="0"/>
    <x v="24"/>
    <x v="24"/>
    <x v="13"/>
    <x v="13"/>
    <x v="13"/>
    <x v="11"/>
    <x v="144"/>
    <x v="184"/>
    <x v="70"/>
    <x v="308"/>
    <x v="79"/>
    <x v="92"/>
    <x v="0"/>
  </r>
  <r>
    <x v="0"/>
    <x v="24"/>
    <x v="24"/>
    <x v="46"/>
    <x v="46"/>
    <x v="46"/>
    <x v="12"/>
    <x v="145"/>
    <x v="86"/>
    <x v="30"/>
    <x v="157"/>
    <x v="117"/>
    <x v="238"/>
    <x v="0"/>
  </r>
  <r>
    <x v="0"/>
    <x v="24"/>
    <x v="24"/>
    <x v="5"/>
    <x v="5"/>
    <x v="5"/>
    <x v="12"/>
    <x v="145"/>
    <x v="86"/>
    <x v="83"/>
    <x v="304"/>
    <x v="122"/>
    <x v="152"/>
    <x v="0"/>
  </r>
  <r>
    <x v="0"/>
    <x v="24"/>
    <x v="24"/>
    <x v="35"/>
    <x v="35"/>
    <x v="35"/>
    <x v="12"/>
    <x v="145"/>
    <x v="86"/>
    <x v="66"/>
    <x v="214"/>
    <x v="79"/>
    <x v="92"/>
    <x v="0"/>
  </r>
  <r>
    <x v="0"/>
    <x v="24"/>
    <x v="24"/>
    <x v="52"/>
    <x v="52"/>
    <x v="52"/>
    <x v="12"/>
    <x v="145"/>
    <x v="86"/>
    <x v="38"/>
    <x v="309"/>
    <x v="91"/>
    <x v="15"/>
    <x v="0"/>
  </r>
  <r>
    <x v="0"/>
    <x v="24"/>
    <x v="24"/>
    <x v="16"/>
    <x v="16"/>
    <x v="16"/>
    <x v="16"/>
    <x v="146"/>
    <x v="52"/>
    <x v="30"/>
    <x v="157"/>
    <x v="91"/>
    <x v="15"/>
    <x v="0"/>
  </r>
  <r>
    <x v="0"/>
    <x v="24"/>
    <x v="24"/>
    <x v="11"/>
    <x v="11"/>
    <x v="11"/>
    <x v="16"/>
    <x v="146"/>
    <x v="52"/>
    <x v="50"/>
    <x v="305"/>
    <x v="108"/>
    <x v="240"/>
    <x v="0"/>
  </r>
  <r>
    <x v="0"/>
    <x v="24"/>
    <x v="24"/>
    <x v="12"/>
    <x v="12"/>
    <x v="12"/>
    <x v="16"/>
    <x v="146"/>
    <x v="52"/>
    <x v="70"/>
    <x v="308"/>
    <x v="117"/>
    <x v="238"/>
    <x v="0"/>
  </r>
  <r>
    <x v="0"/>
    <x v="24"/>
    <x v="24"/>
    <x v="18"/>
    <x v="18"/>
    <x v="18"/>
    <x v="19"/>
    <x v="147"/>
    <x v="37"/>
    <x v="72"/>
    <x v="121"/>
    <x v="79"/>
    <x v="92"/>
    <x v="0"/>
  </r>
  <r>
    <x v="0"/>
    <x v="24"/>
    <x v="24"/>
    <x v="15"/>
    <x v="15"/>
    <x v="15"/>
    <x v="19"/>
    <x v="147"/>
    <x v="37"/>
    <x v="70"/>
    <x v="308"/>
    <x v="91"/>
    <x v="15"/>
    <x v="0"/>
  </r>
  <r>
    <x v="0"/>
    <x v="24"/>
    <x v="24"/>
    <x v="34"/>
    <x v="34"/>
    <x v="34"/>
    <x v="19"/>
    <x v="147"/>
    <x v="37"/>
    <x v="54"/>
    <x v="139"/>
    <x v="115"/>
    <x v="244"/>
    <x v="0"/>
  </r>
  <r>
    <x v="0"/>
    <x v="24"/>
    <x v="24"/>
    <x v="47"/>
    <x v="47"/>
    <x v="47"/>
    <x v="19"/>
    <x v="147"/>
    <x v="37"/>
    <x v="54"/>
    <x v="139"/>
    <x v="115"/>
    <x v="244"/>
    <x v="0"/>
  </r>
  <r>
    <x v="0"/>
    <x v="24"/>
    <x v="24"/>
    <x v="38"/>
    <x v="38"/>
    <x v="38"/>
    <x v="19"/>
    <x v="147"/>
    <x v="37"/>
    <x v="50"/>
    <x v="305"/>
    <x v="114"/>
    <x v="79"/>
    <x v="0"/>
  </r>
  <r>
    <x v="0"/>
    <x v="25"/>
    <x v="25"/>
    <x v="2"/>
    <x v="2"/>
    <x v="2"/>
    <x v="0"/>
    <x v="140"/>
    <x v="87"/>
    <x v="91"/>
    <x v="298"/>
    <x v="122"/>
    <x v="152"/>
    <x v="0"/>
  </r>
  <r>
    <x v="0"/>
    <x v="25"/>
    <x v="25"/>
    <x v="1"/>
    <x v="1"/>
    <x v="1"/>
    <x v="1"/>
    <x v="144"/>
    <x v="206"/>
    <x v="49"/>
    <x v="310"/>
    <x v="122"/>
    <x v="152"/>
    <x v="0"/>
  </r>
  <r>
    <x v="0"/>
    <x v="25"/>
    <x v="25"/>
    <x v="18"/>
    <x v="18"/>
    <x v="18"/>
    <x v="2"/>
    <x v="145"/>
    <x v="2"/>
    <x v="70"/>
    <x v="213"/>
    <x v="115"/>
    <x v="245"/>
    <x v="0"/>
  </r>
  <r>
    <x v="0"/>
    <x v="25"/>
    <x v="25"/>
    <x v="46"/>
    <x v="46"/>
    <x v="46"/>
    <x v="2"/>
    <x v="145"/>
    <x v="2"/>
    <x v="30"/>
    <x v="299"/>
    <x v="117"/>
    <x v="246"/>
    <x v="0"/>
  </r>
  <r>
    <x v="0"/>
    <x v="25"/>
    <x v="25"/>
    <x v="9"/>
    <x v="9"/>
    <x v="9"/>
    <x v="4"/>
    <x v="146"/>
    <x v="149"/>
    <x v="54"/>
    <x v="207"/>
    <x v="79"/>
    <x v="247"/>
    <x v="0"/>
  </r>
  <r>
    <x v="0"/>
    <x v="25"/>
    <x v="25"/>
    <x v="10"/>
    <x v="10"/>
    <x v="10"/>
    <x v="5"/>
    <x v="147"/>
    <x v="209"/>
    <x v="38"/>
    <x v="203"/>
    <x v="108"/>
    <x v="177"/>
    <x v="0"/>
  </r>
  <r>
    <x v="0"/>
    <x v="25"/>
    <x v="25"/>
    <x v="15"/>
    <x v="15"/>
    <x v="15"/>
    <x v="6"/>
    <x v="160"/>
    <x v="58"/>
    <x v="30"/>
    <x v="299"/>
    <x v="108"/>
    <x v="177"/>
    <x v="0"/>
  </r>
  <r>
    <x v="0"/>
    <x v="25"/>
    <x v="25"/>
    <x v="11"/>
    <x v="11"/>
    <x v="11"/>
    <x v="6"/>
    <x v="160"/>
    <x v="58"/>
    <x v="30"/>
    <x v="299"/>
    <x v="108"/>
    <x v="177"/>
    <x v="0"/>
  </r>
  <r>
    <x v="0"/>
    <x v="25"/>
    <x v="25"/>
    <x v="55"/>
    <x v="55"/>
    <x v="55"/>
    <x v="6"/>
    <x v="160"/>
    <x v="58"/>
    <x v="54"/>
    <x v="207"/>
    <x v="117"/>
    <x v="246"/>
    <x v="0"/>
  </r>
  <r>
    <x v="0"/>
    <x v="25"/>
    <x v="25"/>
    <x v="19"/>
    <x v="19"/>
    <x v="19"/>
    <x v="6"/>
    <x v="160"/>
    <x v="58"/>
    <x v="38"/>
    <x v="203"/>
    <x v="114"/>
    <x v="248"/>
    <x v="0"/>
  </r>
  <r>
    <x v="0"/>
    <x v="25"/>
    <x v="25"/>
    <x v="13"/>
    <x v="13"/>
    <x v="13"/>
    <x v="10"/>
    <x v="161"/>
    <x v="59"/>
    <x v="54"/>
    <x v="207"/>
    <x v="91"/>
    <x v="176"/>
    <x v="0"/>
  </r>
  <r>
    <x v="0"/>
    <x v="25"/>
    <x v="25"/>
    <x v="3"/>
    <x v="3"/>
    <x v="3"/>
    <x v="10"/>
    <x v="161"/>
    <x v="59"/>
    <x v="70"/>
    <x v="213"/>
    <x v="108"/>
    <x v="177"/>
    <x v="0"/>
  </r>
  <r>
    <x v="0"/>
    <x v="25"/>
    <x v="25"/>
    <x v="45"/>
    <x v="45"/>
    <x v="45"/>
    <x v="12"/>
    <x v="162"/>
    <x v="101"/>
    <x v="54"/>
    <x v="207"/>
    <x v="106"/>
    <x v="249"/>
    <x v="0"/>
  </r>
  <r>
    <x v="0"/>
    <x v="25"/>
    <x v="25"/>
    <x v="8"/>
    <x v="8"/>
    <x v="8"/>
    <x v="12"/>
    <x v="162"/>
    <x v="101"/>
    <x v="70"/>
    <x v="213"/>
    <x v="114"/>
    <x v="248"/>
    <x v="0"/>
  </r>
  <r>
    <x v="0"/>
    <x v="25"/>
    <x v="25"/>
    <x v="77"/>
    <x v="77"/>
    <x v="77"/>
    <x v="12"/>
    <x v="162"/>
    <x v="101"/>
    <x v="56"/>
    <x v="54"/>
    <x v="91"/>
    <x v="176"/>
    <x v="0"/>
  </r>
  <r>
    <x v="0"/>
    <x v="25"/>
    <x v="25"/>
    <x v="51"/>
    <x v="51"/>
    <x v="51"/>
    <x v="15"/>
    <x v="163"/>
    <x v="15"/>
    <x v="66"/>
    <x v="205"/>
    <x v="114"/>
    <x v="248"/>
    <x v="0"/>
  </r>
  <r>
    <x v="0"/>
    <x v="25"/>
    <x v="25"/>
    <x v="84"/>
    <x v="84"/>
    <x v="84"/>
    <x v="15"/>
    <x v="163"/>
    <x v="15"/>
    <x v="54"/>
    <x v="207"/>
    <x v="108"/>
    <x v="177"/>
    <x v="0"/>
  </r>
  <r>
    <x v="0"/>
    <x v="25"/>
    <x v="25"/>
    <x v="44"/>
    <x v="44"/>
    <x v="44"/>
    <x v="15"/>
    <x v="163"/>
    <x v="15"/>
    <x v="66"/>
    <x v="205"/>
    <x v="114"/>
    <x v="248"/>
    <x v="0"/>
  </r>
  <r>
    <x v="0"/>
    <x v="25"/>
    <x v="25"/>
    <x v="41"/>
    <x v="41"/>
    <x v="41"/>
    <x v="15"/>
    <x v="163"/>
    <x v="15"/>
    <x v="66"/>
    <x v="205"/>
    <x v="114"/>
    <x v="248"/>
    <x v="0"/>
  </r>
  <r>
    <x v="0"/>
    <x v="25"/>
    <x v="25"/>
    <x v="75"/>
    <x v="75"/>
    <x v="75"/>
    <x v="15"/>
    <x v="163"/>
    <x v="15"/>
    <x v="70"/>
    <x v="213"/>
    <x v="122"/>
    <x v="152"/>
    <x v="0"/>
  </r>
  <r>
    <x v="0"/>
    <x v="25"/>
    <x v="25"/>
    <x v="0"/>
    <x v="0"/>
    <x v="0"/>
    <x v="15"/>
    <x v="163"/>
    <x v="15"/>
    <x v="70"/>
    <x v="213"/>
    <x v="122"/>
    <x v="152"/>
    <x v="0"/>
  </r>
  <r>
    <x v="0"/>
    <x v="25"/>
    <x v="25"/>
    <x v="14"/>
    <x v="14"/>
    <x v="14"/>
    <x v="15"/>
    <x v="163"/>
    <x v="15"/>
    <x v="72"/>
    <x v="206"/>
    <x v="106"/>
    <x v="249"/>
    <x v="0"/>
  </r>
  <r>
    <x v="0"/>
    <x v="25"/>
    <x v="25"/>
    <x v="61"/>
    <x v="61"/>
    <x v="61"/>
    <x v="15"/>
    <x v="163"/>
    <x v="15"/>
    <x v="54"/>
    <x v="207"/>
    <x v="108"/>
    <x v="177"/>
    <x v="0"/>
  </r>
  <r>
    <x v="0"/>
    <x v="26"/>
    <x v="26"/>
    <x v="1"/>
    <x v="1"/>
    <x v="1"/>
    <x v="0"/>
    <x v="136"/>
    <x v="210"/>
    <x v="89"/>
    <x v="311"/>
    <x v="122"/>
    <x v="152"/>
    <x v="0"/>
  </r>
  <r>
    <x v="0"/>
    <x v="26"/>
    <x v="26"/>
    <x v="2"/>
    <x v="2"/>
    <x v="2"/>
    <x v="1"/>
    <x v="137"/>
    <x v="211"/>
    <x v="33"/>
    <x v="312"/>
    <x v="122"/>
    <x v="152"/>
    <x v="0"/>
  </r>
  <r>
    <x v="0"/>
    <x v="26"/>
    <x v="26"/>
    <x v="15"/>
    <x v="15"/>
    <x v="15"/>
    <x v="2"/>
    <x v="139"/>
    <x v="212"/>
    <x v="68"/>
    <x v="313"/>
    <x v="117"/>
    <x v="250"/>
    <x v="0"/>
  </r>
  <r>
    <x v="0"/>
    <x v="26"/>
    <x v="26"/>
    <x v="3"/>
    <x v="3"/>
    <x v="3"/>
    <x v="3"/>
    <x v="144"/>
    <x v="213"/>
    <x v="68"/>
    <x v="313"/>
    <x v="108"/>
    <x v="35"/>
    <x v="0"/>
  </r>
  <r>
    <x v="0"/>
    <x v="26"/>
    <x v="26"/>
    <x v="9"/>
    <x v="9"/>
    <x v="9"/>
    <x v="4"/>
    <x v="145"/>
    <x v="214"/>
    <x v="72"/>
    <x v="314"/>
    <x v="98"/>
    <x v="251"/>
    <x v="0"/>
  </r>
  <r>
    <x v="0"/>
    <x v="26"/>
    <x v="26"/>
    <x v="10"/>
    <x v="10"/>
    <x v="10"/>
    <x v="4"/>
    <x v="145"/>
    <x v="214"/>
    <x v="68"/>
    <x v="313"/>
    <x v="114"/>
    <x v="252"/>
    <x v="0"/>
  </r>
  <r>
    <x v="0"/>
    <x v="26"/>
    <x v="26"/>
    <x v="55"/>
    <x v="55"/>
    <x v="55"/>
    <x v="4"/>
    <x v="145"/>
    <x v="214"/>
    <x v="54"/>
    <x v="315"/>
    <x v="86"/>
    <x v="253"/>
    <x v="0"/>
  </r>
  <r>
    <x v="0"/>
    <x v="26"/>
    <x v="26"/>
    <x v="45"/>
    <x v="45"/>
    <x v="45"/>
    <x v="7"/>
    <x v="146"/>
    <x v="215"/>
    <x v="67"/>
    <x v="316"/>
    <x v="114"/>
    <x v="252"/>
    <x v="0"/>
  </r>
  <r>
    <x v="0"/>
    <x v="26"/>
    <x v="26"/>
    <x v="8"/>
    <x v="8"/>
    <x v="8"/>
    <x v="7"/>
    <x v="146"/>
    <x v="215"/>
    <x v="38"/>
    <x v="317"/>
    <x v="106"/>
    <x v="254"/>
    <x v="0"/>
  </r>
  <r>
    <x v="0"/>
    <x v="26"/>
    <x v="26"/>
    <x v="11"/>
    <x v="11"/>
    <x v="11"/>
    <x v="9"/>
    <x v="147"/>
    <x v="216"/>
    <x v="50"/>
    <x v="318"/>
    <x v="114"/>
    <x v="252"/>
    <x v="0"/>
  </r>
  <r>
    <x v="0"/>
    <x v="26"/>
    <x v="26"/>
    <x v="18"/>
    <x v="18"/>
    <x v="18"/>
    <x v="10"/>
    <x v="160"/>
    <x v="81"/>
    <x v="66"/>
    <x v="319"/>
    <x v="91"/>
    <x v="255"/>
    <x v="0"/>
  </r>
  <r>
    <x v="0"/>
    <x v="26"/>
    <x v="26"/>
    <x v="85"/>
    <x v="85"/>
    <x v="85"/>
    <x v="11"/>
    <x v="161"/>
    <x v="122"/>
    <x v="70"/>
    <x v="320"/>
    <x v="108"/>
    <x v="35"/>
    <x v="0"/>
  </r>
  <r>
    <x v="0"/>
    <x v="26"/>
    <x v="26"/>
    <x v="86"/>
    <x v="86"/>
    <x v="86"/>
    <x v="12"/>
    <x v="162"/>
    <x v="191"/>
    <x v="70"/>
    <x v="320"/>
    <x v="114"/>
    <x v="252"/>
    <x v="0"/>
  </r>
  <r>
    <x v="0"/>
    <x v="26"/>
    <x v="26"/>
    <x v="13"/>
    <x v="13"/>
    <x v="13"/>
    <x v="12"/>
    <x v="162"/>
    <x v="191"/>
    <x v="54"/>
    <x v="315"/>
    <x v="106"/>
    <x v="254"/>
    <x v="0"/>
  </r>
  <r>
    <x v="0"/>
    <x v="26"/>
    <x v="26"/>
    <x v="16"/>
    <x v="16"/>
    <x v="16"/>
    <x v="12"/>
    <x v="162"/>
    <x v="191"/>
    <x v="66"/>
    <x v="319"/>
    <x v="108"/>
    <x v="35"/>
    <x v="0"/>
  </r>
  <r>
    <x v="0"/>
    <x v="26"/>
    <x v="26"/>
    <x v="68"/>
    <x v="68"/>
    <x v="68"/>
    <x v="12"/>
    <x v="162"/>
    <x v="191"/>
    <x v="72"/>
    <x v="314"/>
    <x v="91"/>
    <x v="255"/>
    <x v="0"/>
  </r>
  <r>
    <x v="0"/>
    <x v="26"/>
    <x v="26"/>
    <x v="41"/>
    <x v="41"/>
    <x v="41"/>
    <x v="12"/>
    <x v="162"/>
    <x v="191"/>
    <x v="66"/>
    <x v="319"/>
    <x v="108"/>
    <x v="35"/>
    <x v="0"/>
  </r>
  <r>
    <x v="0"/>
    <x v="26"/>
    <x v="26"/>
    <x v="54"/>
    <x v="54"/>
    <x v="54"/>
    <x v="12"/>
    <x v="162"/>
    <x v="191"/>
    <x v="30"/>
    <x v="213"/>
    <x v="122"/>
    <x v="152"/>
    <x v="0"/>
  </r>
  <r>
    <x v="0"/>
    <x v="26"/>
    <x v="26"/>
    <x v="6"/>
    <x v="6"/>
    <x v="6"/>
    <x v="12"/>
    <x v="162"/>
    <x v="191"/>
    <x v="70"/>
    <x v="320"/>
    <x v="114"/>
    <x v="252"/>
    <x v="0"/>
  </r>
  <r>
    <x v="0"/>
    <x v="26"/>
    <x v="26"/>
    <x v="19"/>
    <x v="19"/>
    <x v="19"/>
    <x v="12"/>
    <x v="162"/>
    <x v="191"/>
    <x v="30"/>
    <x v="213"/>
    <x v="122"/>
    <x v="152"/>
    <x v="0"/>
  </r>
  <r>
    <x v="0"/>
    <x v="27"/>
    <x v="27"/>
    <x v="1"/>
    <x v="1"/>
    <x v="1"/>
    <x v="0"/>
    <x v="128"/>
    <x v="217"/>
    <x v="99"/>
    <x v="98"/>
    <x v="106"/>
    <x v="150"/>
    <x v="0"/>
  </r>
  <r>
    <x v="0"/>
    <x v="27"/>
    <x v="27"/>
    <x v="2"/>
    <x v="2"/>
    <x v="2"/>
    <x v="1"/>
    <x v="149"/>
    <x v="218"/>
    <x v="102"/>
    <x v="298"/>
    <x v="91"/>
    <x v="256"/>
    <x v="0"/>
  </r>
  <r>
    <x v="0"/>
    <x v="27"/>
    <x v="27"/>
    <x v="0"/>
    <x v="0"/>
    <x v="0"/>
    <x v="2"/>
    <x v="120"/>
    <x v="219"/>
    <x v="32"/>
    <x v="321"/>
    <x v="79"/>
    <x v="137"/>
    <x v="0"/>
  </r>
  <r>
    <x v="0"/>
    <x v="27"/>
    <x v="27"/>
    <x v="3"/>
    <x v="3"/>
    <x v="3"/>
    <x v="3"/>
    <x v="136"/>
    <x v="220"/>
    <x v="91"/>
    <x v="322"/>
    <x v="91"/>
    <x v="256"/>
    <x v="0"/>
  </r>
  <r>
    <x v="0"/>
    <x v="27"/>
    <x v="27"/>
    <x v="6"/>
    <x v="6"/>
    <x v="6"/>
    <x v="4"/>
    <x v="137"/>
    <x v="221"/>
    <x v="48"/>
    <x v="323"/>
    <x v="108"/>
    <x v="156"/>
    <x v="0"/>
  </r>
  <r>
    <x v="0"/>
    <x v="27"/>
    <x v="27"/>
    <x v="15"/>
    <x v="15"/>
    <x v="15"/>
    <x v="5"/>
    <x v="139"/>
    <x v="222"/>
    <x v="83"/>
    <x v="324"/>
    <x v="91"/>
    <x v="256"/>
    <x v="0"/>
  </r>
  <r>
    <x v="0"/>
    <x v="27"/>
    <x v="27"/>
    <x v="9"/>
    <x v="9"/>
    <x v="9"/>
    <x v="6"/>
    <x v="144"/>
    <x v="61"/>
    <x v="72"/>
    <x v="143"/>
    <x v="120"/>
    <x v="257"/>
    <x v="0"/>
  </r>
  <r>
    <x v="0"/>
    <x v="27"/>
    <x v="27"/>
    <x v="46"/>
    <x v="46"/>
    <x v="46"/>
    <x v="7"/>
    <x v="145"/>
    <x v="84"/>
    <x v="50"/>
    <x v="260"/>
    <x v="106"/>
    <x v="150"/>
    <x v="0"/>
  </r>
  <r>
    <x v="0"/>
    <x v="27"/>
    <x v="27"/>
    <x v="11"/>
    <x v="11"/>
    <x v="11"/>
    <x v="7"/>
    <x v="145"/>
    <x v="84"/>
    <x v="70"/>
    <x v="103"/>
    <x v="115"/>
    <x v="258"/>
    <x v="0"/>
  </r>
  <r>
    <x v="0"/>
    <x v="27"/>
    <x v="27"/>
    <x v="8"/>
    <x v="8"/>
    <x v="8"/>
    <x v="7"/>
    <x v="145"/>
    <x v="84"/>
    <x v="38"/>
    <x v="169"/>
    <x v="91"/>
    <x v="256"/>
    <x v="0"/>
  </r>
  <r>
    <x v="0"/>
    <x v="27"/>
    <x v="27"/>
    <x v="7"/>
    <x v="7"/>
    <x v="7"/>
    <x v="7"/>
    <x v="145"/>
    <x v="84"/>
    <x v="50"/>
    <x v="260"/>
    <x v="106"/>
    <x v="150"/>
    <x v="0"/>
  </r>
  <r>
    <x v="0"/>
    <x v="27"/>
    <x v="27"/>
    <x v="13"/>
    <x v="13"/>
    <x v="13"/>
    <x v="11"/>
    <x v="146"/>
    <x v="152"/>
    <x v="72"/>
    <x v="143"/>
    <x v="86"/>
    <x v="259"/>
    <x v="0"/>
  </r>
  <r>
    <x v="0"/>
    <x v="27"/>
    <x v="27"/>
    <x v="10"/>
    <x v="10"/>
    <x v="10"/>
    <x v="11"/>
    <x v="146"/>
    <x v="152"/>
    <x v="67"/>
    <x v="325"/>
    <x v="114"/>
    <x v="101"/>
    <x v="0"/>
  </r>
  <r>
    <x v="0"/>
    <x v="27"/>
    <x v="27"/>
    <x v="18"/>
    <x v="18"/>
    <x v="18"/>
    <x v="13"/>
    <x v="147"/>
    <x v="75"/>
    <x v="72"/>
    <x v="143"/>
    <x v="79"/>
    <x v="137"/>
    <x v="0"/>
  </r>
  <r>
    <x v="0"/>
    <x v="27"/>
    <x v="27"/>
    <x v="16"/>
    <x v="16"/>
    <x v="16"/>
    <x v="13"/>
    <x v="147"/>
    <x v="75"/>
    <x v="56"/>
    <x v="54"/>
    <x v="86"/>
    <x v="259"/>
    <x v="0"/>
  </r>
  <r>
    <x v="0"/>
    <x v="27"/>
    <x v="27"/>
    <x v="55"/>
    <x v="55"/>
    <x v="55"/>
    <x v="13"/>
    <x v="147"/>
    <x v="75"/>
    <x v="70"/>
    <x v="103"/>
    <x v="91"/>
    <x v="256"/>
    <x v="0"/>
  </r>
  <r>
    <x v="0"/>
    <x v="27"/>
    <x v="27"/>
    <x v="19"/>
    <x v="19"/>
    <x v="19"/>
    <x v="13"/>
    <x v="147"/>
    <x v="75"/>
    <x v="50"/>
    <x v="260"/>
    <x v="114"/>
    <x v="101"/>
    <x v="0"/>
  </r>
  <r>
    <x v="0"/>
    <x v="27"/>
    <x v="27"/>
    <x v="38"/>
    <x v="38"/>
    <x v="38"/>
    <x v="17"/>
    <x v="160"/>
    <x v="76"/>
    <x v="38"/>
    <x v="169"/>
    <x v="114"/>
    <x v="101"/>
    <x v="0"/>
  </r>
  <r>
    <x v="0"/>
    <x v="27"/>
    <x v="27"/>
    <x v="25"/>
    <x v="25"/>
    <x v="25"/>
    <x v="17"/>
    <x v="160"/>
    <x v="76"/>
    <x v="72"/>
    <x v="143"/>
    <x v="115"/>
    <x v="258"/>
    <x v="0"/>
  </r>
  <r>
    <x v="0"/>
    <x v="27"/>
    <x v="27"/>
    <x v="45"/>
    <x v="45"/>
    <x v="45"/>
    <x v="19"/>
    <x v="161"/>
    <x v="223"/>
    <x v="30"/>
    <x v="326"/>
    <x v="114"/>
    <x v="101"/>
    <x v="0"/>
  </r>
  <r>
    <x v="0"/>
    <x v="27"/>
    <x v="27"/>
    <x v="47"/>
    <x v="47"/>
    <x v="47"/>
    <x v="19"/>
    <x v="161"/>
    <x v="223"/>
    <x v="72"/>
    <x v="143"/>
    <x v="117"/>
    <x v="260"/>
    <x v="0"/>
  </r>
  <r>
    <x v="0"/>
    <x v="27"/>
    <x v="27"/>
    <x v="86"/>
    <x v="86"/>
    <x v="86"/>
    <x v="19"/>
    <x v="161"/>
    <x v="223"/>
    <x v="54"/>
    <x v="270"/>
    <x v="91"/>
    <x v="256"/>
    <x v="0"/>
  </r>
  <r>
    <x v="0"/>
    <x v="27"/>
    <x v="27"/>
    <x v="39"/>
    <x v="39"/>
    <x v="39"/>
    <x v="19"/>
    <x v="161"/>
    <x v="223"/>
    <x v="54"/>
    <x v="270"/>
    <x v="91"/>
    <x v="256"/>
    <x v="0"/>
  </r>
  <r>
    <x v="0"/>
    <x v="27"/>
    <x v="27"/>
    <x v="24"/>
    <x v="24"/>
    <x v="24"/>
    <x v="19"/>
    <x v="161"/>
    <x v="223"/>
    <x v="70"/>
    <x v="103"/>
    <x v="108"/>
    <x v="156"/>
    <x v="0"/>
  </r>
  <r>
    <x v="0"/>
    <x v="27"/>
    <x v="27"/>
    <x v="44"/>
    <x v="44"/>
    <x v="44"/>
    <x v="19"/>
    <x v="161"/>
    <x v="223"/>
    <x v="66"/>
    <x v="293"/>
    <x v="106"/>
    <x v="150"/>
    <x v="0"/>
  </r>
  <r>
    <x v="0"/>
    <x v="27"/>
    <x v="27"/>
    <x v="17"/>
    <x v="17"/>
    <x v="17"/>
    <x v="19"/>
    <x v="161"/>
    <x v="223"/>
    <x v="54"/>
    <x v="270"/>
    <x v="91"/>
    <x v="256"/>
    <x v="0"/>
  </r>
  <r>
    <x v="0"/>
    <x v="27"/>
    <x v="27"/>
    <x v="21"/>
    <x v="21"/>
    <x v="21"/>
    <x v="19"/>
    <x v="161"/>
    <x v="223"/>
    <x v="72"/>
    <x v="143"/>
    <x v="117"/>
    <x v="260"/>
    <x v="0"/>
  </r>
  <r>
    <x v="0"/>
    <x v="27"/>
    <x v="27"/>
    <x v="43"/>
    <x v="43"/>
    <x v="43"/>
    <x v="19"/>
    <x v="161"/>
    <x v="223"/>
    <x v="30"/>
    <x v="326"/>
    <x v="114"/>
    <x v="101"/>
    <x v="0"/>
  </r>
  <r>
    <x v="0"/>
    <x v="27"/>
    <x v="27"/>
    <x v="14"/>
    <x v="14"/>
    <x v="14"/>
    <x v="19"/>
    <x v="161"/>
    <x v="223"/>
    <x v="54"/>
    <x v="270"/>
    <x v="91"/>
    <x v="256"/>
    <x v="0"/>
  </r>
  <r>
    <x v="0"/>
    <x v="27"/>
    <x v="27"/>
    <x v="35"/>
    <x v="35"/>
    <x v="35"/>
    <x v="19"/>
    <x v="161"/>
    <x v="223"/>
    <x v="66"/>
    <x v="293"/>
    <x v="106"/>
    <x v="150"/>
    <x v="0"/>
  </r>
  <r>
    <x v="0"/>
    <x v="28"/>
    <x v="28"/>
    <x v="1"/>
    <x v="1"/>
    <x v="1"/>
    <x v="0"/>
    <x v="136"/>
    <x v="224"/>
    <x v="89"/>
    <x v="327"/>
    <x v="122"/>
    <x v="152"/>
    <x v="0"/>
  </r>
  <r>
    <x v="0"/>
    <x v="28"/>
    <x v="28"/>
    <x v="2"/>
    <x v="2"/>
    <x v="2"/>
    <x v="1"/>
    <x v="137"/>
    <x v="225"/>
    <x v="33"/>
    <x v="328"/>
    <x v="122"/>
    <x v="152"/>
    <x v="0"/>
  </r>
  <r>
    <x v="0"/>
    <x v="28"/>
    <x v="28"/>
    <x v="15"/>
    <x v="15"/>
    <x v="15"/>
    <x v="2"/>
    <x v="160"/>
    <x v="226"/>
    <x v="70"/>
    <x v="115"/>
    <x v="106"/>
    <x v="261"/>
    <x v="0"/>
  </r>
  <r>
    <x v="0"/>
    <x v="28"/>
    <x v="28"/>
    <x v="11"/>
    <x v="11"/>
    <x v="11"/>
    <x v="3"/>
    <x v="161"/>
    <x v="227"/>
    <x v="70"/>
    <x v="115"/>
    <x v="108"/>
    <x v="262"/>
    <x v="0"/>
  </r>
  <r>
    <x v="0"/>
    <x v="28"/>
    <x v="28"/>
    <x v="3"/>
    <x v="3"/>
    <x v="3"/>
    <x v="3"/>
    <x v="161"/>
    <x v="227"/>
    <x v="38"/>
    <x v="329"/>
    <x v="122"/>
    <x v="152"/>
    <x v="0"/>
  </r>
  <r>
    <x v="0"/>
    <x v="28"/>
    <x v="28"/>
    <x v="77"/>
    <x v="77"/>
    <x v="77"/>
    <x v="3"/>
    <x v="161"/>
    <x v="227"/>
    <x v="56"/>
    <x v="54"/>
    <x v="115"/>
    <x v="263"/>
    <x v="0"/>
  </r>
  <r>
    <x v="0"/>
    <x v="28"/>
    <x v="28"/>
    <x v="13"/>
    <x v="13"/>
    <x v="13"/>
    <x v="6"/>
    <x v="162"/>
    <x v="155"/>
    <x v="54"/>
    <x v="319"/>
    <x v="106"/>
    <x v="261"/>
    <x v="0"/>
  </r>
  <r>
    <x v="0"/>
    <x v="28"/>
    <x v="28"/>
    <x v="0"/>
    <x v="0"/>
    <x v="0"/>
    <x v="6"/>
    <x v="162"/>
    <x v="155"/>
    <x v="30"/>
    <x v="203"/>
    <x v="122"/>
    <x v="152"/>
    <x v="0"/>
  </r>
  <r>
    <x v="0"/>
    <x v="28"/>
    <x v="28"/>
    <x v="6"/>
    <x v="6"/>
    <x v="6"/>
    <x v="6"/>
    <x v="162"/>
    <x v="155"/>
    <x v="30"/>
    <x v="203"/>
    <x v="122"/>
    <x v="152"/>
    <x v="0"/>
  </r>
  <r>
    <x v="0"/>
    <x v="28"/>
    <x v="28"/>
    <x v="9"/>
    <x v="9"/>
    <x v="9"/>
    <x v="9"/>
    <x v="163"/>
    <x v="30"/>
    <x v="56"/>
    <x v="54"/>
    <x v="91"/>
    <x v="264"/>
    <x v="0"/>
  </r>
  <r>
    <x v="0"/>
    <x v="28"/>
    <x v="28"/>
    <x v="16"/>
    <x v="16"/>
    <x v="16"/>
    <x v="9"/>
    <x v="163"/>
    <x v="30"/>
    <x v="56"/>
    <x v="54"/>
    <x v="91"/>
    <x v="264"/>
    <x v="0"/>
  </r>
  <r>
    <x v="0"/>
    <x v="28"/>
    <x v="28"/>
    <x v="87"/>
    <x v="87"/>
    <x v="87"/>
    <x v="9"/>
    <x v="163"/>
    <x v="30"/>
    <x v="56"/>
    <x v="54"/>
    <x v="91"/>
    <x v="264"/>
    <x v="0"/>
  </r>
  <r>
    <x v="0"/>
    <x v="28"/>
    <x v="28"/>
    <x v="24"/>
    <x v="24"/>
    <x v="24"/>
    <x v="9"/>
    <x v="163"/>
    <x v="30"/>
    <x v="66"/>
    <x v="229"/>
    <x v="114"/>
    <x v="232"/>
    <x v="0"/>
  </r>
  <r>
    <x v="0"/>
    <x v="28"/>
    <x v="28"/>
    <x v="44"/>
    <x v="44"/>
    <x v="44"/>
    <x v="9"/>
    <x v="163"/>
    <x v="30"/>
    <x v="70"/>
    <x v="115"/>
    <x v="122"/>
    <x v="152"/>
    <x v="0"/>
  </r>
  <r>
    <x v="0"/>
    <x v="28"/>
    <x v="28"/>
    <x v="46"/>
    <x v="46"/>
    <x v="46"/>
    <x v="9"/>
    <x v="163"/>
    <x v="30"/>
    <x v="66"/>
    <x v="229"/>
    <x v="114"/>
    <x v="232"/>
    <x v="0"/>
  </r>
  <r>
    <x v="0"/>
    <x v="28"/>
    <x v="28"/>
    <x v="8"/>
    <x v="8"/>
    <x v="8"/>
    <x v="9"/>
    <x v="163"/>
    <x v="30"/>
    <x v="66"/>
    <x v="229"/>
    <x v="114"/>
    <x v="232"/>
    <x v="0"/>
  </r>
  <r>
    <x v="0"/>
    <x v="28"/>
    <x v="28"/>
    <x v="47"/>
    <x v="47"/>
    <x v="47"/>
    <x v="16"/>
    <x v="164"/>
    <x v="114"/>
    <x v="56"/>
    <x v="54"/>
    <x v="106"/>
    <x v="261"/>
    <x v="0"/>
  </r>
  <r>
    <x v="0"/>
    <x v="28"/>
    <x v="28"/>
    <x v="88"/>
    <x v="88"/>
    <x v="88"/>
    <x v="16"/>
    <x v="164"/>
    <x v="114"/>
    <x v="66"/>
    <x v="229"/>
    <x v="122"/>
    <x v="152"/>
    <x v="0"/>
  </r>
  <r>
    <x v="0"/>
    <x v="28"/>
    <x v="28"/>
    <x v="51"/>
    <x v="51"/>
    <x v="51"/>
    <x v="16"/>
    <x v="164"/>
    <x v="114"/>
    <x v="72"/>
    <x v="330"/>
    <x v="108"/>
    <x v="262"/>
    <x v="0"/>
  </r>
  <r>
    <x v="0"/>
    <x v="28"/>
    <x v="28"/>
    <x v="85"/>
    <x v="85"/>
    <x v="85"/>
    <x v="16"/>
    <x v="164"/>
    <x v="114"/>
    <x v="72"/>
    <x v="330"/>
    <x v="108"/>
    <x v="262"/>
    <x v="0"/>
  </r>
  <r>
    <x v="0"/>
    <x v="28"/>
    <x v="28"/>
    <x v="89"/>
    <x v="89"/>
    <x v="89"/>
    <x v="16"/>
    <x v="164"/>
    <x v="114"/>
    <x v="66"/>
    <x v="229"/>
    <x v="122"/>
    <x v="152"/>
    <x v="0"/>
  </r>
  <r>
    <x v="0"/>
    <x v="28"/>
    <x v="28"/>
    <x v="17"/>
    <x v="17"/>
    <x v="17"/>
    <x v="16"/>
    <x v="164"/>
    <x v="114"/>
    <x v="54"/>
    <x v="319"/>
    <x v="114"/>
    <x v="232"/>
    <x v="0"/>
  </r>
  <r>
    <x v="0"/>
    <x v="28"/>
    <x v="28"/>
    <x v="21"/>
    <x v="21"/>
    <x v="21"/>
    <x v="16"/>
    <x v="164"/>
    <x v="114"/>
    <x v="72"/>
    <x v="330"/>
    <x v="108"/>
    <x v="262"/>
    <x v="0"/>
  </r>
  <r>
    <x v="0"/>
    <x v="28"/>
    <x v="28"/>
    <x v="61"/>
    <x v="61"/>
    <x v="61"/>
    <x v="16"/>
    <x v="164"/>
    <x v="114"/>
    <x v="54"/>
    <x v="319"/>
    <x v="114"/>
    <x v="232"/>
    <x v="0"/>
  </r>
  <r>
    <x v="0"/>
    <x v="28"/>
    <x v="28"/>
    <x v="7"/>
    <x v="7"/>
    <x v="7"/>
    <x v="16"/>
    <x v="164"/>
    <x v="114"/>
    <x v="66"/>
    <x v="229"/>
    <x v="122"/>
    <x v="152"/>
    <x v="0"/>
  </r>
  <r>
    <x v="0"/>
    <x v="28"/>
    <x v="28"/>
    <x v="53"/>
    <x v="53"/>
    <x v="53"/>
    <x v="16"/>
    <x v="164"/>
    <x v="114"/>
    <x v="56"/>
    <x v="54"/>
    <x v="106"/>
    <x v="261"/>
    <x v="0"/>
  </r>
  <r>
    <x v="0"/>
    <x v="29"/>
    <x v="29"/>
    <x v="2"/>
    <x v="2"/>
    <x v="2"/>
    <x v="0"/>
    <x v="137"/>
    <x v="228"/>
    <x v="33"/>
    <x v="331"/>
    <x v="122"/>
    <x v="152"/>
    <x v="0"/>
  </r>
  <r>
    <x v="0"/>
    <x v="29"/>
    <x v="29"/>
    <x v="43"/>
    <x v="43"/>
    <x v="43"/>
    <x v="1"/>
    <x v="139"/>
    <x v="106"/>
    <x v="83"/>
    <x v="332"/>
    <x v="91"/>
    <x v="137"/>
    <x v="0"/>
  </r>
  <r>
    <x v="0"/>
    <x v="29"/>
    <x v="29"/>
    <x v="10"/>
    <x v="10"/>
    <x v="10"/>
    <x v="2"/>
    <x v="140"/>
    <x v="229"/>
    <x v="68"/>
    <x v="333"/>
    <x v="91"/>
    <x v="137"/>
    <x v="0"/>
  </r>
  <r>
    <x v="0"/>
    <x v="29"/>
    <x v="29"/>
    <x v="0"/>
    <x v="0"/>
    <x v="0"/>
    <x v="2"/>
    <x v="140"/>
    <x v="229"/>
    <x v="35"/>
    <x v="24"/>
    <x v="114"/>
    <x v="63"/>
    <x v="0"/>
  </r>
  <r>
    <x v="0"/>
    <x v="29"/>
    <x v="29"/>
    <x v="3"/>
    <x v="3"/>
    <x v="3"/>
    <x v="2"/>
    <x v="140"/>
    <x v="229"/>
    <x v="49"/>
    <x v="334"/>
    <x v="108"/>
    <x v="265"/>
    <x v="0"/>
  </r>
  <r>
    <x v="0"/>
    <x v="29"/>
    <x v="29"/>
    <x v="1"/>
    <x v="1"/>
    <x v="1"/>
    <x v="2"/>
    <x v="140"/>
    <x v="229"/>
    <x v="91"/>
    <x v="112"/>
    <x v="122"/>
    <x v="152"/>
    <x v="0"/>
  </r>
  <r>
    <x v="0"/>
    <x v="29"/>
    <x v="29"/>
    <x v="46"/>
    <x v="46"/>
    <x v="46"/>
    <x v="6"/>
    <x v="141"/>
    <x v="230"/>
    <x v="30"/>
    <x v="335"/>
    <x v="115"/>
    <x v="147"/>
    <x v="1"/>
  </r>
  <r>
    <x v="0"/>
    <x v="29"/>
    <x v="29"/>
    <x v="9"/>
    <x v="9"/>
    <x v="9"/>
    <x v="7"/>
    <x v="144"/>
    <x v="231"/>
    <x v="72"/>
    <x v="61"/>
    <x v="120"/>
    <x v="266"/>
    <x v="0"/>
  </r>
  <r>
    <x v="0"/>
    <x v="29"/>
    <x v="29"/>
    <x v="11"/>
    <x v="11"/>
    <x v="11"/>
    <x v="8"/>
    <x v="147"/>
    <x v="232"/>
    <x v="38"/>
    <x v="336"/>
    <x v="108"/>
    <x v="265"/>
    <x v="0"/>
  </r>
  <r>
    <x v="0"/>
    <x v="29"/>
    <x v="29"/>
    <x v="55"/>
    <x v="55"/>
    <x v="55"/>
    <x v="8"/>
    <x v="147"/>
    <x v="232"/>
    <x v="54"/>
    <x v="337"/>
    <x v="115"/>
    <x v="147"/>
    <x v="0"/>
  </r>
  <r>
    <x v="0"/>
    <x v="29"/>
    <x v="29"/>
    <x v="8"/>
    <x v="8"/>
    <x v="8"/>
    <x v="8"/>
    <x v="147"/>
    <x v="232"/>
    <x v="38"/>
    <x v="336"/>
    <x v="108"/>
    <x v="265"/>
    <x v="0"/>
  </r>
  <r>
    <x v="0"/>
    <x v="29"/>
    <x v="29"/>
    <x v="54"/>
    <x v="54"/>
    <x v="54"/>
    <x v="8"/>
    <x v="147"/>
    <x v="232"/>
    <x v="50"/>
    <x v="338"/>
    <x v="122"/>
    <x v="152"/>
    <x v="1"/>
  </r>
  <r>
    <x v="0"/>
    <x v="29"/>
    <x v="29"/>
    <x v="37"/>
    <x v="37"/>
    <x v="37"/>
    <x v="12"/>
    <x v="160"/>
    <x v="129"/>
    <x v="56"/>
    <x v="54"/>
    <x v="79"/>
    <x v="267"/>
    <x v="0"/>
  </r>
  <r>
    <x v="0"/>
    <x v="29"/>
    <x v="29"/>
    <x v="13"/>
    <x v="13"/>
    <x v="13"/>
    <x v="12"/>
    <x v="160"/>
    <x v="129"/>
    <x v="54"/>
    <x v="337"/>
    <x v="117"/>
    <x v="231"/>
    <x v="0"/>
  </r>
  <r>
    <x v="0"/>
    <x v="29"/>
    <x v="29"/>
    <x v="6"/>
    <x v="6"/>
    <x v="6"/>
    <x v="12"/>
    <x v="160"/>
    <x v="129"/>
    <x v="50"/>
    <x v="338"/>
    <x v="122"/>
    <x v="152"/>
    <x v="0"/>
  </r>
  <r>
    <x v="0"/>
    <x v="29"/>
    <x v="29"/>
    <x v="18"/>
    <x v="18"/>
    <x v="18"/>
    <x v="15"/>
    <x v="161"/>
    <x v="63"/>
    <x v="72"/>
    <x v="61"/>
    <x v="117"/>
    <x v="231"/>
    <x v="0"/>
  </r>
  <r>
    <x v="0"/>
    <x v="29"/>
    <x v="29"/>
    <x v="44"/>
    <x v="44"/>
    <x v="44"/>
    <x v="15"/>
    <x v="161"/>
    <x v="63"/>
    <x v="70"/>
    <x v="181"/>
    <x v="108"/>
    <x v="265"/>
    <x v="0"/>
  </r>
  <r>
    <x v="0"/>
    <x v="29"/>
    <x v="29"/>
    <x v="4"/>
    <x v="4"/>
    <x v="4"/>
    <x v="15"/>
    <x v="161"/>
    <x v="63"/>
    <x v="38"/>
    <x v="336"/>
    <x v="122"/>
    <x v="152"/>
    <x v="0"/>
  </r>
  <r>
    <x v="0"/>
    <x v="29"/>
    <x v="29"/>
    <x v="19"/>
    <x v="19"/>
    <x v="19"/>
    <x v="15"/>
    <x v="161"/>
    <x v="63"/>
    <x v="30"/>
    <x v="335"/>
    <x v="114"/>
    <x v="63"/>
    <x v="0"/>
  </r>
  <r>
    <x v="0"/>
    <x v="29"/>
    <x v="29"/>
    <x v="24"/>
    <x v="24"/>
    <x v="24"/>
    <x v="19"/>
    <x v="162"/>
    <x v="51"/>
    <x v="54"/>
    <x v="337"/>
    <x v="106"/>
    <x v="96"/>
    <x v="0"/>
  </r>
  <r>
    <x v="0"/>
    <x v="29"/>
    <x v="29"/>
    <x v="90"/>
    <x v="90"/>
    <x v="90"/>
    <x v="19"/>
    <x v="162"/>
    <x v="51"/>
    <x v="70"/>
    <x v="181"/>
    <x v="114"/>
    <x v="63"/>
    <x v="0"/>
  </r>
  <r>
    <x v="0"/>
    <x v="29"/>
    <x v="29"/>
    <x v="12"/>
    <x v="12"/>
    <x v="12"/>
    <x v="19"/>
    <x v="162"/>
    <x v="51"/>
    <x v="72"/>
    <x v="61"/>
    <x v="91"/>
    <x v="137"/>
    <x v="0"/>
  </r>
  <r>
    <x v="0"/>
    <x v="29"/>
    <x v="29"/>
    <x v="62"/>
    <x v="62"/>
    <x v="62"/>
    <x v="19"/>
    <x v="162"/>
    <x v="51"/>
    <x v="70"/>
    <x v="181"/>
    <x v="122"/>
    <x v="152"/>
    <x v="1"/>
  </r>
  <r>
    <x v="0"/>
    <x v="29"/>
    <x v="29"/>
    <x v="53"/>
    <x v="53"/>
    <x v="53"/>
    <x v="19"/>
    <x v="162"/>
    <x v="51"/>
    <x v="56"/>
    <x v="54"/>
    <x v="117"/>
    <x v="231"/>
    <x v="0"/>
  </r>
  <r>
    <x v="0"/>
    <x v="30"/>
    <x v="30"/>
    <x v="0"/>
    <x v="0"/>
    <x v="0"/>
    <x v="0"/>
    <x v="119"/>
    <x v="233"/>
    <x v="97"/>
    <x v="339"/>
    <x v="91"/>
    <x v="91"/>
    <x v="0"/>
  </r>
  <r>
    <x v="0"/>
    <x v="30"/>
    <x v="30"/>
    <x v="1"/>
    <x v="1"/>
    <x v="1"/>
    <x v="1"/>
    <x v="124"/>
    <x v="234"/>
    <x v="109"/>
    <x v="340"/>
    <x v="122"/>
    <x v="152"/>
    <x v="0"/>
  </r>
  <r>
    <x v="0"/>
    <x v="30"/>
    <x v="30"/>
    <x v="2"/>
    <x v="2"/>
    <x v="2"/>
    <x v="2"/>
    <x v="136"/>
    <x v="235"/>
    <x v="89"/>
    <x v="341"/>
    <x v="122"/>
    <x v="152"/>
    <x v="0"/>
  </r>
  <r>
    <x v="0"/>
    <x v="30"/>
    <x v="30"/>
    <x v="16"/>
    <x v="16"/>
    <x v="16"/>
    <x v="3"/>
    <x v="144"/>
    <x v="236"/>
    <x v="56"/>
    <x v="54"/>
    <x v="88"/>
    <x v="268"/>
    <x v="0"/>
  </r>
  <r>
    <x v="0"/>
    <x v="30"/>
    <x v="30"/>
    <x v="3"/>
    <x v="3"/>
    <x v="3"/>
    <x v="4"/>
    <x v="145"/>
    <x v="237"/>
    <x v="68"/>
    <x v="342"/>
    <x v="114"/>
    <x v="24"/>
    <x v="0"/>
  </r>
  <r>
    <x v="0"/>
    <x v="30"/>
    <x v="30"/>
    <x v="6"/>
    <x v="6"/>
    <x v="6"/>
    <x v="5"/>
    <x v="147"/>
    <x v="222"/>
    <x v="30"/>
    <x v="291"/>
    <x v="106"/>
    <x v="121"/>
    <x v="0"/>
  </r>
  <r>
    <x v="0"/>
    <x v="30"/>
    <x v="30"/>
    <x v="9"/>
    <x v="9"/>
    <x v="9"/>
    <x v="6"/>
    <x v="160"/>
    <x v="238"/>
    <x v="54"/>
    <x v="140"/>
    <x v="117"/>
    <x v="269"/>
    <x v="0"/>
  </r>
  <r>
    <x v="0"/>
    <x v="30"/>
    <x v="30"/>
    <x v="18"/>
    <x v="18"/>
    <x v="18"/>
    <x v="6"/>
    <x v="160"/>
    <x v="238"/>
    <x v="56"/>
    <x v="54"/>
    <x v="79"/>
    <x v="270"/>
    <x v="0"/>
  </r>
  <r>
    <x v="0"/>
    <x v="30"/>
    <x v="30"/>
    <x v="55"/>
    <x v="55"/>
    <x v="55"/>
    <x v="6"/>
    <x v="160"/>
    <x v="238"/>
    <x v="54"/>
    <x v="140"/>
    <x v="117"/>
    <x v="269"/>
    <x v="0"/>
  </r>
  <r>
    <x v="0"/>
    <x v="30"/>
    <x v="30"/>
    <x v="15"/>
    <x v="15"/>
    <x v="15"/>
    <x v="9"/>
    <x v="161"/>
    <x v="29"/>
    <x v="54"/>
    <x v="140"/>
    <x v="91"/>
    <x v="91"/>
    <x v="0"/>
  </r>
  <r>
    <x v="0"/>
    <x v="30"/>
    <x v="30"/>
    <x v="34"/>
    <x v="34"/>
    <x v="34"/>
    <x v="9"/>
    <x v="161"/>
    <x v="29"/>
    <x v="66"/>
    <x v="343"/>
    <x v="106"/>
    <x v="121"/>
    <x v="0"/>
  </r>
  <r>
    <x v="0"/>
    <x v="30"/>
    <x v="30"/>
    <x v="11"/>
    <x v="11"/>
    <x v="11"/>
    <x v="9"/>
    <x v="161"/>
    <x v="29"/>
    <x v="70"/>
    <x v="344"/>
    <x v="108"/>
    <x v="83"/>
    <x v="0"/>
  </r>
  <r>
    <x v="0"/>
    <x v="30"/>
    <x v="30"/>
    <x v="38"/>
    <x v="38"/>
    <x v="38"/>
    <x v="9"/>
    <x v="161"/>
    <x v="29"/>
    <x v="30"/>
    <x v="291"/>
    <x v="114"/>
    <x v="24"/>
    <x v="0"/>
  </r>
  <r>
    <x v="0"/>
    <x v="30"/>
    <x v="30"/>
    <x v="51"/>
    <x v="51"/>
    <x v="51"/>
    <x v="13"/>
    <x v="162"/>
    <x v="239"/>
    <x v="66"/>
    <x v="343"/>
    <x v="108"/>
    <x v="83"/>
    <x v="0"/>
  </r>
  <r>
    <x v="0"/>
    <x v="30"/>
    <x v="30"/>
    <x v="13"/>
    <x v="13"/>
    <x v="13"/>
    <x v="13"/>
    <x v="162"/>
    <x v="239"/>
    <x v="54"/>
    <x v="140"/>
    <x v="106"/>
    <x v="121"/>
    <x v="0"/>
  </r>
  <r>
    <x v="0"/>
    <x v="30"/>
    <x v="30"/>
    <x v="91"/>
    <x v="91"/>
    <x v="91"/>
    <x v="13"/>
    <x v="162"/>
    <x v="239"/>
    <x v="54"/>
    <x v="140"/>
    <x v="106"/>
    <x v="121"/>
    <x v="0"/>
  </r>
  <r>
    <x v="0"/>
    <x v="30"/>
    <x v="30"/>
    <x v="7"/>
    <x v="7"/>
    <x v="7"/>
    <x v="13"/>
    <x v="162"/>
    <x v="239"/>
    <x v="30"/>
    <x v="291"/>
    <x v="122"/>
    <x v="152"/>
    <x v="0"/>
  </r>
  <r>
    <x v="0"/>
    <x v="30"/>
    <x v="30"/>
    <x v="53"/>
    <x v="53"/>
    <x v="53"/>
    <x v="13"/>
    <x v="162"/>
    <x v="239"/>
    <x v="56"/>
    <x v="54"/>
    <x v="91"/>
    <x v="91"/>
    <x v="0"/>
  </r>
  <r>
    <x v="0"/>
    <x v="30"/>
    <x v="30"/>
    <x v="19"/>
    <x v="19"/>
    <x v="19"/>
    <x v="13"/>
    <x v="162"/>
    <x v="239"/>
    <x v="72"/>
    <x v="153"/>
    <x v="91"/>
    <x v="91"/>
    <x v="0"/>
  </r>
  <r>
    <x v="0"/>
    <x v="30"/>
    <x v="30"/>
    <x v="45"/>
    <x v="45"/>
    <x v="45"/>
    <x v="19"/>
    <x v="163"/>
    <x v="76"/>
    <x v="66"/>
    <x v="343"/>
    <x v="114"/>
    <x v="24"/>
    <x v="0"/>
  </r>
  <r>
    <x v="0"/>
    <x v="30"/>
    <x v="30"/>
    <x v="47"/>
    <x v="47"/>
    <x v="47"/>
    <x v="19"/>
    <x v="163"/>
    <x v="76"/>
    <x v="56"/>
    <x v="54"/>
    <x v="91"/>
    <x v="91"/>
    <x v="0"/>
  </r>
  <r>
    <x v="0"/>
    <x v="30"/>
    <x v="30"/>
    <x v="92"/>
    <x v="92"/>
    <x v="92"/>
    <x v="19"/>
    <x v="163"/>
    <x v="76"/>
    <x v="56"/>
    <x v="54"/>
    <x v="91"/>
    <x v="91"/>
    <x v="0"/>
  </r>
  <r>
    <x v="0"/>
    <x v="30"/>
    <x v="30"/>
    <x v="72"/>
    <x v="72"/>
    <x v="72"/>
    <x v="19"/>
    <x v="163"/>
    <x v="76"/>
    <x v="56"/>
    <x v="54"/>
    <x v="91"/>
    <x v="91"/>
    <x v="0"/>
  </r>
  <r>
    <x v="0"/>
    <x v="30"/>
    <x v="30"/>
    <x v="10"/>
    <x v="10"/>
    <x v="10"/>
    <x v="19"/>
    <x v="163"/>
    <x v="76"/>
    <x v="70"/>
    <x v="344"/>
    <x v="122"/>
    <x v="152"/>
    <x v="0"/>
  </r>
  <r>
    <x v="0"/>
    <x v="30"/>
    <x v="30"/>
    <x v="41"/>
    <x v="41"/>
    <x v="41"/>
    <x v="19"/>
    <x v="163"/>
    <x v="76"/>
    <x v="54"/>
    <x v="140"/>
    <x v="108"/>
    <x v="83"/>
    <x v="0"/>
  </r>
  <r>
    <x v="0"/>
    <x v="30"/>
    <x v="30"/>
    <x v="8"/>
    <x v="8"/>
    <x v="8"/>
    <x v="19"/>
    <x v="163"/>
    <x v="76"/>
    <x v="54"/>
    <x v="140"/>
    <x v="108"/>
    <x v="83"/>
    <x v="0"/>
  </r>
  <r>
    <x v="0"/>
    <x v="30"/>
    <x v="30"/>
    <x v="36"/>
    <x v="36"/>
    <x v="36"/>
    <x v="19"/>
    <x v="163"/>
    <x v="76"/>
    <x v="56"/>
    <x v="54"/>
    <x v="91"/>
    <x v="91"/>
    <x v="0"/>
  </r>
  <r>
    <x v="0"/>
    <x v="30"/>
    <x v="30"/>
    <x v="93"/>
    <x v="93"/>
    <x v="93"/>
    <x v="19"/>
    <x v="163"/>
    <x v="76"/>
    <x v="72"/>
    <x v="153"/>
    <x v="106"/>
    <x v="121"/>
    <x v="0"/>
  </r>
  <r>
    <x v="0"/>
    <x v="30"/>
    <x v="30"/>
    <x v="25"/>
    <x v="25"/>
    <x v="25"/>
    <x v="19"/>
    <x v="163"/>
    <x v="76"/>
    <x v="56"/>
    <x v="54"/>
    <x v="91"/>
    <x v="91"/>
    <x v="0"/>
  </r>
  <r>
    <x v="0"/>
    <x v="31"/>
    <x v="31"/>
    <x v="1"/>
    <x v="1"/>
    <x v="1"/>
    <x v="0"/>
    <x v="149"/>
    <x v="240"/>
    <x v="85"/>
    <x v="345"/>
    <x v="106"/>
    <x v="271"/>
    <x v="0"/>
  </r>
  <r>
    <x v="0"/>
    <x v="31"/>
    <x v="31"/>
    <x v="0"/>
    <x v="0"/>
    <x v="0"/>
    <x v="1"/>
    <x v="119"/>
    <x v="104"/>
    <x v="89"/>
    <x v="221"/>
    <x v="120"/>
    <x v="28"/>
    <x v="0"/>
  </r>
  <r>
    <x v="0"/>
    <x v="31"/>
    <x v="31"/>
    <x v="2"/>
    <x v="2"/>
    <x v="2"/>
    <x v="2"/>
    <x v="120"/>
    <x v="241"/>
    <x v="111"/>
    <x v="346"/>
    <x v="91"/>
    <x v="36"/>
    <x v="0"/>
  </r>
  <r>
    <x v="0"/>
    <x v="31"/>
    <x v="31"/>
    <x v="15"/>
    <x v="15"/>
    <x v="15"/>
    <x v="3"/>
    <x v="134"/>
    <x v="242"/>
    <x v="66"/>
    <x v="347"/>
    <x v="99"/>
    <x v="272"/>
    <x v="0"/>
  </r>
  <r>
    <x v="0"/>
    <x v="31"/>
    <x v="31"/>
    <x v="9"/>
    <x v="9"/>
    <x v="9"/>
    <x v="4"/>
    <x v="135"/>
    <x v="243"/>
    <x v="66"/>
    <x v="347"/>
    <x v="60"/>
    <x v="273"/>
    <x v="0"/>
  </r>
  <r>
    <x v="0"/>
    <x v="31"/>
    <x v="31"/>
    <x v="24"/>
    <x v="24"/>
    <x v="24"/>
    <x v="4"/>
    <x v="135"/>
    <x v="243"/>
    <x v="56"/>
    <x v="54"/>
    <x v="77"/>
    <x v="274"/>
    <x v="0"/>
  </r>
  <r>
    <x v="0"/>
    <x v="31"/>
    <x v="31"/>
    <x v="18"/>
    <x v="18"/>
    <x v="18"/>
    <x v="6"/>
    <x v="137"/>
    <x v="244"/>
    <x v="72"/>
    <x v="78"/>
    <x v="60"/>
    <x v="273"/>
    <x v="0"/>
  </r>
  <r>
    <x v="0"/>
    <x v="31"/>
    <x v="31"/>
    <x v="11"/>
    <x v="11"/>
    <x v="11"/>
    <x v="6"/>
    <x v="137"/>
    <x v="244"/>
    <x v="54"/>
    <x v="348"/>
    <x v="96"/>
    <x v="275"/>
    <x v="0"/>
  </r>
  <r>
    <x v="0"/>
    <x v="31"/>
    <x v="31"/>
    <x v="13"/>
    <x v="13"/>
    <x v="13"/>
    <x v="8"/>
    <x v="139"/>
    <x v="109"/>
    <x v="56"/>
    <x v="54"/>
    <x v="96"/>
    <x v="275"/>
    <x v="0"/>
  </r>
  <r>
    <x v="0"/>
    <x v="31"/>
    <x v="31"/>
    <x v="6"/>
    <x v="6"/>
    <x v="6"/>
    <x v="8"/>
    <x v="139"/>
    <x v="109"/>
    <x v="68"/>
    <x v="349"/>
    <x v="117"/>
    <x v="83"/>
    <x v="0"/>
  </r>
  <r>
    <x v="0"/>
    <x v="31"/>
    <x v="31"/>
    <x v="37"/>
    <x v="37"/>
    <x v="37"/>
    <x v="10"/>
    <x v="140"/>
    <x v="4"/>
    <x v="66"/>
    <x v="347"/>
    <x v="120"/>
    <x v="28"/>
    <x v="0"/>
  </r>
  <r>
    <x v="0"/>
    <x v="31"/>
    <x v="31"/>
    <x v="47"/>
    <x v="47"/>
    <x v="47"/>
    <x v="11"/>
    <x v="141"/>
    <x v="178"/>
    <x v="54"/>
    <x v="348"/>
    <x v="120"/>
    <x v="28"/>
    <x v="0"/>
  </r>
  <r>
    <x v="0"/>
    <x v="31"/>
    <x v="31"/>
    <x v="29"/>
    <x v="29"/>
    <x v="29"/>
    <x v="11"/>
    <x v="141"/>
    <x v="178"/>
    <x v="54"/>
    <x v="348"/>
    <x v="120"/>
    <x v="28"/>
    <x v="0"/>
  </r>
  <r>
    <x v="0"/>
    <x v="31"/>
    <x v="31"/>
    <x v="16"/>
    <x v="16"/>
    <x v="16"/>
    <x v="11"/>
    <x v="141"/>
    <x v="178"/>
    <x v="66"/>
    <x v="347"/>
    <x v="98"/>
    <x v="181"/>
    <x v="0"/>
  </r>
  <r>
    <x v="0"/>
    <x v="31"/>
    <x v="31"/>
    <x v="3"/>
    <x v="3"/>
    <x v="3"/>
    <x v="11"/>
    <x v="141"/>
    <x v="178"/>
    <x v="50"/>
    <x v="350"/>
    <x v="117"/>
    <x v="83"/>
    <x v="0"/>
  </r>
  <r>
    <x v="0"/>
    <x v="31"/>
    <x v="31"/>
    <x v="8"/>
    <x v="8"/>
    <x v="8"/>
    <x v="15"/>
    <x v="144"/>
    <x v="245"/>
    <x v="54"/>
    <x v="348"/>
    <x v="98"/>
    <x v="181"/>
    <x v="0"/>
  </r>
  <r>
    <x v="0"/>
    <x v="31"/>
    <x v="31"/>
    <x v="38"/>
    <x v="38"/>
    <x v="38"/>
    <x v="15"/>
    <x v="144"/>
    <x v="245"/>
    <x v="30"/>
    <x v="351"/>
    <x v="115"/>
    <x v="276"/>
    <x v="0"/>
  </r>
  <r>
    <x v="0"/>
    <x v="31"/>
    <x v="31"/>
    <x v="7"/>
    <x v="7"/>
    <x v="7"/>
    <x v="15"/>
    <x v="144"/>
    <x v="245"/>
    <x v="50"/>
    <x v="350"/>
    <x v="91"/>
    <x v="36"/>
    <x v="0"/>
  </r>
  <r>
    <x v="0"/>
    <x v="31"/>
    <x v="31"/>
    <x v="17"/>
    <x v="17"/>
    <x v="17"/>
    <x v="18"/>
    <x v="146"/>
    <x v="191"/>
    <x v="66"/>
    <x v="347"/>
    <x v="115"/>
    <x v="276"/>
    <x v="0"/>
  </r>
  <r>
    <x v="0"/>
    <x v="31"/>
    <x v="31"/>
    <x v="10"/>
    <x v="10"/>
    <x v="10"/>
    <x v="19"/>
    <x v="147"/>
    <x v="51"/>
    <x v="66"/>
    <x v="347"/>
    <x v="117"/>
    <x v="83"/>
    <x v="0"/>
  </r>
  <r>
    <x v="0"/>
    <x v="32"/>
    <x v="32"/>
    <x v="0"/>
    <x v="0"/>
    <x v="0"/>
    <x v="0"/>
    <x v="76"/>
    <x v="246"/>
    <x v="34"/>
    <x v="352"/>
    <x v="117"/>
    <x v="277"/>
    <x v="0"/>
  </r>
  <r>
    <x v="0"/>
    <x v="32"/>
    <x v="32"/>
    <x v="2"/>
    <x v="2"/>
    <x v="2"/>
    <x v="1"/>
    <x v="118"/>
    <x v="172"/>
    <x v="107"/>
    <x v="353"/>
    <x v="106"/>
    <x v="278"/>
    <x v="0"/>
  </r>
  <r>
    <x v="0"/>
    <x v="32"/>
    <x v="32"/>
    <x v="1"/>
    <x v="1"/>
    <x v="1"/>
    <x v="1"/>
    <x v="118"/>
    <x v="172"/>
    <x v="107"/>
    <x v="353"/>
    <x v="106"/>
    <x v="278"/>
    <x v="0"/>
  </r>
  <r>
    <x v="0"/>
    <x v="32"/>
    <x v="32"/>
    <x v="4"/>
    <x v="4"/>
    <x v="4"/>
    <x v="3"/>
    <x v="135"/>
    <x v="182"/>
    <x v="123"/>
    <x v="354"/>
    <x v="122"/>
    <x v="152"/>
    <x v="0"/>
  </r>
  <r>
    <x v="0"/>
    <x v="32"/>
    <x v="32"/>
    <x v="9"/>
    <x v="9"/>
    <x v="9"/>
    <x v="4"/>
    <x v="137"/>
    <x v="108"/>
    <x v="72"/>
    <x v="105"/>
    <x v="60"/>
    <x v="279"/>
    <x v="0"/>
  </r>
  <r>
    <x v="0"/>
    <x v="32"/>
    <x v="32"/>
    <x v="11"/>
    <x v="11"/>
    <x v="11"/>
    <x v="4"/>
    <x v="137"/>
    <x v="108"/>
    <x v="38"/>
    <x v="305"/>
    <x v="120"/>
    <x v="280"/>
    <x v="0"/>
  </r>
  <r>
    <x v="0"/>
    <x v="32"/>
    <x v="32"/>
    <x v="3"/>
    <x v="3"/>
    <x v="3"/>
    <x v="4"/>
    <x v="137"/>
    <x v="108"/>
    <x v="48"/>
    <x v="355"/>
    <x v="108"/>
    <x v="102"/>
    <x v="0"/>
  </r>
  <r>
    <x v="0"/>
    <x v="32"/>
    <x v="32"/>
    <x v="8"/>
    <x v="8"/>
    <x v="8"/>
    <x v="7"/>
    <x v="144"/>
    <x v="247"/>
    <x v="50"/>
    <x v="151"/>
    <x v="91"/>
    <x v="87"/>
    <x v="0"/>
  </r>
  <r>
    <x v="0"/>
    <x v="32"/>
    <x v="32"/>
    <x v="6"/>
    <x v="6"/>
    <x v="6"/>
    <x v="7"/>
    <x v="144"/>
    <x v="247"/>
    <x v="68"/>
    <x v="356"/>
    <x v="108"/>
    <x v="102"/>
    <x v="0"/>
  </r>
  <r>
    <x v="0"/>
    <x v="32"/>
    <x v="32"/>
    <x v="14"/>
    <x v="14"/>
    <x v="14"/>
    <x v="9"/>
    <x v="145"/>
    <x v="162"/>
    <x v="66"/>
    <x v="357"/>
    <x v="79"/>
    <x v="281"/>
    <x v="0"/>
  </r>
  <r>
    <x v="0"/>
    <x v="32"/>
    <x v="32"/>
    <x v="5"/>
    <x v="5"/>
    <x v="5"/>
    <x v="9"/>
    <x v="145"/>
    <x v="162"/>
    <x v="50"/>
    <x v="151"/>
    <x v="106"/>
    <x v="278"/>
    <x v="0"/>
  </r>
  <r>
    <x v="0"/>
    <x v="32"/>
    <x v="32"/>
    <x v="16"/>
    <x v="16"/>
    <x v="16"/>
    <x v="11"/>
    <x v="146"/>
    <x v="14"/>
    <x v="66"/>
    <x v="357"/>
    <x v="115"/>
    <x v="282"/>
    <x v="0"/>
  </r>
  <r>
    <x v="0"/>
    <x v="32"/>
    <x v="32"/>
    <x v="77"/>
    <x v="77"/>
    <x v="77"/>
    <x v="11"/>
    <x v="146"/>
    <x v="14"/>
    <x v="72"/>
    <x v="105"/>
    <x v="79"/>
    <x v="281"/>
    <x v="0"/>
  </r>
  <r>
    <x v="0"/>
    <x v="32"/>
    <x v="32"/>
    <x v="18"/>
    <x v="18"/>
    <x v="18"/>
    <x v="13"/>
    <x v="147"/>
    <x v="114"/>
    <x v="54"/>
    <x v="12"/>
    <x v="115"/>
    <x v="282"/>
    <x v="0"/>
  </r>
  <r>
    <x v="0"/>
    <x v="32"/>
    <x v="32"/>
    <x v="46"/>
    <x v="46"/>
    <x v="46"/>
    <x v="13"/>
    <x v="147"/>
    <x v="114"/>
    <x v="30"/>
    <x v="233"/>
    <x v="106"/>
    <x v="278"/>
    <x v="0"/>
  </r>
  <r>
    <x v="0"/>
    <x v="32"/>
    <x v="32"/>
    <x v="54"/>
    <x v="54"/>
    <x v="54"/>
    <x v="13"/>
    <x v="147"/>
    <x v="114"/>
    <x v="30"/>
    <x v="233"/>
    <x v="106"/>
    <x v="278"/>
    <x v="0"/>
  </r>
  <r>
    <x v="0"/>
    <x v="32"/>
    <x v="32"/>
    <x v="19"/>
    <x v="19"/>
    <x v="19"/>
    <x v="13"/>
    <x v="147"/>
    <x v="114"/>
    <x v="66"/>
    <x v="357"/>
    <x v="117"/>
    <x v="277"/>
    <x v="0"/>
  </r>
  <r>
    <x v="0"/>
    <x v="32"/>
    <x v="32"/>
    <x v="47"/>
    <x v="47"/>
    <x v="47"/>
    <x v="17"/>
    <x v="160"/>
    <x v="157"/>
    <x v="72"/>
    <x v="105"/>
    <x v="115"/>
    <x v="282"/>
    <x v="0"/>
  </r>
  <r>
    <x v="0"/>
    <x v="32"/>
    <x v="32"/>
    <x v="37"/>
    <x v="37"/>
    <x v="37"/>
    <x v="17"/>
    <x v="160"/>
    <x v="157"/>
    <x v="70"/>
    <x v="239"/>
    <x v="106"/>
    <x v="278"/>
    <x v="0"/>
  </r>
  <r>
    <x v="0"/>
    <x v="32"/>
    <x v="32"/>
    <x v="13"/>
    <x v="13"/>
    <x v="13"/>
    <x v="17"/>
    <x v="160"/>
    <x v="157"/>
    <x v="72"/>
    <x v="105"/>
    <x v="115"/>
    <x v="282"/>
    <x v="0"/>
  </r>
  <r>
    <x v="0"/>
    <x v="32"/>
    <x v="32"/>
    <x v="64"/>
    <x v="64"/>
    <x v="64"/>
    <x v="17"/>
    <x v="160"/>
    <x v="157"/>
    <x v="56"/>
    <x v="54"/>
    <x v="79"/>
    <x v="281"/>
    <x v="0"/>
  </r>
  <r>
    <x v="0"/>
    <x v="32"/>
    <x v="32"/>
    <x v="94"/>
    <x v="94"/>
    <x v="94"/>
    <x v="17"/>
    <x v="160"/>
    <x v="157"/>
    <x v="56"/>
    <x v="54"/>
    <x v="79"/>
    <x v="281"/>
    <x v="0"/>
  </r>
  <r>
    <x v="0"/>
    <x v="32"/>
    <x v="32"/>
    <x v="62"/>
    <x v="62"/>
    <x v="62"/>
    <x v="17"/>
    <x v="160"/>
    <x v="157"/>
    <x v="50"/>
    <x v="151"/>
    <x v="122"/>
    <x v="152"/>
    <x v="0"/>
  </r>
  <r>
    <x v="0"/>
    <x v="32"/>
    <x v="32"/>
    <x v="35"/>
    <x v="35"/>
    <x v="35"/>
    <x v="17"/>
    <x v="160"/>
    <x v="157"/>
    <x v="54"/>
    <x v="12"/>
    <x v="117"/>
    <x v="277"/>
    <x v="0"/>
  </r>
  <r>
    <x v="0"/>
    <x v="32"/>
    <x v="32"/>
    <x v="38"/>
    <x v="38"/>
    <x v="38"/>
    <x v="17"/>
    <x v="160"/>
    <x v="157"/>
    <x v="30"/>
    <x v="233"/>
    <x v="108"/>
    <x v="102"/>
    <x v="0"/>
  </r>
  <r>
    <x v="0"/>
    <x v="33"/>
    <x v="33"/>
    <x v="2"/>
    <x v="2"/>
    <x v="2"/>
    <x v="0"/>
    <x v="141"/>
    <x v="248"/>
    <x v="35"/>
    <x v="358"/>
    <x v="122"/>
    <x v="152"/>
    <x v="0"/>
  </r>
  <r>
    <x v="0"/>
    <x v="33"/>
    <x v="33"/>
    <x v="9"/>
    <x v="9"/>
    <x v="9"/>
    <x v="1"/>
    <x v="144"/>
    <x v="249"/>
    <x v="54"/>
    <x v="238"/>
    <x v="98"/>
    <x v="283"/>
    <x v="0"/>
  </r>
  <r>
    <x v="0"/>
    <x v="33"/>
    <x v="33"/>
    <x v="19"/>
    <x v="19"/>
    <x v="19"/>
    <x v="2"/>
    <x v="160"/>
    <x v="250"/>
    <x v="70"/>
    <x v="359"/>
    <x v="106"/>
    <x v="284"/>
    <x v="0"/>
  </r>
  <r>
    <x v="0"/>
    <x v="33"/>
    <x v="33"/>
    <x v="15"/>
    <x v="15"/>
    <x v="15"/>
    <x v="3"/>
    <x v="161"/>
    <x v="251"/>
    <x v="54"/>
    <x v="238"/>
    <x v="91"/>
    <x v="285"/>
    <x v="0"/>
  </r>
  <r>
    <x v="0"/>
    <x v="33"/>
    <x v="33"/>
    <x v="87"/>
    <x v="87"/>
    <x v="87"/>
    <x v="3"/>
    <x v="161"/>
    <x v="251"/>
    <x v="54"/>
    <x v="238"/>
    <x v="91"/>
    <x v="285"/>
    <x v="0"/>
  </r>
  <r>
    <x v="0"/>
    <x v="33"/>
    <x v="33"/>
    <x v="10"/>
    <x v="10"/>
    <x v="10"/>
    <x v="3"/>
    <x v="161"/>
    <x v="251"/>
    <x v="70"/>
    <x v="359"/>
    <x v="108"/>
    <x v="49"/>
    <x v="0"/>
  </r>
  <r>
    <x v="0"/>
    <x v="33"/>
    <x v="33"/>
    <x v="3"/>
    <x v="3"/>
    <x v="3"/>
    <x v="3"/>
    <x v="161"/>
    <x v="251"/>
    <x v="70"/>
    <x v="359"/>
    <x v="108"/>
    <x v="49"/>
    <x v="0"/>
  </r>
  <r>
    <x v="0"/>
    <x v="33"/>
    <x v="33"/>
    <x v="1"/>
    <x v="1"/>
    <x v="1"/>
    <x v="3"/>
    <x v="161"/>
    <x v="251"/>
    <x v="38"/>
    <x v="360"/>
    <x v="122"/>
    <x v="152"/>
    <x v="0"/>
  </r>
  <r>
    <x v="0"/>
    <x v="33"/>
    <x v="33"/>
    <x v="45"/>
    <x v="45"/>
    <x v="45"/>
    <x v="8"/>
    <x v="162"/>
    <x v="252"/>
    <x v="30"/>
    <x v="86"/>
    <x v="122"/>
    <x v="152"/>
    <x v="0"/>
  </r>
  <r>
    <x v="0"/>
    <x v="33"/>
    <x v="33"/>
    <x v="11"/>
    <x v="11"/>
    <x v="11"/>
    <x v="8"/>
    <x v="162"/>
    <x v="252"/>
    <x v="54"/>
    <x v="238"/>
    <x v="106"/>
    <x v="284"/>
    <x v="0"/>
  </r>
  <r>
    <x v="0"/>
    <x v="33"/>
    <x v="33"/>
    <x v="54"/>
    <x v="54"/>
    <x v="54"/>
    <x v="8"/>
    <x v="162"/>
    <x v="252"/>
    <x v="30"/>
    <x v="86"/>
    <x v="122"/>
    <x v="152"/>
    <x v="0"/>
  </r>
  <r>
    <x v="0"/>
    <x v="33"/>
    <x v="33"/>
    <x v="37"/>
    <x v="37"/>
    <x v="37"/>
    <x v="11"/>
    <x v="163"/>
    <x v="155"/>
    <x v="54"/>
    <x v="238"/>
    <x v="108"/>
    <x v="49"/>
    <x v="0"/>
  </r>
  <r>
    <x v="0"/>
    <x v="33"/>
    <x v="33"/>
    <x v="16"/>
    <x v="16"/>
    <x v="16"/>
    <x v="11"/>
    <x v="163"/>
    <x v="155"/>
    <x v="54"/>
    <x v="238"/>
    <x v="108"/>
    <x v="49"/>
    <x v="0"/>
  </r>
  <r>
    <x v="0"/>
    <x v="33"/>
    <x v="33"/>
    <x v="95"/>
    <x v="95"/>
    <x v="95"/>
    <x v="11"/>
    <x v="163"/>
    <x v="155"/>
    <x v="56"/>
    <x v="54"/>
    <x v="91"/>
    <x v="285"/>
    <x v="0"/>
  </r>
  <r>
    <x v="0"/>
    <x v="33"/>
    <x v="33"/>
    <x v="86"/>
    <x v="86"/>
    <x v="86"/>
    <x v="14"/>
    <x v="164"/>
    <x v="131"/>
    <x v="66"/>
    <x v="361"/>
    <x v="122"/>
    <x v="152"/>
    <x v="0"/>
  </r>
  <r>
    <x v="0"/>
    <x v="33"/>
    <x v="33"/>
    <x v="29"/>
    <x v="29"/>
    <x v="29"/>
    <x v="14"/>
    <x v="164"/>
    <x v="131"/>
    <x v="72"/>
    <x v="362"/>
    <x v="108"/>
    <x v="49"/>
    <x v="0"/>
  </r>
  <r>
    <x v="0"/>
    <x v="33"/>
    <x v="33"/>
    <x v="96"/>
    <x v="96"/>
    <x v="96"/>
    <x v="14"/>
    <x v="164"/>
    <x v="131"/>
    <x v="66"/>
    <x v="361"/>
    <x v="122"/>
    <x v="152"/>
    <x v="0"/>
  </r>
  <r>
    <x v="0"/>
    <x v="33"/>
    <x v="33"/>
    <x v="17"/>
    <x v="17"/>
    <x v="17"/>
    <x v="14"/>
    <x v="164"/>
    <x v="131"/>
    <x v="66"/>
    <x v="361"/>
    <x v="122"/>
    <x v="152"/>
    <x v="0"/>
  </r>
  <r>
    <x v="0"/>
    <x v="33"/>
    <x v="33"/>
    <x v="35"/>
    <x v="35"/>
    <x v="35"/>
    <x v="14"/>
    <x v="164"/>
    <x v="131"/>
    <x v="54"/>
    <x v="238"/>
    <x v="114"/>
    <x v="3"/>
    <x v="0"/>
  </r>
  <r>
    <x v="0"/>
    <x v="33"/>
    <x v="33"/>
    <x v="53"/>
    <x v="53"/>
    <x v="53"/>
    <x v="14"/>
    <x v="164"/>
    <x v="131"/>
    <x v="56"/>
    <x v="54"/>
    <x v="106"/>
    <x v="284"/>
    <x v="0"/>
  </r>
  <r>
    <x v="0"/>
    <x v="33"/>
    <x v="33"/>
    <x v="97"/>
    <x v="97"/>
    <x v="97"/>
    <x v="14"/>
    <x v="164"/>
    <x v="131"/>
    <x v="56"/>
    <x v="54"/>
    <x v="106"/>
    <x v="284"/>
    <x v="0"/>
  </r>
  <r>
    <x v="0"/>
    <x v="34"/>
    <x v="34"/>
    <x v="9"/>
    <x v="9"/>
    <x v="9"/>
    <x v="0"/>
    <x v="147"/>
    <x v="253"/>
    <x v="56"/>
    <x v="54"/>
    <x v="86"/>
    <x v="286"/>
    <x v="0"/>
  </r>
  <r>
    <x v="0"/>
    <x v="34"/>
    <x v="34"/>
    <x v="19"/>
    <x v="19"/>
    <x v="19"/>
    <x v="1"/>
    <x v="161"/>
    <x v="254"/>
    <x v="70"/>
    <x v="363"/>
    <x v="108"/>
    <x v="199"/>
    <x v="0"/>
  </r>
  <r>
    <x v="0"/>
    <x v="34"/>
    <x v="34"/>
    <x v="13"/>
    <x v="13"/>
    <x v="13"/>
    <x v="2"/>
    <x v="163"/>
    <x v="255"/>
    <x v="72"/>
    <x v="150"/>
    <x v="106"/>
    <x v="287"/>
    <x v="0"/>
  </r>
  <r>
    <x v="0"/>
    <x v="34"/>
    <x v="34"/>
    <x v="18"/>
    <x v="18"/>
    <x v="18"/>
    <x v="3"/>
    <x v="164"/>
    <x v="256"/>
    <x v="72"/>
    <x v="150"/>
    <x v="108"/>
    <x v="199"/>
    <x v="0"/>
  </r>
  <r>
    <x v="0"/>
    <x v="34"/>
    <x v="34"/>
    <x v="92"/>
    <x v="92"/>
    <x v="92"/>
    <x v="3"/>
    <x v="164"/>
    <x v="256"/>
    <x v="56"/>
    <x v="54"/>
    <x v="106"/>
    <x v="287"/>
    <x v="0"/>
  </r>
  <r>
    <x v="0"/>
    <x v="34"/>
    <x v="34"/>
    <x v="64"/>
    <x v="64"/>
    <x v="64"/>
    <x v="3"/>
    <x v="164"/>
    <x v="256"/>
    <x v="56"/>
    <x v="54"/>
    <x v="106"/>
    <x v="287"/>
    <x v="0"/>
  </r>
  <r>
    <x v="0"/>
    <x v="34"/>
    <x v="34"/>
    <x v="0"/>
    <x v="0"/>
    <x v="0"/>
    <x v="3"/>
    <x v="164"/>
    <x v="256"/>
    <x v="72"/>
    <x v="150"/>
    <x v="108"/>
    <x v="199"/>
    <x v="0"/>
  </r>
  <r>
    <x v="0"/>
    <x v="34"/>
    <x v="34"/>
    <x v="54"/>
    <x v="54"/>
    <x v="54"/>
    <x v="3"/>
    <x v="164"/>
    <x v="256"/>
    <x v="56"/>
    <x v="54"/>
    <x v="106"/>
    <x v="287"/>
    <x v="0"/>
  </r>
  <r>
    <x v="0"/>
    <x v="34"/>
    <x v="34"/>
    <x v="77"/>
    <x v="77"/>
    <x v="77"/>
    <x v="3"/>
    <x v="164"/>
    <x v="256"/>
    <x v="72"/>
    <x v="150"/>
    <x v="114"/>
    <x v="202"/>
    <x v="0"/>
  </r>
  <r>
    <x v="0"/>
    <x v="34"/>
    <x v="34"/>
    <x v="2"/>
    <x v="2"/>
    <x v="2"/>
    <x v="3"/>
    <x v="164"/>
    <x v="256"/>
    <x v="66"/>
    <x v="276"/>
    <x v="122"/>
    <x v="152"/>
    <x v="0"/>
  </r>
  <r>
    <x v="0"/>
    <x v="34"/>
    <x v="34"/>
    <x v="1"/>
    <x v="1"/>
    <x v="1"/>
    <x v="3"/>
    <x v="164"/>
    <x v="256"/>
    <x v="66"/>
    <x v="276"/>
    <x v="122"/>
    <x v="152"/>
    <x v="0"/>
  </r>
  <r>
    <x v="0"/>
    <x v="34"/>
    <x v="34"/>
    <x v="25"/>
    <x v="25"/>
    <x v="25"/>
    <x v="3"/>
    <x v="164"/>
    <x v="256"/>
    <x v="56"/>
    <x v="54"/>
    <x v="106"/>
    <x v="287"/>
    <x v="0"/>
  </r>
  <r>
    <x v="0"/>
    <x v="34"/>
    <x v="34"/>
    <x v="45"/>
    <x v="45"/>
    <x v="45"/>
    <x v="12"/>
    <x v="165"/>
    <x v="111"/>
    <x v="72"/>
    <x v="150"/>
    <x v="114"/>
    <x v="202"/>
    <x v="0"/>
  </r>
  <r>
    <x v="0"/>
    <x v="34"/>
    <x v="34"/>
    <x v="86"/>
    <x v="86"/>
    <x v="86"/>
    <x v="12"/>
    <x v="165"/>
    <x v="111"/>
    <x v="54"/>
    <x v="364"/>
    <x v="122"/>
    <x v="152"/>
    <x v="0"/>
  </r>
  <r>
    <x v="0"/>
    <x v="34"/>
    <x v="34"/>
    <x v="51"/>
    <x v="51"/>
    <x v="51"/>
    <x v="12"/>
    <x v="165"/>
    <x v="111"/>
    <x v="54"/>
    <x v="364"/>
    <x v="122"/>
    <x v="152"/>
    <x v="0"/>
  </r>
  <r>
    <x v="0"/>
    <x v="34"/>
    <x v="34"/>
    <x v="16"/>
    <x v="16"/>
    <x v="16"/>
    <x v="12"/>
    <x v="165"/>
    <x v="111"/>
    <x v="72"/>
    <x v="150"/>
    <x v="114"/>
    <x v="202"/>
    <x v="0"/>
  </r>
  <r>
    <x v="0"/>
    <x v="34"/>
    <x v="34"/>
    <x v="95"/>
    <x v="95"/>
    <x v="95"/>
    <x v="12"/>
    <x v="165"/>
    <x v="111"/>
    <x v="56"/>
    <x v="54"/>
    <x v="108"/>
    <x v="199"/>
    <x v="0"/>
  </r>
  <r>
    <x v="0"/>
    <x v="34"/>
    <x v="34"/>
    <x v="87"/>
    <x v="87"/>
    <x v="87"/>
    <x v="12"/>
    <x v="165"/>
    <x v="111"/>
    <x v="72"/>
    <x v="150"/>
    <x v="114"/>
    <x v="202"/>
    <x v="0"/>
  </r>
  <r>
    <x v="0"/>
    <x v="34"/>
    <x v="34"/>
    <x v="91"/>
    <x v="91"/>
    <x v="91"/>
    <x v="12"/>
    <x v="165"/>
    <x v="111"/>
    <x v="72"/>
    <x v="150"/>
    <x v="114"/>
    <x v="202"/>
    <x v="0"/>
  </r>
  <r>
    <x v="0"/>
    <x v="34"/>
    <x v="34"/>
    <x v="30"/>
    <x v="30"/>
    <x v="30"/>
    <x v="12"/>
    <x v="165"/>
    <x v="111"/>
    <x v="56"/>
    <x v="54"/>
    <x v="108"/>
    <x v="199"/>
    <x v="0"/>
  </r>
  <r>
    <x v="0"/>
    <x v="34"/>
    <x v="34"/>
    <x v="98"/>
    <x v="98"/>
    <x v="98"/>
    <x v="12"/>
    <x v="165"/>
    <x v="111"/>
    <x v="56"/>
    <x v="54"/>
    <x v="108"/>
    <x v="199"/>
    <x v="0"/>
  </r>
  <r>
    <x v="0"/>
    <x v="34"/>
    <x v="34"/>
    <x v="10"/>
    <x v="10"/>
    <x v="10"/>
    <x v="12"/>
    <x v="165"/>
    <x v="111"/>
    <x v="54"/>
    <x v="364"/>
    <x v="122"/>
    <x v="152"/>
    <x v="0"/>
  </r>
  <r>
    <x v="0"/>
    <x v="34"/>
    <x v="34"/>
    <x v="11"/>
    <x v="11"/>
    <x v="11"/>
    <x v="12"/>
    <x v="165"/>
    <x v="111"/>
    <x v="54"/>
    <x v="364"/>
    <x v="122"/>
    <x v="152"/>
    <x v="0"/>
  </r>
  <r>
    <x v="0"/>
    <x v="34"/>
    <x v="34"/>
    <x v="3"/>
    <x v="3"/>
    <x v="3"/>
    <x v="12"/>
    <x v="165"/>
    <x v="111"/>
    <x v="54"/>
    <x v="364"/>
    <x v="122"/>
    <x v="152"/>
    <x v="0"/>
  </r>
  <r>
    <x v="0"/>
    <x v="34"/>
    <x v="34"/>
    <x v="50"/>
    <x v="50"/>
    <x v="50"/>
    <x v="12"/>
    <x v="165"/>
    <x v="111"/>
    <x v="56"/>
    <x v="54"/>
    <x v="114"/>
    <x v="202"/>
    <x v="0"/>
  </r>
  <r>
    <x v="0"/>
    <x v="34"/>
    <x v="34"/>
    <x v="6"/>
    <x v="6"/>
    <x v="6"/>
    <x v="12"/>
    <x v="165"/>
    <x v="111"/>
    <x v="72"/>
    <x v="150"/>
    <x v="114"/>
    <x v="202"/>
    <x v="0"/>
  </r>
  <r>
    <x v="0"/>
    <x v="34"/>
    <x v="34"/>
    <x v="40"/>
    <x v="40"/>
    <x v="40"/>
    <x v="12"/>
    <x v="165"/>
    <x v="111"/>
    <x v="56"/>
    <x v="54"/>
    <x v="108"/>
    <x v="199"/>
    <x v="0"/>
  </r>
  <r>
    <x v="0"/>
    <x v="35"/>
    <x v="35"/>
    <x v="11"/>
    <x v="11"/>
    <x v="11"/>
    <x v="0"/>
    <x v="160"/>
    <x v="257"/>
    <x v="70"/>
    <x v="365"/>
    <x v="106"/>
    <x v="288"/>
    <x v="0"/>
  </r>
  <r>
    <x v="0"/>
    <x v="35"/>
    <x v="35"/>
    <x v="6"/>
    <x v="6"/>
    <x v="6"/>
    <x v="0"/>
    <x v="160"/>
    <x v="257"/>
    <x v="50"/>
    <x v="366"/>
    <x v="122"/>
    <x v="152"/>
    <x v="0"/>
  </r>
  <r>
    <x v="0"/>
    <x v="35"/>
    <x v="35"/>
    <x v="10"/>
    <x v="10"/>
    <x v="10"/>
    <x v="2"/>
    <x v="161"/>
    <x v="41"/>
    <x v="30"/>
    <x v="283"/>
    <x v="114"/>
    <x v="34"/>
    <x v="0"/>
  </r>
  <r>
    <x v="0"/>
    <x v="35"/>
    <x v="35"/>
    <x v="2"/>
    <x v="2"/>
    <x v="2"/>
    <x v="2"/>
    <x v="161"/>
    <x v="41"/>
    <x v="38"/>
    <x v="367"/>
    <x v="122"/>
    <x v="152"/>
    <x v="0"/>
  </r>
  <r>
    <x v="0"/>
    <x v="35"/>
    <x v="35"/>
    <x v="15"/>
    <x v="15"/>
    <x v="15"/>
    <x v="4"/>
    <x v="162"/>
    <x v="258"/>
    <x v="70"/>
    <x v="365"/>
    <x v="114"/>
    <x v="34"/>
    <x v="0"/>
  </r>
  <r>
    <x v="0"/>
    <x v="35"/>
    <x v="35"/>
    <x v="13"/>
    <x v="13"/>
    <x v="13"/>
    <x v="4"/>
    <x v="162"/>
    <x v="258"/>
    <x v="54"/>
    <x v="142"/>
    <x v="106"/>
    <x v="288"/>
    <x v="0"/>
  </r>
  <r>
    <x v="0"/>
    <x v="35"/>
    <x v="35"/>
    <x v="46"/>
    <x v="46"/>
    <x v="46"/>
    <x v="4"/>
    <x v="162"/>
    <x v="258"/>
    <x v="70"/>
    <x v="365"/>
    <x v="114"/>
    <x v="34"/>
    <x v="0"/>
  </r>
  <r>
    <x v="0"/>
    <x v="35"/>
    <x v="35"/>
    <x v="55"/>
    <x v="55"/>
    <x v="55"/>
    <x v="4"/>
    <x v="162"/>
    <x v="258"/>
    <x v="54"/>
    <x v="142"/>
    <x v="106"/>
    <x v="288"/>
    <x v="0"/>
  </r>
  <r>
    <x v="0"/>
    <x v="35"/>
    <x v="35"/>
    <x v="18"/>
    <x v="18"/>
    <x v="18"/>
    <x v="8"/>
    <x v="163"/>
    <x v="259"/>
    <x v="54"/>
    <x v="142"/>
    <x v="108"/>
    <x v="289"/>
    <x v="0"/>
  </r>
  <r>
    <x v="0"/>
    <x v="35"/>
    <x v="35"/>
    <x v="86"/>
    <x v="86"/>
    <x v="86"/>
    <x v="8"/>
    <x v="163"/>
    <x v="259"/>
    <x v="70"/>
    <x v="365"/>
    <x v="122"/>
    <x v="152"/>
    <x v="0"/>
  </r>
  <r>
    <x v="0"/>
    <x v="35"/>
    <x v="35"/>
    <x v="51"/>
    <x v="51"/>
    <x v="51"/>
    <x v="8"/>
    <x v="163"/>
    <x v="259"/>
    <x v="66"/>
    <x v="368"/>
    <x v="114"/>
    <x v="34"/>
    <x v="0"/>
  </r>
  <r>
    <x v="0"/>
    <x v="35"/>
    <x v="35"/>
    <x v="54"/>
    <x v="54"/>
    <x v="54"/>
    <x v="8"/>
    <x v="163"/>
    <x v="259"/>
    <x v="66"/>
    <x v="368"/>
    <x v="114"/>
    <x v="34"/>
    <x v="0"/>
  </r>
  <r>
    <x v="0"/>
    <x v="35"/>
    <x v="35"/>
    <x v="45"/>
    <x v="45"/>
    <x v="45"/>
    <x v="12"/>
    <x v="164"/>
    <x v="5"/>
    <x v="72"/>
    <x v="369"/>
    <x v="108"/>
    <x v="289"/>
    <x v="0"/>
  </r>
  <r>
    <x v="0"/>
    <x v="35"/>
    <x v="35"/>
    <x v="99"/>
    <x v="99"/>
    <x v="99"/>
    <x v="12"/>
    <x v="164"/>
    <x v="5"/>
    <x v="54"/>
    <x v="142"/>
    <x v="114"/>
    <x v="34"/>
    <x v="0"/>
  </r>
  <r>
    <x v="0"/>
    <x v="35"/>
    <x v="35"/>
    <x v="64"/>
    <x v="64"/>
    <x v="64"/>
    <x v="12"/>
    <x v="164"/>
    <x v="5"/>
    <x v="66"/>
    <x v="368"/>
    <x v="122"/>
    <x v="152"/>
    <x v="0"/>
  </r>
  <r>
    <x v="0"/>
    <x v="35"/>
    <x v="35"/>
    <x v="90"/>
    <x v="90"/>
    <x v="90"/>
    <x v="12"/>
    <x v="164"/>
    <x v="5"/>
    <x v="66"/>
    <x v="368"/>
    <x v="122"/>
    <x v="152"/>
    <x v="0"/>
  </r>
  <r>
    <x v="0"/>
    <x v="35"/>
    <x v="35"/>
    <x v="44"/>
    <x v="44"/>
    <x v="44"/>
    <x v="12"/>
    <x v="164"/>
    <x v="5"/>
    <x v="66"/>
    <x v="368"/>
    <x v="122"/>
    <x v="152"/>
    <x v="0"/>
  </r>
  <r>
    <x v="0"/>
    <x v="35"/>
    <x v="35"/>
    <x v="1"/>
    <x v="1"/>
    <x v="1"/>
    <x v="12"/>
    <x v="164"/>
    <x v="5"/>
    <x v="66"/>
    <x v="368"/>
    <x v="122"/>
    <x v="152"/>
    <x v="0"/>
  </r>
  <r>
    <x v="0"/>
    <x v="35"/>
    <x v="35"/>
    <x v="29"/>
    <x v="29"/>
    <x v="29"/>
    <x v="18"/>
    <x v="165"/>
    <x v="112"/>
    <x v="54"/>
    <x v="142"/>
    <x v="122"/>
    <x v="152"/>
    <x v="0"/>
  </r>
  <r>
    <x v="0"/>
    <x v="35"/>
    <x v="35"/>
    <x v="100"/>
    <x v="100"/>
    <x v="100"/>
    <x v="18"/>
    <x v="165"/>
    <x v="112"/>
    <x v="56"/>
    <x v="54"/>
    <x v="108"/>
    <x v="289"/>
    <x v="0"/>
  </r>
  <r>
    <x v="0"/>
    <x v="35"/>
    <x v="35"/>
    <x v="101"/>
    <x v="101"/>
    <x v="101"/>
    <x v="18"/>
    <x v="165"/>
    <x v="112"/>
    <x v="72"/>
    <x v="369"/>
    <x v="114"/>
    <x v="34"/>
    <x v="0"/>
  </r>
  <r>
    <x v="0"/>
    <x v="35"/>
    <x v="35"/>
    <x v="59"/>
    <x v="59"/>
    <x v="59"/>
    <x v="18"/>
    <x v="165"/>
    <x v="112"/>
    <x v="72"/>
    <x v="369"/>
    <x v="114"/>
    <x v="34"/>
    <x v="0"/>
  </r>
  <r>
    <x v="0"/>
    <x v="35"/>
    <x v="35"/>
    <x v="8"/>
    <x v="8"/>
    <x v="8"/>
    <x v="18"/>
    <x v="165"/>
    <x v="112"/>
    <x v="72"/>
    <x v="369"/>
    <x v="114"/>
    <x v="34"/>
    <x v="0"/>
  </r>
  <r>
    <x v="0"/>
    <x v="35"/>
    <x v="35"/>
    <x v="4"/>
    <x v="4"/>
    <x v="4"/>
    <x v="18"/>
    <x v="165"/>
    <x v="112"/>
    <x v="54"/>
    <x v="142"/>
    <x v="122"/>
    <x v="152"/>
    <x v="0"/>
  </r>
  <r>
    <x v="0"/>
    <x v="35"/>
    <x v="35"/>
    <x v="77"/>
    <x v="77"/>
    <x v="77"/>
    <x v="18"/>
    <x v="165"/>
    <x v="112"/>
    <x v="56"/>
    <x v="54"/>
    <x v="114"/>
    <x v="34"/>
    <x v="0"/>
  </r>
  <r>
    <x v="0"/>
    <x v="35"/>
    <x v="35"/>
    <x v="19"/>
    <x v="19"/>
    <x v="19"/>
    <x v="18"/>
    <x v="165"/>
    <x v="112"/>
    <x v="56"/>
    <x v="54"/>
    <x v="108"/>
    <x v="289"/>
    <x v="0"/>
  </r>
  <r>
    <x v="0"/>
    <x v="35"/>
    <x v="35"/>
    <x v="102"/>
    <x v="102"/>
    <x v="102"/>
    <x v="18"/>
    <x v="165"/>
    <x v="112"/>
    <x v="56"/>
    <x v="54"/>
    <x v="108"/>
    <x v="289"/>
    <x v="0"/>
  </r>
  <r>
    <x v="0"/>
    <x v="36"/>
    <x v="36"/>
    <x v="1"/>
    <x v="1"/>
    <x v="1"/>
    <x v="0"/>
    <x v="114"/>
    <x v="260"/>
    <x v="75"/>
    <x v="370"/>
    <x v="108"/>
    <x v="201"/>
    <x v="0"/>
  </r>
  <r>
    <x v="0"/>
    <x v="36"/>
    <x v="36"/>
    <x v="2"/>
    <x v="2"/>
    <x v="2"/>
    <x v="1"/>
    <x v="131"/>
    <x v="261"/>
    <x v="108"/>
    <x v="371"/>
    <x v="108"/>
    <x v="201"/>
    <x v="0"/>
  </r>
  <r>
    <x v="0"/>
    <x v="36"/>
    <x v="36"/>
    <x v="10"/>
    <x v="10"/>
    <x v="10"/>
    <x v="2"/>
    <x v="120"/>
    <x v="262"/>
    <x v="102"/>
    <x v="372"/>
    <x v="108"/>
    <x v="201"/>
    <x v="0"/>
  </r>
  <r>
    <x v="0"/>
    <x v="36"/>
    <x v="36"/>
    <x v="15"/>
    <x v="15"/>
    <x v="15"/>
    <x v="3"/>
    <x v="124"/>
    <x v="142"/>
    <x v="91"/>
    <x v="356"/>
    <x v="86"/>
    <x v="290"/>
    <x v="0"/>
  </r>
  <r>
    <x v="0"/>
    <x v="36"/>
    <x v="36"/>
    <x v="11"/>
    <x v="11"/>
    <x v="11"/>
    <x v="4"/>
    <x v="135"/>
    <x v="58"/>
    <x v="30"/>
    <x v="109"/>
    <x v="82"/>
    <x v="291"/>
    <x v="0"/>
  </r>
  <r>
    <x v="0"/>
    <x v="36"/>
    <x v="36"/>
    <x v="45"/>
    <x v="45"/>
    <x v="45"/>
    <x v="5"/>
    <x v="136"/>
    <x v="263"/>
    <x v="53"/>
    <x v="373"/>
    <x v="108"/>
    <x v="201"/>
    <x v="0"/>
  </r>
  <r>
    <x v="0"/>
    <x v="36"/>
    <x v="36"/>
    <x v="16"/>
    <x v="16"/>
    <x v="16"/>
    <x v="5"/>
    <x v="136"/>
    <x v="263"/>
    <x v="83"/>
    <x v="8"/>
    <x v="79"/>
    <x v="104"/>
    <x v="0"/>
  </r>
  <r>
    <x v="0"/>
    <x v="36"/>
    <x v="36"/>
    <x v="46"/>
    <x v="46"/>
    <x v="46"/>
    <x v="5"/>
    <x v="136"/>
    <x v="263"/>
    <x v="33"/>
    <x v="88"/>
    <x v="114"/>
    <x v="166"/>
    <x v="0"/>
  </r>
  <r>
    <x v="0"/>
    <x v="36"/>
    <x v="36"/>
    <x v="3"/>
    <x v="3"/>
    <x v="3"/>
    <x v="5"/>
    <x v="136"/>
    <x v="263"/>
    <x v="53"/>
    <x v="373"/>
    <x v="108"/>
    <x v="201"/>
    <x v="0"/>
  </r>
  <r>
    <x v="0"/>
    <x v="36"/>
    <x v="36"/>
    <x v="7"/>
    <x v="7"/>
    <x v="7"/>
    <x v="5"/>
    <x v="136"/>
    <x v="263"/>
    <x v="48"/>
    <x v="374"/>
    <x v="106"/>
    <x v="292"/>
    <x v="0"/>
  </r>
  <r>
    <x v="0"/>
    <x v="36"/>
    <x v="36"/>
    <x v="19"/>
    <x v="19"/>
    <x v="19"/>
    <x v="5"/>
    <x v="136"/>
    <x v="263"/>
    <x v="48"/>
    <x v="374"/>
    <x v="106"/>
    <x v="292"/>
    <x v="0"/>
  </r>
  <r>
    <x v="0"/>
    <x v="36"/>
    <x v="36"/>
    <x v="86"/>
    <x v="86"/>
    <x v="86"/>
    <x v="11"/>
    <x v="137"/>
    <x v="143"/>
    <x v="53"/>
    <x v="373"/>
    <x v="114"/>
    <x v="166"/>
    <x v="0"/>
  </r>
  <r>
    <x v="0"/>
    <x v="36"/>
    <x v="36"/>
    <x v="4"/>
    <x v="4"/>
    <x v="4"/>
    <x v="12"/>
    <x v="138"/>
    <x v="46"/>
    <x v="53"/>
    <x v="373"/>
    <x v="122"/>
    <x v="152"/>
    <x v="0"/>
  </r>
  <r>
    <x v="0"/>
    <x v="36"/>
    <x v="36"/>
    <x v="55"/>
    <x v="55"/>
    <x v="55"/>
    <x v="13"/>
    <x v="139"/>
    <x v="93"/>
    <x v="30"/>
    <x v="109"/>
    <x v="98"/>
    <x v="255"/>
    <x v="0"/>
  </r>
  <r>
    <x v="0"/>
    <x v="36"/>
    <x v="36"/>
    <x v="9"/>
    <x v="9"/>
    <x v="9"/>
    <x v="14"/>
    <x v="140"/>
    <x v="151"/>
    <x v="54"/>
    <x v="231"/>
    <x v="88"/>
    <x v="293"/>
    <x v="0"/>
  </r>
  <r>
    <x v="0"/>
    <x v="36"/>
    <x v="36"/>
    <x v="8"/>
    <x v="8"/>
    <x v="8"/>
    <x v="15"/>
    <x v="141"/>
    <x v="184"/>
    <x v="67"/>
    <x v="375"/>
    <x v="91"/>
    <x v="294"/>
    <x v="0"/>
  </r>
  <r>
    <x v="0"/>
    <x v="36"/>
    <x v="36"/>
    <x v="44"/>
    <x v="44"/>
    <x v="44"/>
    <x v="16"/>
    <x v="144"/>
    <x v="163"/>
    <x v="67"/>
    <x v="375"/>
    <x v="106"/>
    <x v="292"/>
    <x v="0"/>
  </r>
  <r>
    <x v="0"/>
    <x v="36"/>
    <x v="36"/>
    <x v="41"/>
    <x v="41"/>
    <x v="41"/>
    <x v="16"/>
    <x v="144"/>
    <x v="163"/>
    <x v="68"/>
    <x v="376"/>
    <x v="108"/>
    <x v="201"/>
    <x v="0"/>
  </r>
  <r>
    <x v="0"/>
    <x v="36"/>
    <x v="36"/>
    <x v="6"/>
    <x v="6"/>
    <x v="6"/>
    <x v="16"/>
    <x v="144"/>
    <x v="163"/>
    <x v="68"/>
    <x v="376"/>
    <x v="108"/>
    <x v="201"/>
    <x v="0"/>
  </r>
  <r>
    <x v="0"/>
    <x v="36"/>
    <x v="36"/>
    <x v="37"/>
    <x v="37"/>
    <x v="37"/>
    <x v="19"/>
    <x v="145"/>
    <x v="34"/>
    <x v="66"/>
    <x v="13"/>
    <x v="79"/>
    <x v="104"/>
    <x v="0"/>
  </r>
  <r>
    <x v="0"/>
    <x v="36"/>
    <x v="36"/>
    <x v="13"/>
    <x v="13"/>
    <x v="13"/>
    <x v="19"/>
    <x v="145"/>
    <x v="34"/>
    <x v="70"/>
    <x v="377"/>
    <x v="115"/>
    <x v="295"/>
    <x v="0"/>
  </r>
  <r>
    <x v="0"/>
    <x v="36"/>
    <x v="36"/>
    <x v="0"/>
    <x v="0"/>
    <x v="0"/>
    <x v="19"/>
    <x v="145"/>
    <x v="34"/>
    <x v="38"/>
    <x v="378"/>
    <x v="91"/>
    <x v="294"/>
    <x v="0"/>
  </r>
  <r>
    <x v="0"/>
    <x v="36"/>
    <x v="36"/>
    <x v="35"/>
    <x v="35"/>
    <x v="35"/>
    <x v="19"/>
    <x v="145"/>
    <x v="34"/>
    <x v="50"/>
    <x v="201"/>
    <x v="106"/>
    <x v="292"/>
    <x v="0"/>
  </r>
  <r>
    <x v="0"/>
    <x v="36"/>
    <x v="36"/>
    <x v="50"/>
    <x v="50"/>
    <x v="50"/>
    <x v="19"/>
    <x v="145"/>
    <x v="34"/>
    <x v="56"/>
    <x v="54"/>
    <x v="114"/>
    <x v="166"/>
    <x v="3"/>
  </r>
  <r>
    <x v="0"/>
    <x v="37"/>
    <x v="37"/>
    <x v="2"/>
    <x v="2"/>
    <x v="2"/>
    <x v="0"/>
    <x v="150"/>
    <x v="264"/>
    <x v="32"/>
    <x v="379"/>
    <x v="114"/>
    <x v="54"/>
    <x v="0"/>
  </r>
  <r>
    <x v="0"/>
    <x v="37"/>
    <x v="37"/>
    <x v="1"/>
    <x v="1"/>
    <x v="1"/>
    <x v="1"/>
    <x v="137"/>
    <x v="265"/>
    <x v="48"/>
    <x v="2"/>
    <x v="108"/>
    <x v="296"/>
    <x v="0"/>
  </r>
  <r>
    <x v="0"/>
    <x v="37"/>
    <x v="37"/>
    <x v="54"/>
    <x v="54"/>
    <x v="54"/>
    <x v="2"/>
    <x v="145"/>
    <x v="266"/>
    <x v="68"/>
    <x v="268"/>
    <x v="114"/>
    <x v="54"/>
    <x v="0"/>
  </r>
  <r>
    <x v="0"/>
    <x v="37"/>
    <x v="37"/>
    <x v="19"/>
    <x v="19"/>
    <x v="19"/>
    <x v="2"/>
    <x v="145"/>
    <x v="266"/>
    <x v="68"/>
    <x v="268"/>
    <x v="114"/>
    <x v="54"/>
    <x v="0"/>
  </r>
  <r>
    <x v="0"/>
    <x v="37"/>
    <x v="37"/>
    <x v="8"/>
    <x v="8"/>
    <x v="8"/>
    <x v="4"/>
    <x v="146"/>
    <x v="177"/>
    <x v="67"/>
    <x v="380"/>
    <x v="114"/>
    <x v="54"/>
    <x v="0"/>
  </r>
  <r>
    <x v="0"/>
    <x v="37"/>
    <x v="37"/>
    <x v="0"/>
    <x v="0"/>
    <x v="0"/>
    <x v="4"/>
    <x v="146"/>
    <x v="177"/>
    <x v="70"/>
    <x v="381"/>
    <x v="117"/>
    <x v="147"/>
    <x v="0"/>
  </r>
  <r>
    <x v="0"/>
    <x v="37"/>
    <x v="37"/>
    <x v="9"/>
    <x v="9"/>
    <x v="9"/>
    <x v="6"/>
    <x v="160"/>
    <x v="59"/>
    <x v="56"/>
    <x v="54"/>
    <x v="79"/>
    <x v="297"/>
    <x v="0"/>
  </r>
  <r>
    <x v="0"/>
    <x v="37"/>
    <x v="37"/>
    <x v="34"/>
    <x v="34"/>
    <x v="34"/>
    <x v="6"/>
    <x v="160"/>
    <x v="59"/>
    <x v="66"/>
    <x v="382"/>
    <x v="91"/>
    <x v="298"/>
    <x v="0"/>
  </r>
  <r>
    <x v="0"/>
    <x v="37"/>
    <x v="37"/>
    <x v="5"/>
    <x v="5"/>
    <x v="5"/>
    <x v="6"/>
    <x v="160"/>
    <x v="59"/>
    <x v="38"/>
    <x v="63"/>
    <x v="114"/>
    <x v="54"/>
    <x v="0"/>
  </r>
  <r>
    <x v="0"/>
    <x v="37"/>
    <x v="37"/>
    <x v="11"/>
    <x v="11"/>
    <x v="11"/>
    <x v="9"/>
    <x v="161"/>
    <x v="29"/>
    <x v="70"/>
    <x v="381"/>
    <x v="108"/>
    <x v="296"/>
    <x v="0"/>
  </r>
  <r>
    <x v="0"/>
    <x v="37"/>
    <x v="37"/>
    <x v="41"/>
    <x v="41"/>
    <x v="41"/>
    <x v="9"/>
    <x v="161"/>
    <x v="29"/>
    <x v="30"/>
    <x v="202"/>
    <x v="114"/>
    <x v="54"/>
    <x v="0"/>
  </r>
  <r>
    <x v="0"/>
    <x v="37"/>
    <x v="37"/>
    <x v="55"/>
    <x v="55"/>
    <x v="55"/>
    <x v="9"/>
    <x v="161"/>
    <x v="29"/>
    <x v="54"/>
    <x v="383"/>
    <x v="91"/>
    <x v="298"/>
    <x v="0"/>
  </r>
  <r>
    <x v="0"/>
    <x v="37"/>
    <x v="37"/>
    <x v="3"/>
    <x v="3"/>
    <x v="3"/>
    <x v="9"/>
    <x v="161"/>
    <x v="29"/>
    <x v="38"/>
    <x v="63"/>
    <x v="122"/>
    <x v="152"/>
    <x v="0"/>
  </r>
  <r>
    <x v="0"/>
    <x v="37"/>
    <x v="37"/>
    <x v="77"/>
    <x v="77"/>
    <x v="77"/>
    <x v="9"/>
    <x v="161"/>
    <x v="29"/>
    <x v="66"/>
    <x v="382"/>
    <x v="108"/>
    <x v="296"/>
    <x v="0"/>
  </r>
  <r>
    <x v="0"/>
    <x v="37"/>
    <x v="37"/>
    <x v="51"/>
    <x v="51"/>
    <x v="51"/>
    <x v="14"/>
    <x v="162"/>
    <x v="163"/>
    <x v="70"/>
    <x v="381"/>
    <x v="114"/>
    <x v="54"/>
    <x v="0"/>
  </r>
  <r>
    <x v="0"/>
    <x v="37"/>
    <x v="37"/>
    <x v="29"/>
    <x v="29"/>
    <x v="29"/>
    <x v="14"/>
    <x v="162"/>
    <x v="163"/>
    <x v="66"/>
    <x v="382"/>
    <x v="108"/>
    <x v="296"/>
    <x v="0"/>
  </r>
  <r>
    <x v="0"/>
    <x v="37"/>
    <x v="37"/>
    <x v="13"/>
    <x v="13"/>
    <x v="13"/>
    <x v="14"/>
    <x v="162"/>
    <x v="163"/>
    <x v="56"/>
    <x v="54"/>
    <x v="117"/>
    <x v="147"/>
    <x v="0"/>
  </r>
  <r>
    <x v="0"/>
    <x v="37"/>
    <x v="37"/>
    <x v="24"/>
    <x v="24"/>
    <x v="24"/>
    <x v="14"/>
    <x v="162"/>
    <x v="163"/>
    <x v="54"/>
    <x v="383"/>
    <x v="106"/>
    <x v="110"/>
    <x v="0"/>
  </r>
  <r>
    <x v="0"/>
    <x v="37"/>
    <x v="37"/>
    <x v="49"/>
    <x v="49"/>
    <x v="49"/>
    <x v="14"/>
    <x v="162"/>
    <x v="163"/>
    <x v="54"/>
    <x v="383"/>
    <x v="106"/>
    <x v="110"/>
    <x v="0"/>
  </r>
  <r>
    <x v="0"/>
    <x v="37"/>
    <x v="37"/>
    <x v="21"/>
    <x v="21"/>
    <x v="21"/>
    <x v="14"/>
    <x v="162"/>
    <x v="163"/>
    <x v="72"/>
    <x v="9"/>
    <x v="91"/>
    <x v="298"/>
    <x v="0"/>
  </r>
  <r>
    <x v="0"/>
    <x v="37"/>
    <x v="37"/>
    <x v="14"/>
    <x v="14"/>
    <x v="14"/>
    <x v="14"/>
    <x v="162"/>
    <x v="163"/>
    <x v="54"/>
    <x v="383"/>
    <x v="108"/>
    <x v="296"/>
    <x v="0"/>
  </r>
  <r>
    <x v="0"/>
    <x v="37"/>
    <x v="37"/>
    <x v="4"/>
    <x v="4"/>
    <x v="4"/>
    <x v="14"/>
    <x v="162"/>
    <x v="163"/>
    <x v="70"/>
    <x v="381"/>
    <x v="114"/>
    <x v="54"/>
    <x v="0"/>
  </r>
  <r>
    <x v="0"/>
    <x v="37"/>
    <x v="37"/>
    <x v="7"/>
    <x v="7"/>
    <x v="7"/>
    <x v="14"/>
    <x v="162"/>
    <x v="163"/>
    <x v="70"/>
    <x v="381"/>
    <x v="114"/>
    <x v="54"/>
    <x v="0"/>
  </r>
  <r>
    <x v="0"/>
    <x v="37"/>
    <x v="37"/>
    <x v="6"/>
    <x v="6"/>
    <x v="6"/>
    <x v="14"/>
    <x v="162"/>
    <x v="163"/>
    <x v="30"/>
    <x v="202"/>
    <x v="122"/>
    <x v="152"/>
    <x v="0"/>
  </r>
  <r>
    <x v="0"/>
    <x v="38"/>
    <x v="38"/>
    <x v="1"/>
    <x v="1"/>
    <x v="1"/>
    <x v="0"/>
    <x v="116"/>
    <x v="267"/>
    <x v="52"/>
    <x v="384"/>
    <x v="108"/>
    <x v="299"/>
    <x v="0"/>
  </r>
  <r>
    <x v="0"/>
    <x v="38"/>
    <x v="38"/>
    <x v="2"/>
    <x v="2"/>
    <x v="2"/>
    <x v="1"/>
    <x v="149"/>
    <x v="268"/>
    <x v="44"/>
    <x v="302"/>
    <x v="122"/>
    <x v="152"/>
    <x v="0"/>
  </r>
  <r>
    <x v="0"/>
    <x v="38"/>
    <x v="38"/>
    <x v="7"/>
    <x v="7"/>
    <x v="7"/>
    <x v="2"/>
    <x v="136"/>
    <x v="242"/>
    <x v="53"/>
    <x v="385"/>
    <x v="108"/>
    <x v="299"/>
    <x v="0"/>
  </r>
  <r>
    <x v="0"/>
    <x v="38"/>
    <x v="38"/>
    <x v="0"/>
    <x v="0"/>
    <x v="0"/>
    <x v="3"/>
    <x v="139"/>
    <x v="269"/>
    <x v="68"/>
    <x v="386"/>
    <x v="117"/>
    <x v="300"/>
    <x v="0"/>
  </r>
  <r>
    <x v="0"/>
    <x v="38"/>
    <x v="38"/>
    <x v="3"/>
    <x v="3"/>
    <x v="3"/>
    <x v="4"/>
    <x v="140"/>
    <x v="270"/>
    <x v="35"/>
    <x v="80"/>
    <x v="114"/>
    <x v="219"/>
    <x v="0"/>
  </r>
  <r>
    <x v="0"/>
    <x v="38"/>
    <x v="38"/>
    <x v="4"/>
    <x v="4"/>
    <x v="4"/>
    <x v="4"/>
    <x v="140"/>
    <x v="270"/>
    <x v="91"/>
    <x v="380"/>
    <x v="122"/>
    <x v="152"/>
    <x v="0"/>
  </r>
  <r>
    <x v="0"/>
    <x v="38"/>
    <x v="38"/>
    <x v="38"/>
    <x v="38"/>
    <x v="38"/>
    <x v="6"/>
    <x v="141"/>
    <x v="44"/>
    <x v="83"/>
    <x v="387"/>
    <x v="108"/>
    <x v="299"/>
    <x v="0"/>
  </r>
  <r>
    <x v="0"/>
    <x v="38"/>
    <x v="38"/>
    <x v="24"/>
    <x v="24"/>
    <x v="24"/>
    <x v="7"/>
    <x v="145"/>
    <x v="129"/>
    <x v="67"/>
    <x v="388"/>
    <x v="108"/>
    <x v="299"/>
    <x v="0"/>
  </r>
  <r>
    <x v="0"/>
    <x v="38"/>
    <x v="38"/>
    <x v="6"/>
    <x v="6"/>
    <x v="6"/>
    <x v="7"/>
    <x v="145"/>
    <x v="129"/>
    <x v="67"/>
    <x v="388"/>
    <x v="108"/>
    <x v="299"/>
    <x v="0"/>
  </r>
  <r>
    <x v="0"/>
    <x v="38"/>
    <x v="38"/>
    <x v="29"/>
    <x v="29"/>
    <x v="29"/>
    <x v="9"/>
    <x v="146"/>
    <x v="174"/>
    <x v="70"/>
    <x v="156"/>
    <x v="117"/>
    <x v="300"/>
    <x v="0"/>
  </r>
  <r>
    <x v="0"/>
    <x v="38"/>
    <x v="38"/>
    <x v="15"/>
    <x v="15"/>
    <x v="15"/>
    <x v="10"/>
    <x v="147"/>
    <x v="152"/>
    <x v="50"/>
    <x v="389"/>
    <x v="114"/>
    <x v="219"/>
    <x v="0"/>
  </r>
  <r>
    <x v="0"/>
    <x v="38"/>
    <x v="38"/>
    <x v="47"/>
    <x v="47"/>
    <x v="47"/>
    <x v="10"/>
    <x v="147"/>
    <x v="152"/>
    <x v="66"/>
    <x v="249"/>
    <x v="117"/>
    <x v="300"/>
    <x v="0"/>
  </r>
  <r>
    <x v="0"/>
    <x v="38"/>
    <x v="38"/>
    <x v="13"/>
    <x v="13"/>
    <x v="13"/>
    <x v="10"/>
    <x v="147"/>
    <x v="152"/>
    <x v="70"/>
    <x v="156"/>
    <x v="91"/>
    <x v="16"/>
    <x v="0"/>
  </r>
  <r>
    <x v="0"/>
    <x v="38"/>
    <x v="38"/>
    <x v="44"/>
    <x v="44"/>
    <x v="44"/>
    <x v="10"/>
    <x v="147"/>
    <x v="152"/>
    <x v="38"/>
    <x v="390"/>
    <x v="108"/>
    <x v="299"/>
    <x v="0"/>
  </r>
  <r>
    <x v="0"/>
    <x v="38"/>
    <x v="38"/>
    <x v="10"/>
    <x v="10"/>
    <x v="10"/>
    <x v="10"/>
    <x v="147"/>
    <x v="152"/>
    <x v="38"/>
    <x v="390"/>
    <x v="108"/>
    <x v="299"/>
    <x v="0"/>
  </r>
  <r>
    <x v="0"/>
    <x v="38"/>
    <x v="38"/>
    <x v="14"/>
    <x v="14"/>
    <x v="14"/>
    <x v="10"/>
    <x v="147"/>
    <x v="152"/>
    <x v="66"/>
    <x v="249"/>
    <x v="117"/>
    <x v="300"/>
    <x v="0"/>
  </r>
  <r>
    <x v="0"/>
    <x v="38"/>
    <x v="38"/>
    <x v="54"/>
    <x v="54"/>
    <x v="54"/>
    <x v="10"/>
    <x v="147"/>
    <x v="152"/>
    <x v="50"/>
    <x v="389"/>
    <x v="114"/>
    <x v="219"/>
    <x v="0"/>
  </r>
  <r>
    <x v="0"/>
    <x v="38"/>
    <x v="38"/>
    <x v="5"/>
    <x v="5"/>
    <x v="5"/>
    <x v="10"/>
    <x v="147"/>
    <x v="152"/>
    <x v="67"/>
    <x v="388"/>
    <x v="122"/>
    <x v="152"/>
    <x v="0"/>
  </r>
  <r>
    <x v="0"/>
    <x v="38"/>
    <x v="38"/>
    <x v="19"/>
    <x v="19"/>
    <x v="19"/>
    <x v="10"/>
    <x v="147"/>
    <x v="152"/>
    <x v="50"/>
    <x v="389"/>
    <x v="114"/>
    <x v="219"/>
    <x v="0"/>
  </r>
  <r>
    <x v="0"/>
    <x v="38"/>
    <x v="38"/>
    <x v="51"/>
    <x v="51"/>
    <x v="51"/>
    <x v="19"/>
    <x v="161"/>
    <x v="199"/>
    <x v="30"/>
    <x v="170"/>
    <x v="114"/>
    <x v="219"/>
    <x v="0"/>
  </r>
  <r>
    <x v="0"/>
    <x v="38"/>
    <x v="38"/>
    <x v="16"/>
    <x v="16"/>
    <x v="16"/>
    <x v="19"/>
    <x v="161"/>
    <x v="199"/>
    <x v="54"/>
    <x v="12"/>
    <x v="91"/>
    <x v="16"/>
    <x v="0"/>
  </r>
  <r>
    <x v="0"/>
    <x v="38"/>
    <x v="38"/>
    <x v="87"/>
    <x v="87"/>
    <x v="87"/>
    <x v="19"/>
    <x v="161"/>
    <x v="199"/>
    <x v="66"/>
    <x v="249"/>
    <x v="106"/>
    <x v="8"/>
    <x v="0"/>
  </r>
  <r>
    <x v="0"/>
    <x v="38"/>
    <x v="38"/>
    <x v="30"/>
    <x v="30"/>
    <x v="30"/>
    <x v="19"/>
    <x v="161"/>
    <x v="199"/>
    <x v="54"/>
    <x v="12"/>
    <x v="91"/>
    <x v="16"/>
    <x v="0"/>
  </r>
  <r>
    <x v="0"/>
    <x v="38"/>
    <x v="38"/>
    <x v="35"/>
    <x v="35"/>
    <x v="35"/>
    <x v="19"/>
    <x v="161"/>
    <x v="199"/>
    <x v="70"/>
    <x v="156"/>
    <x v="108"/>
    <x v="299"/>
    <x v="0"/>
  </r>
  <r>
    <x v="0"/>
    <x v="38"/>
    <x v="38"/>
    <x v="40"/>
    <x v="40"/>
    <x v="40"/>
    <x v="19"/>
    <x v="161"/>
    <x v="199"/>
    <x v="72"/>
    <x v="105"/>
    <x v="114"/>
    <x v="219"/>
    <x v="0"/>
  </r>
  <r>
    <x v="0"/>
    <x v="38"/>
    <x v="38"/>
    <x v="53"/>
    <x v="53"/>
    <x v="53"/>
    <x v="19"/>
    <x v="161"/>
    <x v="199"/>
    <x v="56"/>
    <x v="54"/>
    <x v="115"/>
    <x v="195"/>
    <x v="0"/>
  </r>
  <r>
    <x v="0"/>
    <x v="39"/>
    <x v="39"/>
    <x v="39"/>
    <x v="39"/>
    <x v="39"/>
    <x v="0"/>
    <x v="141"/>
    <x v="271"/>
    <x v="70"/>
    <x v="391"/>
    <x v="86"/>
    <x v="235"/>
    <x v="0"/>
  </r>
  <r>
    <x v="0"/>
    <x v="39"/>
    <x v="39"/>
    <x v="1"/>
    <x v="1"/>
    <x v="1"/>
    <x v="1"/>
    <x v="146"/>
    <x v="272"/>
    <x v="68"/>
    <x v="392"/>
    <x v="122"/>
    <x v="152"/>
    <x v="0"/>
  </r>
  <r>
    <x v="0"/>
    <x v="39"/>
    <x v="39"/>
    <x v="10"/>
    <x v="10"/>
    <x v="10"/>
    <x v="2"/>
    <x v="147"/>
    <x v="273"/>
    <x v="70"/>
    <x v="391"/>
    <x v="91"/>
    <x v="237"/>
    <x v="0"/>
  </r>
  <r>
    <x v="0"/>
    <x v="39"/>
    <x v="39"/>
    <x v="9"/>
    <x v="9"/>
    <x v="9"/>
    <x v="3"/>
    <x v="161"/>
    <x v="177"/>
    <x v="72"/>
    <x v="383"/>
    <x v="117"/>
    <x v="236"/>
    <x v="0"/>
  </r>
  <r>
    <x v="0"/>
    <x v="39"/>
    <x v="39"/>
    <x v="103"/>
    <x v="103"/>
    <x v="103"/>
    <x v="3"/>
    <x v="161"/>
    <x v="177"/>
    <x v="56"/>
    <x v="54"/>
    <x v="115"/>
    <x v="301"/>
    <x v="0"/>
  </r>
  <r>
    <x v="0"/>
    <x v="39"/>
    <x v="39"/>
    <x v="62"/>
    <x v="62"/>
    <x v="62"/>
    <x v="3"/>
    <x v="161"/>
    <x v="177"/>
    <x v="70"/>
    <x v="391"/>
    <x v="108"/>
    <x v="238"/>
    <x v="0"/>
  </r>
  <r>
    <x v="0"/>
    <x v="39"/>
    <x v="39"/>
    <x v="16"/>
    <x v="16"/>
    <x v="16"/>
    <x v="6"/>
    <x v="162"/>
    <x v="92"/>
    <x v="56"/>
    <x v="54"/>
    <x v="117"/>
    <x v="236"/>
    <x v="0"/>
  </r>
  <r>
    <x v="0"/>
    <x v="39"/>
    <x v="39"/>
    <x v="8"/>
    <x v="8"/>
    <x v="8"/>
    <x v="6"/>
    <x v="162"/>
    <x v="92"/>
    <x v="54"/>
    <x v="124"/>
    <x v="106"/>
    <x v="206"/>
    <x v="0"/>
  </r>
  <r>
    <x v="0"/>
    <x v="39"/>
    <x v="39"/>
    <x v="36"/>
    <x v="36"/>
    <x v="36"/>
    <x v="6"/>
    <x v="162"/>
    <x v="92"/>
    <x v="56"/>
    <x v="54"/>
    <x v="117"/>
    <x v="236"/>
    <x v="0"/>
  </r>
  <r>
    <x v="0"/>
    <x v="39"/>
    <x v="39"/>
    <x v="54"/>
    <x v="54"/>
    <x v="54"/>
    <x v="6"/>
    <x v="162"/>
    <x v="92"/>
    <x v="70"/>
    <x v="391"/>
    <x v="114"/>
    <x v="216"/>
    <x v="0"/>
  </r>
  <r>
    <x v="0"/>
    <x v="39"/>
    <x v="39"/>
    <x v="3"/>
    <x v="3"/>
    <x v="3"/>
    <x v="6"/>
    <x v="162"/>
    <x v="92"/>
    <x v="66"/>
    <x v="393"/>
    <x v="108"/>
    <x v="238"/>
    <x v="0"/>
  </r>
  <r>
    <x v="0"/>
    <x v="39"/>
    <x v="39"/>
    <x v="4"/>
    <x v="4"/>
    <x v="4"/>
    <x v="6"/>
    <x v="162"/>
    <x v="92"/>
    <x v="30"/>
    <x v="394"/>
    <x v="122"/>
    <x v="152"/>
    <x v="0"/>
  </r>
  <r>
    <x v="0"/>
    <x v="39"/>
    <x v="39"/>
    <x v="2"/>
    <x v="2"/>
    <x v="2"/>
    <x v="6"/>
    <x v="162"/>
    <x v="92"/>
    <x v="30"/>
    <x v="394"/>
    <x v="122"/>
    <x v="152"/>
    <x v="0"/>
  </r>
  <r>
    <x v="0"/>
    <x v="39"/>
    <x v="39"/>
    <x v="18"/>
    <x v="18"/>
    <x v="18"/>
    <x v="13"/>
    <x v="163"/>
    <x v="8"/>
    <x v="72"/>
    <x v="383"/>
    <x v="106"/>
    <x v="206"/>
    <x v="0"/>
  </r>
  <r>
    <x v="0"/>
    <x v="39"/>
    <x v="39"/>
    <x v="13"/>
    <x v="13"/>
    <x v="13"/>
    <x v="13"/>
    <x v="163"/>
    <x v="8"/>
    <x v="56"/>
    <x v="54"/>
    <x v="91"/>
    <x v="237"/>
    <x v="0"/>
  </r>
  <r>
    <x v="0"/>
    <x v="39"/>
    <x v="39"/>
    <x v="90"/>
    <x v="90"/>
    <x v="90"/>
    <x v="13"/>
    <x v="163"/>
    <x v="8"/>
    <x v="72"/>
    <x v="383"/>
    <x v="106"/>
    <x v="206"/>
    <x v="0"/>
  </r>
  <r>
    <x v="0"/>
    <x v="39"/>
    <x v="39"/>
    <x v="49"/>
    <x v="49"/>
    <x v="49"/>
    <x v="13"/>
    <x v="163"/>
    <x v="8"/>
    <x v="72"/>
    <x v="383"/>
    <x v="106"/>
    <x v="206"/>
    <x v="0"/>
  </r>
  <r>
    <x v="0"/>
    <x v="39"/>
    <x v="39"/>
    <x v="58"/>
    <x v="58"/>
    <x v="58"/>
    <x v="13"/>
    <x v="163"/>
    <x v="8"/>
    <x v="70"/>
    <x v="391"/>
    <x v="122"/>
    <x v="152"/>
    <x v="0"/>
  </r>
  <r>
    <x v="0"/>
    <x v="39"/>
    <x v="39"/>
    <x v="5"/>
    <x v="5"/>
    <x v="5"/>
    <x v="13"/>
    <x v="163"/>
    <x v="8"/>
    <x v="70"/>
    <x v="391"/>
    <x v="122"/>
    <x v="152"/>
    <x v="0"/>
  </r>
  <r>
    <x v="0"/>
    <x v="39"/>
    <x v="39"/>
    <x v="31"/>
    <x v="31"/>
    <x v="31"/>
    <x v="19"/>
    <x v="164"/>
    <x v="145"/>
    <x v="56"/>
    <x v="54"/>
    <x v="106"/>
    <x v="206"/>
    <x v="0"/>
  </r>
  <r>
    <x v="0"/>
    <x v="39"/>
    <x v="39"/>
    <x v="11"/>
    <x v="11"/>
    <x v="11"/>
    <x v="19"/>
    <x v="164"/>
    <x v="145"/>
    <x v="54"/>
    <x v="124"/>
    <x v="114"/>
    <x v="216"/>
    <x v="0"/>
  </r>
  <r>
    <x v="0"/>
    <x v="39"/>
    <x v="39"/>
    <x v="41"/>
    <x v="41"/>
    <x v="41"/>
    <x v="19"/>
    <x v="164"/>
    <x v="145"/>
    <x v="54"/>
    <x v="124"/>
    <x v="114"/>
    <x v="216"/>
    <x v="0"/>
  </r>
  <r>
    <x v="0"/>
    <x v="39"/>
    <x v="39"/>
    <x v="104"/>
    <x v="104"/>
    <x v="104"/>
    <x v="19"/>
    <x v="164"/>
    <x v="145"/>
    <x v="66"/>
    <x v="393"/>
    <x v="122"/>
    <x v="152"/>
    <x v="0"/>
  </r>
  <r>
    <x v="0"/>
    <x v="39"/>
    <x v="39"/>
    <x v="79"/>
    <x v="79"/>
    <x v="79"/>
    <x v="19"/>
    <x v="164"/>
    <x v="145"/>
    <x v="72"/>
    <x v="383"/>
    <x v="108"/>
    <x v="238"/>
    <x v="0"/>
  </r>
  <r>
    <x v="0"/>
    <x v="39"/>
    <x v="39"/>
    <x v="7"/>
    <x v="7"/>
    <x v="7"/>
    <x v="19"/>
    <x v="164"/>
    <x v="145"/>
    <x v="54"/>
    <x v="124"/>
    <x v="114"/>
    <x v="216"/>
    <x v="0"/>
  </r>
  <r>
    <x v="0"/>
    <x v="39"/>
    <x v="39"/>
    <x v="105"/>
    <x v="105"/>
    <x v="105"/>
    <x v="19"/>
    <x v="164"/>
    <x v="145"/>
    <x v="72"/>
    <x v="383"/>
    <x v="114"/>
    <x v="216"/>
    <x v="0"/>
  </r>
  <r>
    <x v="0"/>
    <x v="39"/>
    <x v="39"/>
    <x v="19"/>
    <x v="19"/>
    <x v="19"/>
    <x v="19"/>
    <x v="164"/>
    <x v="145"/>
    <x v="66"/>
    <x v="393"/>
    <x v="122"/>
    <x v="152"/>
    <x v="0"/>
  </r>
  <r>
    <x v="0"/>
    <x v="40"/>
    <x v="40"/>
    <x v="1"/>
    <x v="1"/>
    <x v="1"/>
    <x v="0"/>
    <x v="136"/>
    <x v="274"/>
    <x v="89"/>
    <x v="395"/>
    <x v="122"/>
    <x v="152"/>
    <x v="0"/>
  </r>
  <r>
    <x v="0"/>
    <x v="40"/>
    <x v="40"/>
    <x v="2"/>
    <x v="2"/>
    <x v="2"/>
    <x v="1"/>
    <x v="137"/>
    <x v="275"/>
    <x v="33"/>
    <x v="396"/>
    <x v="122"/>
    <x v="152"/>
    <x v="0"/>
  </r>
  <r>
    <x v="0"/>
    <x v="40"/>
    <x v="40"/>
    <x v="15"/>
    <x v="15"/>
    <x v="15"/>
    <x v="2"/>
    <x v="146"/>
    <x v="231"/>
    <x v="67"/>
    <x v="397"/>
    <x v="114"/>
    <x v="22"/>
    <x v="0"/>
  </r>
  <r>
    <x v="0"/>
    <x v="40"/>
    <x v="40"/>
    <x v="11"/>
    <x v="11"/>
    <x v="11"/>
    <x v="2"/>
    <x v="146"/>
    <x v="231"/>
    <x v="67"/>
    <x v="397"/>
    <x v="114"/>
    <x v="22"/>
    <x v="0"/>
  </r>
  <r>
    <x v="0"/>
    <x v="40"/>
    <x v="40"/>
    <x v="9"/>
    <x v="9"/>
    <x v="9"/>
    <x v="4"/>
    <x v="147"/>
    <x v="269"/>
    <x v="72"/>
    <x v="14"/>
    <x v="79"/>
    <x v="82"/>
    <x v="0"/>
  </r>
  <r>
    <x v="0"/>
    <x v="40"/>
    <x v="40"/>
    <x v="13"/>
    <x v="13"/>
    <x v="13"/>
    <x v="4"/>
    <x v="147"/>
    <x v="269"/>
    <x v="30"/>
    <x v="398"/>
    <x v="106"/>
    <x v="302"/>
    <x v="0"/>
  </r>
  <r>
    <x v="0"/>
    <x v="40"/>
    <x v="40"/>
    <x v="39"/>
    <x v="39"/>
    <x v="39"/>
    <x v="4"/>
    <x v="147"/>
    <x v="269"/>
    <x v="56"/>
    <x v="54"/>
    <x v="86"/>
    <x v="303"/>
    <x v="0"/>
  </r>
  <r>
    <x v="0"/>
    <x v="40"/>
    <x v="40"/>
    <x v="8"/>
    <x v="8"/>
    <x v="8"/>
    <x v="4"/>
    <x v="147"/>
    <x v="269"/>
    <x v="66"/>
    <x v="192"/>
    <x v="117"/>
    <x v="304"/>
    <x v="0"/>
  </r>
  <r>
    <x v="0"/>
    <x v="40"/>
    <x v="40"/>
    <x v="47"/>
    <x v="47"/>
    <x v="47"/>
    <x v="8"/>
    <x v="160"/>
    <x v="110"/>
    <x v="66"/>
    <x v="192"/>
    <x v="91"/>
    <x v="305"/>
    <x v="0"/>
  </r>
  <r>
    <x v="0"/>
    <x v="40"/>
    <x v="40"/>
    <x v="42"/>
    <x v="42"/>
    <x v="42"/>
    <x v="8"/>
    <x v="160"/>
    <x v="110"/>
    <x v="66"/>
    <x v="192"/>
    <x v="91"/>
    <x v="305"/>
    <x v="0"/>
  </r>
  <r>
    <x v="0"/>
    <x v="40"/>
    <x v="40"/>
    <x v="18"/>
    <x v="18"/>
    <x v="18"/>
    <x v="10"/>
    <x v="161"/>
    <x v="6"/>
    <x v="72"/>
    <x v="14"/>
    <x v="117"/>
    <x v="304"/>
    <x v="0"/>
  </r>
  <r>
    <x v="0"/>
    <x v="40"/>
    <x v="40"/>
    <x v="16"/>
    <x v="16"/>
    <x v="16"/>
    <x v="10"/>
    <x v="161"/>
    <x v="6"/>
    <x v="66"/>
    <x v="192"/>
    <x v="106"/>
    <x v="302"/>
    <x v="0"/>
  </r>
  <r>
    <x v="0"/>
    <x v="40"/>
    <x v="40"/>
    <x v="41"/>
    <x v="41"/>
    <x v="41"/>
    <x v="10"/>
    <x v="161"/>
    <x v="6"/>
    <x v="54"/>
    <x v="263"/>
    <x v="91"/>
    <x v="305"/>
    <x v="0"/>
  </r>
  <r>
    <x v="0"/>
    <x v="40"/>
    <x v="40"/>
    <x v="58"/>
    <x v="58"/>
    <x v="58"/>
    <x v="10"/>
    <x v="161"/>
    <x v="6"/>
    <x v="66"/>
    <x v="192"/>
    <x v="106"/>
    <x v="302"/>
    <x v="0"/>
  </r>
  <r>
    <x v="0"/>
    <x v="40"/>
    <x v="40"/>
    <x v="54"/>
    <x v="54"/>
    <x v="54"/>
    <x v="10"/>
    <x v="161"/>
    <x v="6"/>
    <x v="38"/>
    <x v="399"/>
    <x v="122"/>
    <x v="152"/>
    <x v="0"/>
  </r>
  <r>
    <x v="0"/>
    <x v="40"/>
    <x v="40"/>
    <x v="3"/>
    <x v="3"/>
    <x v="3"/>
    <x v="10"/>
    <x v="161"/>
    <x v="6"/>
    <x v="38"/>
    <x v="399"/>
    <x v="122"/>
    <x v="152"/>
    <x v="0"/>
  </r>
  <r>
    <x v="0"/>
    <x v="40"/>
    <x v="40"/>
    <x v="90"/>
    <x v="90"/>
    <x v="90"/>
    <x v="16"/>
    <x v="162"/>
    <x v="85"/>
    <x v="70"/>
    <x v="259"/>
    <x v="114"/>
    <x v="22"/>
    <x v="0"/>
  </r>
  <r>
    <x v="0"/>
    <x v="40"/>
    <x v="40"/>
    <x v="10"/>
    <x v="10"/>
    <x v="10"/>
    <x v="16"/>
    <x v="162"/>
    <x v="85"/>
    <x v="66"/>
    <x v="192"/>
    <x v="108"/>
    <x v="277"/>
    <x v="0"/>
  </r>
  <r>
    <x v="0"/>
    <x v="40"/>
    <x v="40"/>
    <x v="6"/>
    <x v="6"/>
    <x v="6"/>
    <x v="16"/>
    <x v="162"/>
    <x v="85"/>
    <x v="30"/>
    <x v="398"/>
    <x v="122"/>
    <x v="152"/>
    <x v="0"/>
  </r>
  <r>
    <x v="0"/>
    <x v="40"/>
    <x v="40"/>
    <x v="22"/>
    <x v="22"/>
    <x v="22"/>
    <x v="19"/>
    <x v="163"/>
    <x v="16"/>
    <x v="56"/>
    <x v="54"/>
    <x v="91"/>
    <x v="305"/>
    <x v="0"/>
  </r>
  <r>
    <x v="0"/>
    <x v="40"/>
    <x v="40"/>
    <x v="44"/>
    <x v="44"/>
    <x v="44"/>
    <x v="19"/>
    <x v="163"/>
    <x v="16"/>
    <x v="66"/>
    <x v="192"/>
    <x v="114"/>
    <x v="22"/>
    <x v="0"/>
  </r>
  <r>
    <x v="0"/>
    <x v="40"/>
    <x v="40"/>
    <x v="55"/>
    <x v="55"/>
    <x v="55"/>
    <x v="19"/>
    <x v="163"/>
    <x v="16"/>
    <x v="72"/>
    <x v="14"/>
    <x v="106"/>
    <x v="302"/>
    <x v="0"/>
  </r>
  <r>
    <x v="0"/>
    <x v="40"/>
    <x v="40"/>
    <x v="49"/>
    <x v="49"/>
    <x v="49"/>
    <x v="19"/>
    <x v="163"/>
    <x v="16"/>
    <x v="70"/>
    <x v="259"/>
    <x v="122"/>
    <x v="152"/>
    <x v="0"/>
  </r>
  <r>
    <x v="0"/>
    <x v="40"/>
    <x v="40"/>
    <x v="79"/>
    <x v="79"/>
    <x v="79"/>
    <x v="19"/>
    <x v="163"/>
    <x v="16"/>
    <x v="70"/>
    <x v="259"/>
    <x v="122"/>
    <x v="152"/>
    <x v="0"/>
  </r>
  <r>
    <x v="0"/>
    <x v="40"/>
    <x v="40"/>
    <x v="105"/>
    <x v="105"/>
    <x v="105"/>
    <x v="19"/>
    <x v="163"/>
    <x v="16"/>
    <x v="56"/>
    <x v="54"/>
    <x v="91"/>
    <x v="30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765F00-00BF-4C23-B060-530EC4FADB93}" name="pvt_L" cacheId="2137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657" firstHeaderRow="0" firstDataRow="1" firstDataCol="1"/>
  <pivotFields count="11">
    <pivotField showAll="0"/>
    <pivotField showAll="0"/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65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623">
      <pivotArea field="2" type="button" dataOnly="0" labelOnly="1" outline="0" axis="axisRow" fieldPosition="0"/>
    </format>
    <format dxfId="622">
      <pivotArea outline="0" fieldPosition="0">
        <references count="1">
          <reference field="4294967294" count="1">
            <x v="0"/>
          </reference>
        </references>
      </pivotArea>
    </format>
    <format dxfId="621">
      <pivotArea outline="0" fieldPosition="0">
        <references count="1">
          <reference field="4294967294" count="1">
            <x v="1"/>
          </reference>
        </references>
      </pivotArea>
    </format>
    <format dxfId="620">
      <pivotArea outline="0" fieldPosition="0">
        <references count="1">
          <reference field="4294967294" count="1">
            <x v="2"/>
          </reference>
        </references>
      </pivotArea>
    </format>
    <format dxfId="619">
      <pivotArea outline="0" fieldPosition="0">
        <references count="1">
          <reference field="4294967294" count="1">
            <x v="3"/>
          </reference>
        </references>
      </pivotArea>
    </format>
    <format dxfId="618">
      <pivotArea outline="0" fieldPosition="0">
        <references count="1">
          <reference field="4294967294" count="1">
            <x v="4"/>
          </reference>
        </references>
      </pivotArea>
    </format>
    <format dxfId="617">
      <pivotArea outline="0" fieldPosition="0">
        <references count="1">
          <reference field="4294967294" count="1">
            <x v="5"/>
          </reference>
        </references>
      </pivotArea>
    </format>
    <format dxfId="616">
      <pivotArea outline="0" fieldPosition="0">
        <references count="1">
          <reference field="4294967294" count="1">
            <x v="6"/>
          </reference>
        </references>
      </pivotArea>
    </format>
    <format dxfId="615">
      <pivotArea field="2" type="button" dataOnly="0" labelOnly="1" outline="0" axis="axisRow" fieldPosition="0"/>
    </format>
    <format dxfId="6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13">
      <pivotArea field="2" type="button" dataOnly="0" labelOnly="1" outline="0" axis="axisRow" fieldPosition="0"/>
    </format>
    <format dxfId="6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11">
      <pivotArea field="2" type="button" dataOnly="0" labelOnly="1" outline="0" axis="axisRow" fieldPosition="0"/>
    </format>
    <format dxfId="6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C0852E-B69D-4F44-8084-63D68B3C8125}" name="pvt_M" cacheId="2138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60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1">
        <item x="26"/>
        <item x="38"/>
        <item x="37"/>
        <item x="8"/>
        <item x="39"/>
        <item x="36"/>
        <item x="35"/>
        <item x="12"/>
        <item x="21"/>
        <item x="20"/>
        <item x="14"/>
        <item x="9"/>
        <item x="30"/>
        <item x="29"/>
        <item x="31"/>
        <item x="0"/>
        <item x="16"/>
        <item x="33"/>
        <item x="34"/>
        <item x="32"/>
        <item x="24"/>
        <item x="25"/>
        <item x="23"/>
        <item x="22"/>
        <item x="7"/>
        <item x="1"/>
        <item x="3"/>
        <item x="4"/>
        <item x="2"/>
        <item x="6"/>
        <item x="5"/>
        <item x="13"/>
        <item x="18"/>
        <item x="15"/>
        <item x="17"/>
        <item x="10"/>
        <item x="19"/>
        <item x="40"/>
        <item x="11"/>
        <item x="28"/>
        <item x="27"/>
      </items>
    </pivotField>
    <pivotField axis="axisRow" showAll="0" insertBlankRow="1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showAll="0" defaultSubtotal="0">
      <items count="50">
        <item x="4"/>
        <item x="5"/>
        <item x="7"/>
        <item x="27"/>
        <item x="38"/>
        <item x="39"/>
        <item x="36"/>
        <item x="24"/>
        <item x="47"/>
        <item x="48"/>
        <item x="40"/>
        <item x="34"/>
        <item x="32"/>
        <item x="30"/>
        <item x="46"/>
        <item x="41"/>
        <item x="21"/>
        <item x="42"/>
        <item x="25"/>
        <item x="37"/>
        <item x="43"/>
        <item x="19"/>
        <item x="15"/>
        <item x="13"/>
        <item x="16"/>
        <item x="12"/>
        <item x="6"/>
        <item x="11"/>
        <item x="3"/>
        <item x="26"/>
        <item x="31"/>
        <item x="18"/>
        <item x="2"/>
        <item x="45"/>
        <item x="10"/>
        <item x="14"/>
        <item x="28"/>
        <item x="1"/>
        <item x="29"/>
        <item x="0"/>
        <item x="22"/>
        <item x="33"/>
        <item x="8"/>
        <item x="9"/>
        <item x="17"/>
        <item x="44"/>
        <item x="23"/>
        <item x="35"/>
        <item x="49"/>
        <item x="20"/>
      </items>
    </pivotField>
    <pivotField showAll="0" defaultSubtotal="0">
      <items count="50">
        <item x="16"/>
        <item x="8"/>
        <item x="20"/>
        <item x="3"/>
        <item x="22"/>
        <item x="30"/>
        <item x="48"/>
        <item x="9"/>
        <item x="24"/>
        <item x="1"/>
        <item x="19"/>
        <item x="6"/>
        <item x="38"/>
        <item x="43"/>
        <item x="36"/>
        <item x="13"/>
        <item x="11"/>
        <item x="35"/>
        <item x="14"/>
        <item x="34"/>
        <item x="15"/>
        <item x="33"/>
        <item x="29"/>
        <item x="23"/>
        <item x="17"/>
        <item x="28"/>
        <item x="21"/>
        <item x="12"/>
        <item x="49"/>
        <item x="5"/>
        <item x="27"/>
        <item x="41"/>
        <item x="32"/>
        <item x="47"/>
        <item x="7"/>
        <item x="10"/>
        <item x="0"/>
        <item x="4"/>
        <item x="42"/>
        <item x="46"/>
        <item x="37"/>
        <item x="25"/>
        <item x="44"/>
        <item x="18"/>
        <item x="2"/>
        <item x="45"/>
        <item x="31"/>
        <item x="26"/>
        <item x="39"/>
        <item x="40"/>
      </items>
    </pivotField>
    <pivotField axis="axisRow" showAll="0" defaultSubtotal="0">
      <items count="50">
        <item x="4"/>
        <item x="5"/>
        <item x="7"/>
        <item x="27"/>
        <item x="38"/>
        <item x="39"/>
        <item x="36"/>
        <item x="24"/>
        <item x="47"/>
        <item x="48"/>
        <item x="40"/>
        <item x="34"/>
        <item x="32"/>
        <item x="30"/>
        <item x="46"/>
        <item x="41"/>
        <item x="21"/>
        <item x="42"/>
        <item x="25"/>
        <item x="37"/>
        <item x="43"/>
        <item x="19"/>
        <item x="15"/>
        <item x="13"/>
        <item x="16"/>
        <item x="12"/>
        <item x="6"/>
        <item x="11"/>
        <item x="3"/>
        <item x="26"/>
        <item x="31"/>
        <item x="18"/>
        <item x="2"/>
        <item x="45"/>
        <item x="10"/>
        <item x="14"/>
        <item x="28"/>
        <item x="1"/>
        <item x="29"/>
        <item x="0"/>
        <item x="22"/>
        <item x="33"/>
        <item x="8"/>
        <item x="9"/>
        <item x="17"/>
        <item x="44"/>
        <item x="23"/>
        <item x="35"/>
        <item x="49"/>
        <item x="20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24">
        <item x="218"/>
        <item x="217"/>
        <item x="216"/>
        <item x="215"/>
        <item x="214"/>
        <item x="207"/>
        <item x="182"/>
        <item x="181"/>
        <item x="180"/>
        <item x="163"/>
        <item x="162"/>
        <item x="161"/>
        <item x="186"/>
        <item x="160"/>
        <item x="159"/>
        <item x="175"/>
        <item x="174"/>
        <item x="192"/>
        <item x="173"/>
        <item x="147"/>
        <item x="146"/>
        <item x="155"/>
        <item x="145"/>
        <item x="172"/>
        <item x="171"/>
        <item x="205"/>
        <item x="191"/>
        <item x="179"/>
        <item x="200"/>
        <item x="220"/>
        <item x="170"/>
        <item x="144"/>
        <item x="143"/>
        <item x="154"/>
        <item x="142"/>
        <item x="158"/>
        <item x="178"/>
        <item x="190"/>
        <item x="204"/>
        <item x="219"/>
        <item x="141"/>
        <item x="213"/>
        <item x="136"/>
        <item x="169"/>
        <item x="135"/>
        <item x="153"/>
        <item x="134"/>
        <item x="168"/>
        <item x="93"/>
        <item x="177"/>
        <item x="152"/>
        <item x="206"/>
        <item x="199"/>
        <item x="185"/>
        <item x="151"/>
        <item x="108"/>
        <item x="133"/>
        <item x="157"/>
        <item x="132"/>
        <item x="92"/>
        <item x="91"/>
        <item x="184"/>
        <item x="176"/>
        <item x="131"/>
        <item x="150"/>
        <item x="222"/>
        <item x="107"/>
        <item x="156"/>
        <item x="90"/>
        <item x="106"/>
        <item x="89"/>
        <item x="88"/>
        <item x="76"/>
        <item x="140"/>
        <item x="130"/>
        <item x="223"/>
        <item x="105"/>
        <item x="75"/>
        <item x="149"/>
        <item x="104"/>
        <item x="167"/>
        <item x="87"/>
        <item x="221"/>
        <item x="129"/>
        <item x="198"/>
        <item x="121"/>
        <item x="203"/>
        <item x="120"/>
        <item x="74"/>
        <item x="166"/>
        <item x="103"/>
        <item x="102"/>
        <item x="73"/>
        <item x="119"/>
        <item x="189"/>
        <item x="212"/>
        <item x="86"/>
        <item x="183"/>
        <item x="188"/>
        <item x="72"/>
        <item x="118"/>
        <item x="71"/>
        <item x="70"/>
        <item x="85"/>
        <item x="69"/>
        <item x="101"/>
        <item x="165"/>
        <item x="84"/>
        <item x="68"/>
        <item x="58"/>
        <item x="187"/>
        <item x="100"/>
        <item x="57"/>
        <item x="128"/>
        <item x="117"/>
        <item x="139"/>
        <item x="138"/>
        <item x="211"/>
        <item x="83"/>
        <item x="202"/>
        <item x="99"/>
        <item x="116"/>
        <item x="67"/>
        <item x="56"/>
        <item x="82"/>
        <item x="148"/>
        <item x="81"/>
        <item x="201"/>
        <item x="127"/>
        <item x="197"/>
        <item x="196"/>
        <item x="126"/>
        <item x="115"/>
        <item x="114"/>
        <item x="98"/>
        <item x="66"/>
        <item x="137"/>
        <item x="164"/>
        <item x="80"/>
        <item x="113"/>
        <item x="79"/>
        <item x="55"/>
        <item x="210"/>
        <item x="97"/>
        <item x="96"/>
        <item x="65"/>
        <item x="64"/>
        <item x="54"/>
        <item x="53"/>
        <item x="52"/>
        <item x="125"/>
        <item x="195"/>
        <item x="63"/>
        <item x="124"/>
        <item x="112"/>
        <item x="194"/>
        <item x="51"/>
        <item x="62"/>
        <item x="111"/>
        <item x="110"/>
        <item x="123"/>
        <item x="78"/>
        <item x="193"/>
        <item x="95"/>
        <item x="61"/>
        <item x="50"/>
        <item x="49"/>
        <item x="48"/>
        <item x="47"/>
        <item x="46"/>
        <item x="77"/>
        <item x="38"/>
        <item x="45"/>
        <item x="109"/>
        <item x="209"/>
        <item x="60"/>
        <item x="94"/>
        <item x="44"/>
        <item x="122"/>
        <item x="37"/>
        <item x="59"/>
        <item x="208"/>
        <item x="36"/>
        <item x="35"/>
        <item x="34"/>
        <item x="43"/>
        <item x="33"/>
        <item x="32"/>
        <item x="42"/>
        <item x="19"/>
        <item x="31"/>
        <item x="18"/>
        <item x="41"/>
        <item x="17"/>
        <item x="30"/>
        <item x="40"/>
        <item x="16"/>
        <item x="29"/>
        <item x="28"/>
        <item x="27"/>
        <item x="15"/>
        <item x="26"/>
        <item x="25"/>
        <item x="24"/>
        <item x="14"/>
        <item x="13"/>
        <item x="12"/>
        <item x="23"/>
        <item x="11"/>
        <item x="10"/>
        <item x="9"/>
        <item x="39"/>
        <item x="8"/>
        <item x="7"/>
        <item x="22"/>
        <item x="21"/>
        <item x="6"/>
        <item x="20"/>
        <item x="5"/>
        <item x="4"/>
        <item x="3"/>
        <item x="2"/>
        <item x="1"/>
        <item x="0"/>
      </items>
    </pivotField>
    <pivotField dataField="1" showAll="0" defaultSubtotal="0">
      <items count="447">
        <item x="320"/>
        <item x="417"/>
        <item x="237"/>
        <item x="260"/>
        <item x="334"/>
        <item x="416"/>
        <item x="249"/>
        <item x="212"/>
        <item x="259"/>
        <item x="248"/>
        <item x="381"/>
        <item x="289"/>
        <item x="311"/>
        <item x="211"/>
        <item x="247"/>
        <item x="236"/>
        <item x="166"/>
        <item x="189"/>
        <item x="177"/>
        <item x="302"/>
        <item x="258"/>
        <item x="235"/>
        <item x="200"/>
        <item x="188"/>
        <item x="343"/>
        <item x="152"/>
        <item x="57"/>
        <item x="176"/>
        <item x="270"/>
        <item x="151"/>
        <item x="56"/>
        <item x="19"/>
        <item x="18"/>
        <item x="136"/>
        <item x="199"/>
        <item x="175"/>
        <item x="342"/>
        <item x="210"/>
        <item x="150"/>
        <item x="38"/>
        <item x="93"/>
        <item x="301"/>
        <item x="246"/>
        <item x="17"/>
        <item x="426"/>
        <item x="198"/>
        <item x="187"/>
        <item x="288"/>
        <item x="16"/>
        <item x="390"/>
        <item x="37"/>
        <item x="76"/>
        <item x="165"/>
        <item x="55"/>
        <item x="107"/>
        <item x="359"/>
        <item x="135"/>
        <item x="446"/>
        <item x="350"/>
        <item x="174"/>
        <item x="164"/>
        <item x="300"/>
        <item x="15"/>
        <item x="92"/>
        <item x="75"/>
        <item x="91"/>
        <item x="369"/>
        <item x="223"/>
        <item x="134"/>
        <item x="234"/>
        <item x="269"/>
        <item x="333"/>
        <item x="36"/>
        <item x="122"/>
        <item x="380"/>
        <item x="389"/>
        <item x="222"/>
        <item x="358"/>
        <item x="149"/>
        <item x="106"/>
        <item x="54"/>
        <item x="148"/>
        <item x="105"/>
        <item x="90"/>
        <item x="104"/>
        <item x="35"/>
        <item x="74"/>
        <item x="388"/>
        <item x="233"/>
        <item x="89"/>
        <item x="406"/>
        <item x="368"/>
        <item x="88"/>
        <item x="147"/>
        <item x="53"/>
        <item x="34"/>
        <item x="52"/>
        <item x="73"/>
        <item x="14"/>
        <item x="280"/>
        <item x="268"/>
        <item x="357"/>
        <item x="221"/>
        <item x="319"/>
        <item x="133"/>
        <item x="439"/>
        <item x="13"/>
        <item x="103"/>
        <item x="33"/>
        <item x="163"/>
        <item x="415"/>
        <item x="51"/>
        <item x="12"/>
        <item x="445"/>
        <item x="121"/>
        <item x="186"/>
        <item x="32"/>
        <item x="102"/>
        <item x="120"/>
        <item x="72"/>
        <item x="310"/>
        <item x="299"/>
        <item x="132"/>
        <item x="87"/>
        <item x="173"/>
        <item x="432"/>
        <item x="71"/>
        <item x="349"/>
        <item x="70"/>
        <item x="162"/>
        <item x="146"/>
        <item x="119"/>
        <item x="245"/>
        <item x="69"/>
        <item x="118"/>
        <item x="396"/>
        <item x="11"/>
        <item x="244"/>
        <item x="10"/>
        <item x="367"/>
        <item x="425"/>
        <item x="220"/>
        <item x="68"/>
        <item x="209"/>
        <item x="101"/>
        <item x="161"/>
        <item x="100"/>
        <item x="31"/>
        <item x="327"/>
        <item x="287"/>
        <item x="9"/>
        <item x="197"/>
        <item x="298"/>
        <item x="67"/>
        <item x="341"/>
        <item x="232"/>
        <item x="366"/>
        <item x="117"/>
        <item x="160"/>
        <item x="50"/>
        <item x="49"/>
        <item x="185"/>
        <item x="219"/>
        <item x="279"/>
        <item x="438"/>
        <item x="48"/>
        <item x="47"/>
        <item x="30"/>
        <item x="159"/>
        <item x="86"/>
        <item x="399"/>
        <item x="131"/>
        <item x="231"/>
        <item x="46"/>
        <item x="424"/>
        <item x="208"/>
        <item x="29"/>
        <item x="184"/>
        <item x="196"/>
        <item x="8"/>
        <item x="318"/>
        <item x="85"/>
        <item x="66"/>
        <item x="267"/>
        <item x="387"/>
        <item x="45"/>
        <item x="230"/>
        <item x="365"/>
        <item x="340"/>
        <item x="423"/>
        <item x="379"/>
        <item x="84"/>
        <item x="7"/>
        <item x="145"/>
        <item x="28"/>
        <item x="395"/>
        <item x="27"/>
        <item x="116"/>
        <item x="44"/>
        <item x="378"/>
        <item x="386"/>
        <item x="348"/>
        <item x="278"/>
        <item x="218"/>
        <item x="183"/>
        <item x="257"/>
        <item x="130"/>
        <item x="277"/>
        <item x="377"/>
        <item x="297"/>
        <item x="26"/>
        <item x="25"/>
        <item x="158"/>
        <item x="65"/>
        <item x="317"/>
        <item x="115"/>
        <item x="309"/>
        <item x="326"/>
        <item x="414"/>
        <item x="182"/>
        <item x="376"/>
        <item x="332"/>
        <item x="207"/>
        <item x="83"/>
        <item x="356"/>
        <item x="6"/>
        <item x="144"/>
        <item x="24"/>
        <item x="256"/>
        <item x="276"/>
        <item x="413"/>
        <item x="437"/>
        <item x="206"/>
        <item x="64"/>
        <item x="431"/>
        <item x="347"/>
        <item x="444"/>
        <item x="63"/>
        <item x="266"/>
        <item x="385"/>
        <item x="394"/>
        <item x="114"/>
        <item x="364"/>
        <item x="113"/>
        <item x="82"/>
        <item x="405"/>
        <item x="398"/>
        <item x="229"/>
        <item x="5"/>
        <item x="205"/>
        <item x="181"/>
        <item x="129"/>
        <item x="375"/>
        <item x="143"/>
        <item x="204"/>
        <item x="81"/>
        <item x="217"/>
        <item x="443"/>
        <item x="62"/>
        <item x="23"/>
        <item x="346"/>
        <item x="128"/>
        <item x="172"/>
        <item x="243"/>
        <item x="255"/>
        <item x="384"/>
        <item x="308"/>
        <item x="112"/>
        <item x="339"/>
        <item x="99"/>
        <item x="61"/>
        <item x="43"/>
        <item x="286"/>
        <item x="4"/>
        <item x="254"/>
        <item x="374"/>
        <item x="216"/>
        <item x="404"/>
        <item x="180"/>
        <item x="325"/>
        <item x="253"/>
        <item x="285"/>
        <item x="98"/>
        <item x="80"/>
        <item x="265"/>
        <item x="242"/>
        <item x="79"/>
        <item x="157"/>
        <item x="373"/>
        <item x="436"/>
        <item x="3"/>
        <item x="97"/>
        <item x="316"/>
        <item x="96"/>
        <item x="275"/>
        <item x="264"/>
        <item x="42"/>
        <item x="111"/>
        <item x="430"/>
        <item x="195"/>
        <item x="403"/>
        <item x="307"/>
        <item x="435"/>
        <item x="142"/>
        <item x="156"/>
        <item x="127"/>
        <item x="60"/>
        <item x="338"/>
        <item x="171"/>
        <item x="126"/>
        <item x="241"/>
        <item x="422"/>
        <item x="110"/>
        <item x="337"/>
        <item x="141"/>
        <item x="442"/>
        <item x="345"/>
        <item x="296"/>
        <item x="292"/>
        <item x="274"/>
        <item x="140"/>
        <item x="412"/>
        <item x="393"/>
        <item x="363"/>
        <item x="194"/>
        <item x="109"/>
        <item x="429"/>
        <item x="336"/>
        <item x="228"/>
        <item x="331"/>
        <item x="263"/>
        <item x="227"/>
        <item x="421"/>
        <item x="315"/>
        <item x="397"/>
        <item x="273"/>
        <item x="170"/>
        <item x="411"/>
        <item x="284"/>
        <item x="252"/>
        <item x="193"/>
        <item x="402"/>
        <item x="306"/>
        <item x="169"/>
        <item x="2"/>
        <item x="362"/>
        <item x="125"/>
        <item x="41"/>
        <item x="272"/>
        <item x="410"/>
        <item x="314"/>
        <item x="78"/>
        <item x="441"/>
        <item x="324"/>
        <item x="330"/>
        <item x="313"/>
        <item x="124"/>
        <item x="40"/>
        <item x="59"/>
        <item x="22"/>
        <item x="95"/>
        <item x="323"/>
        <item x="192"/>
        <item x="139"/>
        <item x="355"/>
        <item x="179"/>
        <item x="434"/>
        <item x="155"/>
        <item x="295"/>
        <item x="138"/>
        <item x="240"/>
        <item x="420"/>
        <item x="409"/>
        <item x="305"/>
        <item x="283"/>
        <item x="354"/>
        <item x="203"/>
        <item x="21"/>
        <item x="408"/>
        <item x="58"/>
        <item x="282"/>
        <item x="353"/>
        <item x="304"/>
        <item x="226"/>
        <item x="294"/>
        <item x="372"/>
        <item x="419"/>
        <item x="329"/>
        <item x="1"/>
        <item x="225"/>
        <item x="361"/>
        <item x="428"/>
        <item x="108"/>
        <item x="239"/>
        <item x="322"/>
        <item x="168"/>
        <item x="383"/>
        <item x="251"/>
        <item x="20"/>
        <item x="281"/>
        <item x="321"/>
        <item x="291"/>
        <item x="0"/>
        <item x="215"/>
        <item x="154"/>
        <item x="77"/>
        <item x="352"/>
        <item x="371"/>
        <item x="328"/>
        <item x="191"/>
        <item x="370"/>
        <item x="303"/>
        <item x="351"/>
        <item x="153"/>
        <item x="214"/>
        <item x="94"/>
        <item x="392"/>
        <item x="401"/>
        <item x="262"/>
        <item x="167"/>
        <item x="433"/>
        <item x="202"/>
        <item x="137"/>
        <item x="123"/>
        <item x="382"/>
        <item x="440"/>
        <item x="224"/>
        <item x="391"/>
        <item x="407"/>
        <item x="190"/>
        <item x="290"/>
        <item x="360"/>
        <item x="335"/>
        <item x="261"/>
        <item x="213"/>
        <item x="418"/>
        <item x="271"/>
        <item x="238"/>
        <item x="400"/>
        <item x="312"/>
        <item x="178"/>
        <item x="293"/>
        <item x="250"/>
        <item x="344"/>
        <item x="427"/>
        <item x="39"/>
        <item x="201"/>
      </items>
    </pivotField>
    <pivotField dataField="1" showAll="0" defaultSubtotal="0">
      <items count="151">
        <item x="120"/>
        <item x="56"/>
        <item x="67"/>
        <item x="54"/>
        <item x="50"/>
        <item x="55"/>
        <item x="111"/>
        <item x="53"/>
        <item x="59"/>
        <item x="65"/>
        <item x="70"/>
        <item x="97"/>
        <item x="52"/>
        <item x="38"/>
        <item x="93"/>
        <item x="122"/>
        <item x="39"/>
        <item x="27"/>
        <item x="35"/>
        <item x="85"/>
        <item x="72"/>
        <item x="17"/>
        <item x="98"/>
        <item x="51"/>
        <item x="86"/>
        <item x="57"/>
        <item x="96"/>
        <item x="144"/>
        <item x="75"/>
        <item x="131"/>
        <item x="146"/>
        <item x="34"/>
        <item x="74"/>
        <item x="149"/>
        <item x="90"/>
        <item x="103"/>
        <item x="133"/>
        <item x="87"/>
        <item x="119"/>
        <item x="79"/>
        <item x="36"/>
        <item x="105"/>
        <item x="116"/>
        <item x="66"/>
        <item x="118"/>
        <item x="132"/>
        <item x="48"/>
        <item x="147"/>
        <item x="28"/>
        <item x="84"/>
        <item x="13"/>
        <item x="123"/>
        <item x="109"/>
        <item x="130"/>
        <item x="139"/>
        <item x="91"/>
        <item x="64"/>
        <item x="60"/>
        <item x="73"/>
        <item x="148"/>
        <item x="71"/>
        <item x="82"/>
        <item x="61"/>
        <item x="104"/>
        <item x="24"/>
        <item x="110"/>
        <item x="63"/>
        <item x="80"/>
        <item x="83"/>
        <item x="95"/>
        <item x="137"/>
        <item x="77"/>
        <item x="117"/>
        <item x="108"/>
        <item x="150"/>
        <item x="115"/>
        <item x="18"/>
        <item x="49"/>
        <item x="126"/>
        <item x="145"/>
        <item x="101"/>
        <item x="138"/>
        <item x="62"/>
        <item x="143"/>
        <item x="136"/>
        <item x="127"/>
        <item x="16"/>
        <item x="121"/>
        <item x="81"/>
        <item x="107"/>
        <item x="15"/>
        <item x="125"/>
        <item x="102"/>
        <item x="92"/>
        <item x="114"/>
        <item x="32"/>
        <item x="26"/>
        <item x="94"/>
        <item x="45"/>
        <item x="142"/>
        <item x="19"/>
        <item x="78"/>
        <item x="69"/>
        <item x="135"/>
        <item x="106"/>
        <item x="124"/>
        <item x="42"/>
        <item x="33"/>
        <item x="44"/>
        <item x="113"/>
        <item x="89"/>
        <item x="37"/>
        <item x="112"/>
        <item x="134"/>
        <item x="129"/>
        <item x="46"/>
        <item x="68"/>
        <item x="100"/>
        <item x="128"/>
        <item x="47"/>
        <item x="88"/>
        <item x="58"/>
        <item x="76"/>
        <item x="14"/>
        <item x="7"/>
        <item x="141"/>
        <item x="43"/>
        <item x="99"/>
        <item x="140"/>
        <item x="31"/>
        <item x="23"/>
        <item x="12"/>
        <item x="30"/>
        <item x="25"/>
        <item x="22"/>
        <item x="41"/>
        <item x="29"/>
        <item x="4"/>
        <item x="11"/>
        <item x="10"/>
        <item x="5"/>
        <item x="40"/>
        <item x="8"/>
        <item x="9"/>
        <item x="3"/>
        <item x="6"/>
        <item x="21"/>
        <item x="20"/>
        <item x="2"/>
        <item x="1"/>
        <item x="0"/>
      </items>
    </pivotField>
    <pivotField dataField="1" showAll="0" defaultSubtotal="0">
      <items count="483">
        <item x="183"/>
        <item x="54"/>
        <item x="129"/>
        <item x="52"/>
        <item x="17"/>
        <item x="83"/>
        <item x="50"/>
        <item x="53"/>
        <item x="72"/>
        <item x="37"/>
        <item x="195"/>
        <item x="38"/>
        <item x="27"/>
        <item x="182"/>
        <item x="13"/>
        <item x="447"/>
        <item x="100"/>
        <item x="272"/>
        <item x="323"/>
        <item x="343"/>
        <item x="73"/>
        <item x="101"/>
        <item x="413"/>
        <item x="18"/>
        <item x="194"/>
        <item x="34"/>
        <item x="64"/>
        <item x="80"/>
        <item x="16"/>
        <item x="227"/>
        <item x="167"/>
        <item x="48"/>
        <item x="247"/>
        <item x="260"/>
        <item x="35"/>
        <item x="15"/>
        <item x="273"/>
        <item x="366"/>
        <item x="322"/>
        <item x="59"/>
        <item x="455"/>
        <item x="402"/>
        <item x="61"/>
        <item x="28"/>
        <item x="19"/>
        <item x="207"/>
        <item x="226"/>
        <item x="51"/>
        <item x="417"/>
        <item x="153"/>
        <item x="70"/>
        <item x="295"/>
        <item x="55"/>
        <item x="245"/>
        <item x="103"/>
        <item x="136"/>
        <item x="271"/>
        <item x="259"/>
        <item x="324"/>
        <item x="145"/>
        <item x="24"/>
        <item x="181"/>
        <item x="246"/>
        <item x="165"/>
        <item x="118"/>
        <item x="208"/>
        <item x="134"/>
        <item x="77"/>
        <item x="60"/>
        <item x="411"/>
        <item x="274"/>
        <item x="147"/>
        <item x="367"/>
        <item x="325"/>
        <item x="261"/>
        <item x="95"/>
        <item x="452"/>
        <item x="424"/>
        <item x="218"/>
        <item x="151"/>
        <item x="350"/>
        <item x="112"/>
        <item x="405"/>
        <item x="435"/>
        <item x="193"/>
        <item x="130"/>
        <item x="481"/>
        <item x="333"/>
        <item x="230"/>
        <item x="321"/>
        <item x="14"/>
        <item x="47"/>
        <item x="464"/>
        <item x="152"/>
        <item x="305"/>
        <item x="446"/>
        <item x="92"/>
        <item x="289"/>
        <item x="7"/>
        <item x="349"/>
        <item x="255"/>
        <item x="213"/>
        <item x="180"/>
        <item x="105"/>
        <item x="135"/>
        <item x="284"/>
        <item x="32"/>
        <item x="368"/>
        <item x="26"/>
        <item x="319"/>
        <item x="243"/>
        <item x="67"/>
        <item x="164"/>
        <item x="258"/>
        <item x="454"/>
        <item x="412"/>
        <item x="86"/>
        <item x="228"/>
        <item x="294"/>
        <item x="88"/>
        <item x="187"/>
        <item x="119"/>
        <item x="320"/>
        <item x="306"/>
        <item x="445"/>
        <item x="396"/>
        <item x="166"/>
        <item x="115"/>
        <item x="206"/>
        <item x="241"/>
        <item x="217"/>
        <item x="285"/>
        <item x="102"/>
        <item x="79"/>
        <item x="347"/>
        <item x="126"/>
        <item x="462"/>
        <item x="269"/>
        <item x="150"/>
        <item x="33"/>
        <item x="12"/>
        <item x="364"/>
        <item x="443"/>
        <item x="316"/>
        <item x="179"/>
        <item x="291"/>
        <item x="388"/>
        <item x="117"/>
        <item x="231"/>
        <item x="472"/>
        <item x="453"/>
        <item x="423"/>
        <item x="205"/>
        <item x="240"/>
        <item x="348"/>
        <item x="303"/>
        <item x="257"/>
        <item x="176"/>
        <item x="416"/>
        <item x="49"/>
        <item x="133"/>
        <item x="36"/>
        <item x="222"/>
        <item x="144"/>
        <item x="244"/>
        <item x="375"/>
        <item x="132"/>
        <item x="148"/>
        <item x="397"/>
        <item x="162"/>
        <item x="107"/>
        <item x="340"/>
        <item x="229"/>
        <item x="425"/>
        <item x="387"/>
        <item x="191"/>
        <item x="465"/>
        <item x="177"/>
        <item x="451"/>
        <item x="304"/>
        <item x="87"/>
        <item x="444"/>
        <item x="256"/>
        <item x="268"/>
        <item x="109"/>
        <item x="344"/>
        <item x="203"/>
        <item x="4"/>
        <item x="310"/>
        <item x="414"/>
        <item x="104"/>
        <item x="242"/>
        <item x="377"/>
        <item x="365"/>
        <item x="159"/>
        <item x="345"/>
        <item x="85"/>
        <item x="292"/>
        <item x="482"/>
        <item x="93"/>
        <item x="302"/>
        <item x="334"/>
        <item x="442"/>
        <item x="468"/>
        <item x="71"/>
        <item x="11"/>
        <item x="415"/>
        <item x="463"/>
        <item x="131"/>
        <item x="346"/>
        <item x="281"/>
        <item x="201"/>
        <item x="212"/>
        <item x="282"/>
        <item x="434"/>
        <item x="128"/>
        <item x="146"/>
        <item x="10"/>
        <item x="223"/>
        <item x="161"/>
        <item x="441"/>
        <item x="460"/>
        <item x="341"/>
        <item x="238"/>
        <item x="389"/>
        <item x="395"/>
        <item x="163"/>
        <item x="175"/>
        <item x="477"/>
        <item x="127"/>
        <item x="149"/>
        <item x="335"/>
        <item x="224"/>
        <item x="66"/>
        <item x="239"/>
        <item x="174"/>
        <item x="278"/>
        <item x="44"/>
        <item x="267"/>
        <item x="188"/>
        <item x="399"/>
        <item x="283"/>
        <item x="200"/>
        <item x="215"/>
        <item x="160"/>
        <item x="5"/>
        <item x="99"/>
        <item x="470"/>
        <item x="116"/>
        <item x="392"/>
        <item x="178"/>
        <item x="143"/>
        <item x="480"/>
        <item x="69"/>
        <item x="329"/>
        <item x="373"/>
        <item x="62"/>
        <item x="31"/>
        <item x="84"/>
        <item x="382"/>
        <item x="409"/>
        <item x="461"/>
        <item x="225"/>
        <item x="433"/>
        <item x="110"/>
        <item x="41"/>
        <item x="374"/>
        <item x="123"/>
        <item x="63"/>
        <item x="317"/>
        <item x="43"/>
        <item x="8"/>
        <item x="265"/>
        <item x="440"/>
        <item x="479"/>
        <item x="204"/>
        <item x="23"/>
        <item x="426"/>
        <item x="280"/>
        <item x="370"/>
        <item x="97"/>
        <item x="251"/>
        <item x="293"/>
        <item x="270"/>
        <item x="68"/>
        <item x="157"/>
        <item x="9"/>
        <item x="381"/>
        <item x="173"/>
        <item x="318"/>
        <item x="420"/>
        <item x="237"/>
        <item x="125"/>
        <item x="216"/>
        <item x="363"/>
        <item x="190"/>
        <item x="342"/>
        <item x="458"/>
        <item x="356"/>
        <item x="94"/>
        <item x="98"/>
        <item x="311"/>
        <item x="3"/>
        <item x="82"/>
        <item x="114"/>
        <item x="254"/>
        <item x="189"/>
        <item x="90"/>
        <item x="45"/>
        <item x="78"/>
        <item x="141"/>
        <item x="393"/>
        <item x="339"/>
        <item x="30"/>
        <item x="266"/>
        <item x="478"/>
        <item x="202"/>
        <item x="6"/>
        <item x="236"/>
        <item x="332"/>
        <item x="192"/>
        <item x="277"/>
        <item x="410"/>
        <item x="25"/>
        <item x="22"/>
        <item x="65"/>
        <item x="439"/>
        <item x="124"/>
        <item x="380"/>
        <item x="474"/>
        <item x="403"/>
        <item x="253"/>
        <item x="355"/>
        <item x="158"/>
        <item x="358"/>
        <item x="315"/>
        <item x="301"/>
        <item x="287"/>
        <item x="214"/>
        <item x="404"/>
        <item x="471"/>
        <item x="422"/>
        <item x="331"/>
        <item x="46"/>
        <item x="300"/>
        <item x="142"/>
        <item x="171"/>
        <item x="235"/>
        <item x="279"/>
        <item x="122"/>
        <item x="400"/>
        <item x="96"/>
        <item x="296"/>
        <item x="29"/>
        <item x="198"/>
        <item x="2"/>
        <item x="431"/>
        <item x="352"/>
        <item x="459"/>
        <item x="379"/>
        <item x="386"/>
        <item x="394"/>
        <item x="359"/>
        <item x="140"/>
        <item x="81"/>
        <item x="476"/>
        <item x="309"/>
        <item x="172"/>
        <item x="330"/>
        <item x="372"/>
        <item x="252"/>
        <item x="299"/>
        <item x="250"/>
        <item x="170"/>
        <item x="360"/>
        <item x="450"/>
        <item x="327"/>
        <item x="371"/>
        <item x="467"/>
        <item x="42"/>
        <item x="199"/>
        <item x="401"/>
        <item x="378"/>
        <item x="111"/>
        <item x="353"/>
        <item x="362"/>
        <item x="428"/>
        <item x="432"/>
        <item x="113"/>
        <item x="234"/>
        <item x="338"/>
        <item x="156"/>
        <item x="56"/>
        <item x="438"/>
        <item x="328"/>
        <item x="139"/>
        <item x="383"/>
        <item x="307"/>
        <item x="186"/>
        <item x="421"/>
        <item x="91"/>
        <item x="384"/>
        <item x="290"/>
        <item x="361"/>
        <item x="475"/>
        <item x="427"/>
        <item x="313"/>
        <item x="430"/>
        <item x="437"/>
        <item x="211"/>
        <item x="351"/>
        <item x="314"/>
        <item x="298"/>
        <item x="74"/>
        <item x="288"/>
        <item x="121"/>
        <item x="233"/>
        <item x="264"/>
        <item x="263"/>
        <item x="337"/>
        <item x="138"/>
        <item x="449"/>
        <item x="76"/>
        <item x="391"/>
        <item x="249"/>
        <item x="469"/>
        <item x="108"/>
        <item x="418"/>
        <item x="354"/>
        <item x="297"/>
        <item x="457"/>
        <item x="169"/>
        <item x="385"/>
        <item x="155"/>
        <item x="58"/>
        <item x="197"/>
        <item x="408"/>
        <item x="232"/>
        <item x="185"/>
        <item x="1"/>
        <item x="308"/>
        <item x="40"/>
        <item x="436"/>
        <item x="407"/>
        <item x="154"/>
        <item x="221"/>
        <item x="137"/>
        <item x="357"/>
        <item x="326"/>
        <item x="168"/>
        <item x="276"/>
        <item x="429"/>
        <item x="210"/>
        <item x="196"/>
        <item x="448"/>
        <item x="312"/>
        <item x="336"/>
        <item x="406"/>
        <item x="0"/>
        <item x="248"/>
        <item x="275"/>
        <item x="120"/>
        <item x="220"/>
        <item x="473"/>
        <item x="21"/>
        <item x="369"/>
        <item x="466"/>
        <item x="419"/>
        <item x="219"/>
        <item x="262"/>
        <item x="57"/>
        <item x="20"/>
        <item x="75"/>
        <item x="106"/>
        <item x="456"/>
        <item x="390"/>
        <item x="89"/>
        <item x="184"/>
        <item x="376"/>
        <item x="209"/>
        <item x="286"/>
        <item x="398"/>
        <item x="39"/>
      </items>
    </pivotField>
    <pivotField dataField="1" showAll="0" defaultSubtotal="0">
      <items count="169">
        <item x="168"/>
        <item x="143"/>
        <item x="159"/>
        <item x="155"/>
        <item x="150"/>
        <item x="148"/>
        <item x="160"/>
        <item x="106"/>
        <item x="152"/>
        <item x="142"/>
        <item x="144"/>
        <item x="153"/>
        <item x="158"/>
        <item x="133"/>
        <item x="145"/>
        <item x="139"/>
        <item x="151"/>
        <item x="137"/>
        <item x="135"/>
        <item x="132"/>
        <item x="157"/>
        <item x="134"/>
        <item x="164"/>
        <item x="88"/>
        <item x="138"/>
        <item x="117"/>
        <item x="154"/>
        <item x="147"/>
        <item x="85"/>
        <item x="156"/>
        <item x="109"/>
        <item x="94"/>
        <item x="93"/>
        <item x="140"/>
        <item x="69"/>
        <item x="141"/>
        <item x="90"/>
        <item x="110"/>
        <item x="124"/>
        <item x="136"/>
        <item x="149"/>
        <item x="167"/>
        <item x="102"/>
        <item x="92"/>
        <item x="72"/>
        <item x="113"/>
        <item x="78"/>
        <item x="131"/>
        <item x="75"/>
        <item x="73"/>
        <item x="129"/>
        <item x="91"/>
        <item x="101"/>
        <item x="115"/>
        <item x="96"/>
        <item x="123"/>
        <item x="105"/>
        <item x="108"/>
        <item x="161"/>
        <item x="120"/>
        <item x="89"/>
        <item x="46"/>
        <item x="146"/>
        <item x="107"/>
        <item x="77"/>
        <item x="121"/>
        <item x="122"/>
        <item x="61"/>
        <item x="104"/>
        <item x="166"/>
        <item x="76"/>
        <item x="162"/>
        <item x="128"/>
        <item x="87"/>
        <item x="60"/>
        <item x="111"/>
        <item x="163"/>
        <item x="74"/>
        <item x="118"/>
        <item x="103"/>
        <item x="67"/>
        <item x="71"/>
        <item x="119"/>
        <item x="86"/>
        <item x="58"/>
        <item x="127"/>
        <item x="130"/>
        <item x="81"/>
        <item x="99"/>
        <item x="70"/>
        <item x="84"/>
        <item x="165"/>
        <item x="66"/>
        <item x="68"/>
        <item x="57"/>
        <item x="125"/>
        <item x="45"/>
        <item x="83"/>
        <item x="100"/>
        <item x="126"/>
        <item x="82"/>
        <item x="98"/>
        <item x="56"/>
        <item x="80"/>
        <item x="114"/>
        <item x="116"/>
        <item x="28"/>
        <item x="97"/>
        <item x="55"/>
        <item x="79"/>
        <item x="65"/>
        <item x="52"/>
        <item x="64"/>
        <item x="53"/>
        <item x="95"/>
        <item x="54"/>
        <item x="40"/>
        <item x="51"/>
        <item x="63"/>
        <item x="112"/>
        <item x="49"/>
        <item x="62"/>
        <item x="44"/>
        <item x="59"/>
        <item x="47"/>
        <item x="42"/>
        <item x="36"/>
        <item x="9"/>
        <item x="50"/>
        <item x="48"/>
        <item x="29"/>
        <item x="38"/>
        <item x="43"/>
        <item x="37"/>
        <item x="30"/>
        <item x="32"/>
        <item x="39"/>
        <item x="24"/>
        <item x="35"/>
        <item x="21"/>
        <item x="8"/>
        <item x="34"/>
        <item x="33"/>
        <item x="19"/>
        <item x="31"/>
        <item x="10"/>
        <item x="41"/>
        <item x="18"/>
        <item x="20"/>
        <item x="11"/>
        <item x="17"/>
        <item x="16"/>
        <item x="12"/>
        <item x="15"/>
        <item x="0"/>
        <item x="14"/>
        <item x="27"/>
        <item x="6"/>
        <item x="25"/>
        <item x="26"/>
        <item x="1"/>
        <item x="23"/>
        <item x="13"/>
        <item x="22"/>
        <item x="7"/>
        <item x="5"/>
        <item x="3"/>
        <item x="2"/>
        <item x="4"/>
      </items>
    </pivotField>
    <pivotField dataField="1" showAll="0" defaultSubtotal="0">
      <items count="411">
        <item x="286"/>
        <item x="152"/>
        <item x="177"/>
        <item x="102"/>
        <item x="318"/>
        <item x="299"/>
        <item x="337"/>
        <item x="260"/>
        <item x="199"/>
        <item x="223"/>
        <item x="404"/>
        <item x="168"/>
        <item x="232"/>
        <item x="349"/>
        <item x="347"/>
        <item x="248"/>
        <item x="163"/>
        <item x="317"/>
        <item x="281"/>
        <item x="300"/>
        <item x="259"/>
        <item x="395"/>
        <item x="249"/>
        <item x="198"/>
        <item x="135"/>
        <item x="185"/>
        <item x="268"/>
        <item x="210"/>
        <item x="324"/>
        <item x="325"/>
        <item x="369"/>
        <item x="85"/>
        <item x="9"/>
        <item x="44"/>
        <item x="115"/>
        <item x="402"/>
        <item x="221"/>
        <item x="312"/>
        <item x="207"/>
        <item x="297"/>
        <item x="64"/>
        <item x="28"/>
        <item x="233"/>
        <item x="374"/>
        <item x="137"/>
        <item x="275"/>
        <item x="167"/>
        <item x="81"/>
        <item x="197"/>
        <item x="234"/>
        <item x="188"/>
        <item x="354"/>
        <item x="149"/>
        <item x="383"/>
        <item x="96"/>
        <item x="89"/>
        <item x="136"/>
        <item x="88"/>
        <item x="308"/>
        <item x="105"/>
        <item x="205"/>
        <item x="153"/>
        <item x="67"/>
        <item x="222"/>
        <item x="247"/>
        <item x="336"/>
        <item x="190"/>
        <item x="257"/>
        <item x="364"/>
        <item x="397"/>
        <item x="120"/>
        <item x="54"/>
        <item x="87"/>
        <item x="70"/>
        <item x="191"/>
        <item x="246"/>
        <item x="371"/>
        <item x="220"/>
        <item x="68"/>
        <item x="270"/>
        <item x="36"/>
        <item x="301"/>
        <item x="209"/>
        <item x="106"/>
        <item x="8"/>
        <item x="329"/>
        <item x="156"/>
        <item x="183"/>
        <item x="154"/>
        <item x="110"/>
        <item x="279"/>
        <item x="29"/>
        <item x="140"/>
        <item x="346"/>
        <item x="19"/>
        <item x="211"/>
        <item x="229"/>
        <item x="372"/>
        <item x="170"/>
        <item x="155"/>
        <item x="74"/>
        <item x="53"/>
        <item x="134"/>
        <item x="396"/>
        <item x="10"/>
        <item x="37"/>
        <item x="315"/>
        <item x="169"/>
        <item x="212"/>
        <item x="142"/>
        <item x="82"/>
        <item x="139"/>
        <item x="72"/>
        <item x="334"/>
        <item x="171"/>
        <item x="376"/>
        <item x="18"/>
        <item x="262"/>
        <item x="113"/>
        <item x="370"/>
        <item x="208"/>
        <item x="394"/>
        <item x="11"/>
        <item x="123"/>
        <item x="57"/>
        <item x="17"/>
        <item x="269"/>
        <item x="236"/>
        <item x="200"/>
        <item x="316"/>
        <item x="410"/>
        <item x="52"/>
        <item x="189"/>
        <item x="124"/>
        <item x="71"/>
        <item x="294"/>
        <item x="357"/>
        <item x="355"/>
        <item x="138"/>
        <item x="399"/>
        <item x="121"/>
        <item x="97"/>
        <item x="271"/>
        <item x="250"/>
        <item x="16"/>
        <item x="30"/>
        <item x="323"/>
        <item x="32"/>
        <item x="91"/>
        <item x="230"/>
        <item x="151"/>
        <item x="56"/>
        <item x="116"/>
        <item x="12"/>
        <item x="86"/>
        <item x="101"/>
        <item x="362"/>
        <item x="314"/>
        <item x="122"/>
        <item x="104"/>
        <item x="179"/>
        <item x="69"/>
        <item x="125"/>
        <item x="15"/>
        <item x="214"/>
        <item x="35"/>
        <item x="228"/>
        <item x="187"/>
        <item x="0"/>
        <item x="14"/>
        <item x="256"/>
        <item x="119"/>
        <item x="157"/>
        <item x="66"/>
        <item x="132"/>
        <item x="21"/>
        <item x="400"/>
        <item x="391"/>
        <item x="6"/>
        <item x="103"/>
        <item x="162"/>
        <item x="356"/>
        <item x="34"/>
        <item x="49"/>
        <item x="298"/>
        <item x="340"/>
        <item x="243"/>
        <item x="196"/>
        <item x="365"/>
        <item x="50"/>
        <item x="215"/>
        <item x="51"/>
        <item x="39"/>
        <item x="378"/>
        <item x="33"/>
        <item x="130"/>
        <item x="235"/>
        <item x="141"/>
        <item x="133"/>
        <item x="1"/>
        <item x="305"/>
        <item x="107"/>
        <item x="278"/>
        <item x="31"/>
        <item x="161"/>
        <item x="241"/>
        <item x="99"/>
        <item x="186"/>
        <item x="368"/>
        <item x="47"/>
        <item x="330"/>
        <item x="84"/>
        <item x="65"/>
        <item x="192"/>
        <item x="117"/>
        <item x="100"/>
        <item x="202"/>
        <item x="245"/>
        <item x="258"/>
        <item x="43"/>
        <item x="261"/>
        <item x="176"/>
        <item x="382"/>
        <item x="387"/>
        <item x="295"/>
        <item x="118"/>
        <item x="62"/>
        <item x="331"/>
        <item x="63"/>
        <item x="184"/>
        <item x="20"/>
        <item x="13"/>
        <item x="403"/>
        <item x="251"/>
        <item x="219"/>
        <item x="311"/>
        <item x="242"/>
        <item x="277"/>
        <item x="283"/>
        <item x="293"/>
        <item x="83"/>
        <item x="98"/>
        <item x="45"/>
        <item x="41"/>
        <item x="240"/>
        <item x="322"/>
        <item x="379"/>
        <item x="166"/>
        <item x="348"/>
        <item x="77"/>
        <item x="239"/>
        <item x="363"/>
        <item x="150"/>
        <item x="203"/>
        <item x="291"/>
        <item x="265"/>
        <item x="144"/>
        <item x="276"/>
        <item x="160"/>
        <item x="48"/>
        <item x="231"/>
        <item x="46"/>
        <item x="164"/>
        <item x="408"/>
        <item x="213"/>
        <item x="296"/>
        <item x="289"/>
        <item x="350"/>
        <item x="80"/>
        <item x="146"/>
        <item x="23"/>
        <item x="129"/>
        <item x="253"/>
        <item x="94"/>
        <item x="27"/>
        <item x="165"/>
        <item x="390"/>
        <item x="143"/>
        <item x="25"/>
        <item x="367"/>
        <item x="377"/>
        <item x="218"/>
        <item x="267"/>
        <item x="26"/>
        <item x="178"/>
        <item x="112"/>
        <item x="7"/>
        <item x="345"/>
        <item x="173"/>
        <item x="42"/>
        <item x="5"/>
        <item x="206"/>
        <item x="384"/>
        <item x="182"/>
        <item x="266"/>
        <item x="389"/>
        <item x="79"/>
        <item x="158"/>
        <item x="303"/>
        <item x="401"/>
        <item x="3"/>
        <item x="313"/>
        <item x="78"/>
        <item x="282"/>
        <item x="342"/>
        <item x="61"/>
        <item x="244"/>
        <item x="24"/>
        <item x="128"/>
        <item x="131"/>
        <item x="332"/>
        <item x="307"/>
        <item x="95"/>
        <item x="60"/>
        <item x="111"/>
        <item x="114"/>
        <item x="290"/>
        <item x="217"/>
        <item x="360"/>
        <item x="225"/>
        <item x="366"/>
        <item x="59"/>
        <item x="38"/>
        <item x="76"/>
        <item x="361"/>
        <item x="319"/>
        <item x="175"/>
        <item x="328"/>
        <item x="204"/>
        <item x="335"/>
        <item x="93"/>
        <item x="339"/>
        <item x="147"/>
        <item x="58"/>
        <item x="224"/>
        <item x="148"/>
        <item x="2"/>
        <item x="285"/>
        <item x="386"/>
        <item x="406"/>
        <item x="4"/>
        <item x="321"/>
        <item x="145"/>
        <item x="292"/>
        <item x="254"/>
        <item x="352"/>
        <item x="172"/>
        <item x="55"/>
        <item x="344"/>
        <item x="75"/>
        <item x="126"/>
        <item x="274"/>
        <item x="284"/>
        <item x="255"/>
        <item x="181"/>
        <item x="159"/>
        <item x="306"/>
        <item x="272"/>
        <item x="92"/>
        <item x="263"/>
        <item x="333"/>
        <item x="174"/>
        <item x="373"/>
        <item x="381"/>
        <item x="216"/>
        <item x="201"/>
        <item x="237"/>
        <item x="127"/>
        <item x="73"/>
        <item x="392"/>
        <item x="108"/>
        <item x="309"/>
        <item x="22"/>
        <item x="109"/>
        <item x="264"/>
        <item x="302"/>
        <item x="341"/>
        <item x="226"/>
        <item x="398"/>
        <item x="193"/>
        <item x="385"/>
        <item x="409"/>
        <item x="40"/>
        <item x="90"/>
        <item x="288"/>
        <item x="359"/>
        <item x="310"/>
        <item x="180"/>
        <item x="195"/>
        <item x="407"/>
        <item x="227"/>
        <item x="238"/>
        <item x="273"/>
        <item x="388"/>
        <item x="194"/>
        <item x="343"/>
        <item x="327"/>
        <item x="252"/>
        <item x="351"/>
        <item x="405"/>
        <item x="338"/>
        <item x="304"/>
        <item x="320"/>
        <item x="353"/>
        <item x="358"/>
        <item x="393"/>
        <item x="280"/>
        <item x="287"/>
        <item x="380"/>
        <item x="375"/>
        <item x="326"/>
      </items>
    </pivotField>
    <pivotField dataField="1" showAll="0" defaultSubtotal="0">
      <items count="10">
        <item x="2"/>
        <item x="5"/>
        <item x="0"/>
        <item x="1"/>
        <item x="6"/>
        <item x="9"/>
        <item x="7"/>
        <item x="8"/>
        <item x="3"/>
        <item x="4"/>
      </items>
    </pivotField>
  </pivotFields>
  <rowFields count="3">
    <field x="2"/>
    <field x="6"/>
    <field x="5"/>
  </rowFields>
  <rowItems count="959">
    <i>
      <x/>
    </i>
    <i r="1">
      <x/>
      <x v="39"/>
    </i>
    <i r="1">
      <x v="1"/>
      <x v="37"/>
    </i>
    <i r="1">
      <x v="2"/>
      <x v="32"/>
    </i>
    <i r="1">
      <x v="3"/>
      <x v="28"/>
    </i>
    <i r="1">
      <x v="4"/>
      <x/>
    </i>
    <i r="1">
      <x v="5"/>
      <x v="1"/>
    </i>
    <i r="1">
      <x v="6"/>
      <x v="26"/>
    </i>
    <i r="1">
      <x v="7"/>
      <x v="2"/>
    </i>
    <i r="1">
      <x v="8"/>
      <x v="42"/>
    </i>
    <i r="1">
      <x v="9"/>
      <x v="43"/>
    </i>
    <i r="1">
      <x v="10"/>
      <x v="34"/>
    </i>
    <i r="1">
      <x v="11"/>
      <x v="27"/>
    </i>
    <i r="1">
      <x v="12"/>
      <x v="25"/>
    </i>
    <i r="1">
      <x v="13"/>
      <x v="23"/>
    </i>
    <i r="1">
      <x v="14"/>
      <x v="35"/>
    </i>
    <i r="1">
      <x v="15"/>
      <x v="22"/>
    </i>
    <i r="1">
      <x v="16"/>
      <x v="24"/>
    </i>
    <i r="1">
      <x v="17"/>
      <x v="44"/>
    </i>
    <i r="1">
      <x v="18"/>
      <x v="31"/>
    </i>
    <i r="1">
      <x v="19"/>
      <x v="21"/>
    </i>
    <i t="blank">
      <x/>
    </i>
    <i>
      <x v="1"/>
    </i>
    <i r="1">
      <x/>
      <x v="37"/>
    </i>
    <i r="1">
      <x v="1"/>
      <x v="39"/>
    </i>
    <i r="1">
      <x v="2"/>
      <x v="32"/>
    </i>
    <i r="1">
      <x v="3"/>
      <x v="28"/>
    </i>
    <i r="1">
      <x v="4"/>
      <x/>
    </i>
    <i r="1">
      <x v="5"/>
      <x v="34"/>
    </i>
    <i r="1">
      <x v="6"/>
      <x v="1"/>
    </i>
    <i r="1">
      <x v="7"/>
      <x v="23"/>
    </i>
    <i r="1">
      <x v="8"/>
      <x v="2"/>
    </i>
    <i r="1">
      <x v="9"/>
      <x v="43"/>
    </i>
    <i r="1">
      <x v="10"/>
      <x v="42"/>
    </i>
    <i r="1">
      <x v="11"/>
      <x v="26"/>
    </i>
    <i r="1">
      <x v="12"/>
      <x v="35"/>
    </i>
    <i r="1">
      <x v="13"/>
      <x v="25"/>
    </i>
    <i r="1">
      <x v="14"/>
      <x v="24"/>
    </i>
    <i r="1">
      <x v="15"/>
      <x v="22"/>
    </i>
    <i r="1">
      <x v="16"/>
      <x v="31"/>
    </i>
    <i r="1">
      <x v="17"/>
      <x v="27"/>
    </i>
    <i r="1">
      <x v="18"/>
      <x v="49"/>
    </i>
    <i r="1">
      <x v="19"/>
      <x v="44"/>
    </i>
    <i t="blank">
      <x v="1"/>
    </i>
    <i>
      <x v="2"/>
    </i>
    <i r="1">
      <x/>
      <x v="37"/>
    </i>
    <i r="1">
      <x v="1"/>
      <x v="39"/>
    </i>
    <i r="1">
      <x v="2"/>
      <x v="32"/>
    </i>
    <i r="1">
      <x v="3"/>
      <x v="34"/>
    </i>
    <i r="1">
      <x v="4"/>
      <x v="28"/>
    </i>
    <i r="1">
      <x v="5"/>
      <x v="26"/>
    </i>
    <i r="1">
      <x v="6"/>
      <x v="42"/>
    </i>
    <i r="1">
      <x v="7"/>
      <x v="43"/>
    </i>
    <i r="1">
      <x v="8"/>
      <x v="35"/>
    </i>
    <i r="1">
      <x v="9"/>
      <x/>
    </i>
    <i r="1">
      <x v="10"/>
      <x v="25"/>
    </i>
    <i r="1">
      <x v="11"/>
      <x v="23"/>
    </i>
    <i r="1">
      <x v="12"/>
      <x v="1"/>
    </i>
    <i r="1">
      <x v="13"/>
      <x v="31"/>
    </i>
    <i r="1">
      <x v="14"/>
      <x v="2"/>
    </i>
    <i r="1">
      <x v="15"/>
      <x v="22"/>
    </i>
    <i r="1">
      <x v="16"/>
      <x v="49"/>
    </i>
    <i r="1">
      <x v="17"/>
      <x v="24"/>
    </i>
    <i r="1">
      <x v="18"/>
      <x v="16"/>
    </i>
    <i r="1">
      <x v="19"/>
      <x v="40"/>
    </i>
    <i t="blank">
      <x v="2"/>
    </i>
    <i>
      <x v="3"/>
    </i>
    <i r="1">
      <x/>
      <x v="32"/>
    </i>
    <i r="1">
      <x v="1"/>
      <x v="39"/>
    </i>
    <i r="1">
      <x v="2"/>
      <x v="37"/>
    </i>
    <i r="1">
      <x v="3"/>
      <x v="23"/>
    </i>
    <i r="1">
      <x v="4"/>
      <x v="1"/>
    </i>
    <i r="1">
      <x v="5"/>
      <x v="2"/>
    </i>
    <i r="1">
      <x v="6"/>
      <x/>
    </i>
    <i r="1">
      <x v="7"/>
      <x v="28"/>
    </i>
    <i r="1">
      <x v="8"/>
      <x v="27"/>
    </i>
    <i r="1">
      <x v="9"/>
      <x v="24"/>
    </i>
    <i r="1">
      <x v="10"/>
      <x v="43"/>
    </i>
    <i r="1">
      <x v="11"/>
      <x v="22"/>
    </i>
    <i r="1">
      <x v="12"/>
      <x v="26"/>
    </i>
    <i r="2">
      <x v="35"/>
    </i>
    <i r="1">
      <x v="14"/>
      <x v="42"/>
    </i>
    <i r="1">
      <x v="15"/>
      <x v="34"/>
    </i>
    <i r="1">
      <x v="16"/>
      <x v="31"/>
    </i>
    <i r="1">
      <x v="17"/>
      <x v="46"/>
    </i>
    <i r="1">
      <x v="18"/>
      <x v="21"/>
    </i>
    <i r="1">
      <x v="19"/>
      <x v="49"/>
    </i>
    <i t="blank">
      <x v="3"/>
    </i>
    <i>
      <x v="4"/>
    </i>
    <i r="1">
      <x/>
      <x v="32"/>
    </i>
    <i r="1">
      <x v="1"/>
      <x v="39"/>
    </i>
    <i r="1">
      <x v="2"/>
      <x v="37"/>
    </i>
    <i r="1">
      <x v="3"/>
      <x v="23"/>
    </i>
    <i r="1">
      <x v="4"/>
      <x v="2"/>
    </i>
    <i r="1">
      <x v="5"/>
      <x v="28"/>
    </i>
    <i r="1">
      <x v="6"/>
      <x v="1"/>
    </i>
    <i r="1">
      <x v="7"/>
      <x/>
    </i>
    <i r="1">
      <x v="8"/>
      <x v="24"/>
    </i>
    <i r="1">
      <x v="9"/>
      <x v="43"/>
    </i>
    <i r="1">
      <x v="10"/>
      <x v="26"/>
    </i>
    <i r="1">
      <x v="11"/>
      <x v="22"/>
    </i>
    <i r="1">
      <x v="12"/>
      <x v="21"/>
    </i>
    <i r="1">
      <x v="13"/>
      <x v="42"/>
    </i>
    <i r="1">
      <x v="14"/>
      <x v="31"/>
    </i>
    <i r="1">
      <x v="15"/>
      <x v="27"/>
    </i>
    <i r="1">
      <x v="16"/>
      <x v="7"/>
    </i>
    <i r="2">
      <x v="35"/>
    </i>
    <i r="1">
      <x v="18"/>
      <x v="34"/>
    </i>
    <i r="1">
      <x v="19"/>
      <x v="25"/>
    </i>
    <i t="blank">
      <x v="4"/>
    </i>
    <i>
      <x v="5"/>
    </i>
    <i r="1">
      <x/>
      <x v="39"/>
    </i>
    <i r="1">
      <x v="1"/>
      <x v="32"/>
    </i>
    <i r="1">
      <x v="2"/>
      <x v="37"/>
    </i>
    <i r="1">
      <x v="3"/>
      <x/>
    </i>
    <i r="1">
      <x v="4"/>
      <x v="1"/>
    </i>
    <i r="1">
      <x v="5"/>
      <x v="28"/>
    </i>
    <i r="1">
      <x v="6"/>
      <x v="2"/>
    </i>
    <i r="1">
      <x v="7"/>
      <x v="43"/>
    </i>
    <i r="1">
      <x v="8"/>
      <x v="42"/>
    </i>
    <i r="1">
      <x v="9"/>
      <x v="26"/>
    </i>
    <i r="1">
      <x v="10"/>
      <x v="34"/>
    </i>
    <i r="1">
      <x v="11"/>
      <x v="23"/>
    </i>
    <i r="2">
      <x v="35"/>
    </i>
    <i r="1">
      <x v="13"/>
      <x v="24"/>
    </i>
    <i r="2">
      <x v="25"/>
    </i>
    <i r="1">
      <x v="15"/>
      <x v="18"/>
    </i>
    <i r="1">
      <x v="16"/>
      <x v="44"/>
    </i>
    <i r="1">
      <x v="17"/>
      <x v="31"/>
    </i>
    <i r="1">
      <x v="18"/>
      <x v="27"/>
    </i>
    <i r="1">
      <x v="19"/>
      <x v="40"/>
    </i>
    <i t="blank">
      <x v="5"/>
    </i>
    <i>
      <x v="6"/>
    </i>
    <i r="1">
      <x/>
      <x v="39"/>
    </i>
    <i r="1">
      <x v="1"/>
      <x v="32"/>
    </i>
    <i r="1">
      <x v="2"/>
      <x/>
    </i>
    <i r="1">
      <x v="3"/>
      <x v="37"/>
    </i>
    <i r="1">
      <x v="4"/>
      <x v="1"/>
    </i>
    <i r="2">
      <x v="28"/>
    </i>
    <i r="1">
      <x v="6"/>
      <x v="42"/>
    </i>
    <i r="1">
      <x v="7"/>
      <x v="2"/>
    </i>
    <i r="1">
      <x v="8"/>
      <x v="43"/>
    </i>
    <i r="1">
      <x v="9"/>
      <x v="34"/>
    </i>
    <i r="1">
      <x v="10"/>
      <x v="35"/>
    </i>
    <i r="1">
      <x v="11"/>
      <x v="23"/>
    </i>
    <i r="1">
      <x v="12"/>
      <x v="25"/>
    </i>
    <i r="1">
      <x v="13"/>
      <x v="26"/>
    </i>
    <i r="1">
      <x v="14"/>
      <x v="27"/>
    </i>
    <i r="1">
      <x v="15"/>
      <x v="24"/>
    </i>
    <i r="1">
      <x v="16"/>
      <x v="44"/>
    </i>
    <i r="1">
      <x v="17"/>
      <x v="29"/>
    </i>
    <i r="1">
      <x v="18"/>
      <x v="31"/>
    </i>
    <i r="1">
      <x v="19"/>
      <x v="40"/>
    </i>
    <i t="blank">
      <x v="6"/>
    </i>
    <i>
      <x v="7"/>
    </i>
    <i r="1">
      <x/>
      <x v="39"/>
    </i>
    <i r="1">
      <x v="1"/>
      <x v="37"/>
    </i>
    <i r="1">
      <x v="2"/>
      <x v="32"/>
    </i>
    <i r="1">
      <x v="3"/>
      <x/>
    </i>
    <i r="1">
      <x v="4"/>
      <x v="28"/>
    </i>
    <i r="1">
      <x v="5"/>
      <x v="1"/>
    </i>
    <i r="1">
      <x v="6"/>
      <x v="26"/>
    </i>
    <i r="1">
      <x v="7"/>
      <x v="2"/>
    </i>
    <i r="1">
      <x v="8"/>
      <x v="27"/>
    </i>
    <i r="1">
      <x v="9"/>
      <x v="42"/>
    </i>
    <i r="1">
      <x v="10"/>
      <x v="25"/>
    </i>
    <i r="1">
      <x v="11"/>
      <x v="44"/>
    </i>
    <i r="1">
      <x v="12"/>
      <x v="3"/>
    </i>
    <i r="1">
      <x v="13"/>
      <x v="43"/>
    </i>
    <i r="1">
      <x v="14"/>
      <x v="34"/>
    </i>
    <i r="1">
      <x v="15"/>
      <x v="46"/>
    </i>
    <i r="1">
      <x v="16"/>
      <x v="22"/>
    </i>
    <i r="1">
      <x v="17"/>
      <x v="35"/>
    </i>
    <i r="1">
      <x v="18"/>
      <x v="36"/>
    </i>
    <i r="1">
      <x v="19"/>
      <x v="21"/>
    </i>
    <i t="blank">
      <x v="7"/>
    </i>
    <i>
      <x v="8"/>
    </i>
    <i r="1">
      <x/>
      <x v="37"/>
    </i>
    <i r="1">
      <x v="1"/>
      <x v="39"/>
    </i>
    <i r="1">
      <x v="2"/>
      <x v="32"/>
    </i>
    <i r="1">
      <x v="3"/>
      <x v="26"/>
    </i>
    <i r="1">
      <x v="4"/>
      <x v="28"/>
    </i>
    <i r="1">
      <x v="5"/>
      <x v="21"/>
    </i>
    <i r="1">
      <x v="6"/>
      <x v="1"/>
    </i>
    <i r="1">
      <x v="7"/>
      <x/>
    </i>
    <i r="1">
      <x v="8"/>
      <x v="2"/>
    </i>
    <i r="1">
      <x v="9"/>
      <x v="42"/>
    </i>
    <i r="1">
      <x v="10"/>
      <x v="3"/>
    </i>
    <i r="2">
      <x v="25"/>
    </i>
    <i r="1">
      <x v="12"/>
      <x v="43"/>
    </i>
    <i r="1">
      <x v="13"/>
      <x v="27"/>
    </i>
    <i r="1">
      <x v="14"/>
      <x v="34"/>
    </i>
    <i r="1">
      <x v="15"/>
      <x v="22"/>
    </i>
    <i r="2">
      <x v="46"/>
    </i>
    <i r="1">
      <x v="17"/>
      <x v="40"/>
    </i>
    <i r="1">
      <x v="18"/>
      <x v="24"/>
    </i>
    <i r="2">
      <x v="35"/>
    </i>
    <i t="blank">
      <x v="8"/>
    </i>
    <i>
      <x v="9"/>
    </i>
    <i r="1">
      <x/>
      <x v="39"/>
    </i>
    <i r="1">
      <x v="1"/>
      <x v="37"/>
    </i>
    <i r="1">
      <x v="2"/>
      <x v="32"/>
    </i>
    <i r="1">
      <x v="3"/>
      <x v="28"/>
    </i>
    <i r="1">
      <x v="4"/>
      <x v="26"/>
    </i>
    <i r="1">
      <x v="5"/>
      <x/>
    </i>
    <i r="1">
      <x v="6"/>
      <x v="1"/>
    </i>
    <i r="1">
      <x v="7"/>
      <x v="25"/>
    </i>
    <i r="1">
      <x v="8"/>
      <x v="27"/>
    </i>
    <i r="1">
      <x v="9"/>
      <x v="2"/>
    </i>
    <i r="1">
      <x v="10"/>
      <x v="42"/>
    </i>
    <i r="1">
      <x v="11"/>
      <x v="3"/>
    </i>
    <i r="1">
      <x v="12"/>
      <x v="21"/>
    </i>
    <i r="1">
      <x v="13"/>
      <x v="44"/>
    </i>
    <i r="1">
      <x v="14"/>
      <x v="34"/>
    </i>
    <i r="1">
      <x v="15"/>
      <x v="35"/>
    </i>
    <i r="2">
      <x v="36"/>
    </i>
    <i r="2">
      <x v="43"/>
    </i>
    <i r="1">
      <x v="18"/>
      <x v="23"/>
    </i>
    <i r="2">
      <x v="38"/>
    </i>
    <i t="blank">
      <x v="9"/>
    </i>
    <i>
      <x v="10"/>
    </i>
    <i r="1">
      <x/>
      <x v="39"/>
    </i>
    <i r="1">
      <x v="1"/>
      <x v="37"/>
    </i>
    <i r="1">
      <x v="2"/>
      <x v="1"/>
    </i>
    <i r="2">
      <x v="28"/>
    </i>
    <i r="1">
      <x v="4"/>
      <x v="26"/>
    </i>
    <i r="1">
      <x v="5"/>
      <x/>
    </i>
    <i r="1">
      <x v="6"/>
      <x v="32"/>
    </i>
    <i r="1">
      <x v="7"/>
      <x v="42"/>
    </i>
    <i r="1">
      <x v="8"/>
      <x v="2"/>
    </i>
    <i r="1">
      <x v="9"/>
      <x v="27"/>
    </i>
    <i r="2">
      <x v="43"/>
    </i>
    <i r="1">
      <x v="11"/>
      <x v="25"/>
    </i>
    <i r="1">
      <x v="12"/>
      <x v="46"/>
    </i>
    <i r="1">
      <x v="13"/>
      <x v="13"/>
    </i>
    <i r="1">
      <x v="14"/>
      <x v="34"/>
    </i>
    <i r="2">
      <x v="35"/>
    </i>
    <i r="2">
      <x v="44"/>
    </i>
    <i r="1">
      <x v="17"/>
      <x v="3"/>
    </i>
    <i r="2">
      <x v="38"/>
    </i>
    <i r="1">
      <x v="19"/>
      <x v="30"/>
    </i>
    <i t="blank">
      <x v="10"/>
    </i>
    <i>
      <x v="11"/>
    </i>
    <i r="1">
      <x/>
      <x v="32"/>
    </i>
    <i r="1">
      <x v="1"/>
      <x v="39"/>
    </i>
    <i r="1">
      <x v="2"/>
      <x/>
    </i>
    <i r="1">
      <x v="3"/>
      <x v="37"/>
    </i>
    <i r="1">
      <x v="4"/>
      <x v="1"/>
    </i>
    <i r="1">
      <x v="5"/>
      <x v="28"/>
    </i>
    <i r="1">
      <x v="6"/>
      <x v="42"/>
    </i>
    <i r="1">
      <x v="7"/>
      <x v="2"/>
    </i>
    <i r="1">
      <x v="8"/>
      <x v="26"/>
    </i>
    <i r="1">
      <x v="9"/>
      <x v="27"/>
    </i>
    <i r="1">
      <x v="10"/>
      <x v="43"/>
    </i>
    <i r="1">
      <x v="11"/>
      <x v="25"/>
    </i>
    <i r="2">
      <x v="35"/>
    </i>
    <i r="1">
      <x v="13"/>
      <x v="22"/>
    </i>
    <i r="1">
      <x v="14"/>
      <x v="23"/>
    </i>
    <i r="1">
      <x v="15"/>
      <x v="34"/>
    </i>
    <i r="1">
      <x v="16"/>
      <x v="49"/>
    </i>
    <i r="1">
      <x v="17"/>
      <x v="46"/>
    </i>
    <i r="1">
      <x v="18"/>
      <x v="30"/>
    </i>
    <i r="1">
      <x v="19"/>
      <x v="40"/>
    </i>
    <i r="2">
      <x v="44"/>
    </i>
    <i t="blank">
      <x v="11"/>
    </i>
    <i>
      <x v="12"/>
    </i>
    <i r="1">
      <x/>
      <x v="37"/>
    </i>
    <i r="1">
      <x v="1"/>
      <x v="39"/>
    </i>
    <i r="1">
      <x v="2"/>
      <x v="28"/>
    </i>
    <i r="1">
      <x v="3"/>
      <x v="26"/>
    </i>
    <i r="1">
      <x v="4"/>
      <x v="1"/>
    </i>
    <i r="1">
      <x v="5"/>
      <x/>
    </i>
    <i r="1">
      <x v="6"/>
      <x v="27"/>
    </i>
    <i r="1">
      <x v="7"/>
      <x v="42"/>
    </i>
    <i r="1">
      <x v="8"/>
      <x v="29"/>
    </i>
    <i r="2">
      <x v="43"/>
    </i>
    <i r="1">
      <x v="10"/>
      <x v="32"/>
    </i>
    <i r="2">
      <x v="46"/>
    </i>
    <i r="1">
      <x v="12"/>
      <x v="2"/>
    </i>
    <i r="1">
      <x v="13"/>
      <x v="22"/>
    </i>
    <i r="1">
      <x v="14"/>
      <x v="35"/>
    </i>
    <i r="1">
      <x v="15"/>
      <x v="3"/>
    </i>
    <i r="2">
      <x v="12"/>
    </i>
    <i r="2">
      <x v="40"/>
    </i>
    <i r="2">
      <x v="41"/>
    </i>
    <i r="2">
      <x v="44"/>
    </i>
    <i t="blank">
      <x v="12"/>
    </i>
    <i>
      <x v="13"/>
    </i>
    <i r="1">
      <x/>
      <x v="32"/>
    </i>
    <i r="1">
      <x v="1"/>
      <x v="39"/>
    </i>
    <i r="1">
      <x v="2"/>
      <x v="37"/>
    </i>
    <i r="1">
      <x v="3"/>
      <x v="28"/>
    </i>
    <i r="1">
      <x v="4"/>
      <x/>
    </i>
    <i r="1">
      <x v="5"/>
      <x v="2"/>
    </i>
    <i r="1">
      <x v="6"/>
      <x v="42"/>
    </i>
    <i r="1">
      <x v="7"/>
      <x v="1"/>
    </i>
    <i r="1">
      <x v="8"/>
      <x v="26"/>
    </i>
    <i r="1">
      <x v="9"/>
      <x v="43"/>
    </i>
    <i r="1">
      <x v="10"/>
      <x v="27"/>
    </i>
    <i r="1">
      <x v="11"/>
      <x v="25"/>
    </i>
    <i r="1">
      <x v="12"/>
      <x v="31"/>
    </i>
    <i r="1">
      <x v="13"/>
      <x v="40"/>
    </i>
    <i r="1">
      <x v="14"/>
      <x v="49"/>
    </i>
    <i r="1">
      <x v="15"/>
      <x v="44"/>
    </i>
    <i r="1">
      <x v="16"/>
      <x v="22"/>
    </i>
    <i r="2">
      <x v="46"/>
    </i>
    <i r="1">
      <x v="18"/>
      <x v="23"/>
    </i>
    <i r="2">
      <x v="35"/>
    </i>
    <i t="blank">
      <x v="13"/>
    </i>
    <i>
      <x v="14"/>
    </i>
    <i r="1">
      <x/>
      <x v="32"/>
    </i>
    <i r="1">
      <x v="1"/>
      <x v="37"/>
    </i>
    <i r="1">
      <x v="2"/>
      <x v="39"/>
    </i>
    <i r="1">
      <x v="3"/>
      <x/>
    </i>
    <i r="1">
      <x v="4"/>
      <x v="28"/>
    </i>
    <i r="1">
      <x v="5"/>
      <x v="1"/>
    </i>
    <i r="1">
      <x v="6"/>
      <x v="26"/>
    </i>
    <i r="1">
      <x v="7"/>
      <x v="42"/>
    </i>
    <i r="1">
      <x v="8"/>
      <x v="2"/>
    </i>
    <i r="1">
      <x v="9"/>
      <x v="43"/>
    </i>
    <i r="1">
      <x v="10"/>
      <x v="22"/>
    </i>
    <i r="1">
      <x v="11"/>
      <x v="44"/>
    </i>
    <i r="1">
      <x v="12"/>
      <x v="25"/>
    </i>
    <i r="1">
      <x v="13"/>
      <x v="40"/>
    </i>
    <i r="1">
      <x v="14"/>
      <x v="23"/>
    </i>
    <i r="1">
      <x v="15"/>
      <x v="27"/>
    </i>
    <i r="1">
      <x v="16"/>
      <x v="24"/>
    </i>
    <i r="1">
      <x v="17"/>
      <x v="35"/>
    </i>
    <i r="1">
      <x v="18"/>
      <x v="34"/>
    </i>
    <i r="1">
      <x v="19"/>
      <x v="30"/>
    </i>
    <i t="blank">
      <x v="14"/>
    </i>
    <i>
      <x v="15"/>
    </i>
    <i r="1">
      <x/>
      <x v="39"/>
    </i>
    <i r="1">
      <x v="1"/>
      <x v="37"/>
    </i>
    <i r="1">
      <x v="2"/>
      <x v="32"/>
    </i>
    <i r="1">
      <x v="3"/>
      <x v="1"/>
    </i>
    <i r="1">
      <x v="4"/>
      <x v="28"/>
    </i>
    <i r="1">
      <x v="5"/>
      <x/>
    </i>
    <i r="1">
      <x v="6"/>
      <x v="26"/>
    </i>
    <i r="1">
      <x v="7"/>
      <x v="42"/>
    </i>
    <i r="1">
      <x v="8"/>
      <x v="27"/>
    </i>
    <i r="1">
      <x v="9"/>
      <x v="2"/>
    </i>
    <i r="1">
      <x v="10"/>
      <x v="25"/>
    </i>
    <i r="1">
      <x v="11"/>
      <x v="43"/>
    </i>
    <i r="1">
      <x v="12"/>
      <x v="35"/>
    </i>
    <i r="1">
      <x v="13"/>
      <x v="46"/>
    </i>
    <i r="1">
      <x v="14"/>
      <x v="40"/>
    </i>
    <i r="1">
      <x v="15"/>
      <x v="22"/>
    </i>
    <i r="1">
      <x v="16"/>
      <x v="34"/>
    </i>
    <i r="1">
      <x v="17"/>
      <x v="44"/>
    </i>
    <i r="1">
      <x v="18"/>
      <x v="3"/>
    </i>
    <i r="2">
      <x v="24"/>
    </i>
    <i t="blank">
      <x v="15"/>
    </i>
    <i>
      <x v="16"/>
    </i>
    <i r="1">
      <x/>
      <x v="39"/>
    </i>
    <i r="1">
      <x v="1"/>
      <x v="37"/>
    </i>
    <i r="1">
      <x v="2"/>
      <x v="28"/>
    </i>
    <i r="1">
      <x v="3"/>
      <x/>
    </i>
    <i r="1">
      <x v="4"/>
      <x v="26"/>
    </i>
    <i r="1">
      <x v="5"/>
      <x v="1"/>
    </i>
    <i r="1">
      <x v="6"/>
      <x v="27"/>
    </i>
    <i r="1">
      <x v="7"/>
      <x v="25"/>
    </i>
    <i r="2">
      <x v="42"/>
    </i>
    <i r="1">
      <x v="9"/>
      <x v="2"/>
    </i>
    <i r="2">
      <x v="32"/>
    </i>
    <i r="1">
      <x v="11"/>
      <x v="44"/>
    </i>
    <i r="1">
      <x v="12"/>
      <x v="35"/>
    </i>
    <i r="2">
      <x v="43"/>
    </i>
    <i r="1">
      <x v="14"/>
      <x v="46"/>
    </i>
    <i r="1">
      <x v="15"/>
      <x v="22"/>
    </i>
    <i r="1">
      <x v="16"/>
      <x v="34"/>
    </i>
    <i r="1">
      <x v="17"/>
      <x v="40"/>
    </i>
    <i r="1">
      <x v="18"/>
      <x v="3"/>
    </i>
    <i r="1">
      <x v="19"/>
      <x v="11"/>
    </i>
    <i r="2">
      <x v="36"/>
    </i>
    <i t="blank">
      <x v="16"/>
    </i>
    <i>
      <x v="17"/>
    </i>
    <i r="1">
      <x/>
      <x v="39"/>
    </i>
    <i r="1">
      <x v="1"/>
      <x v="32"/>
    </i>
    <i r="1">
      <x v="2"/>
      <x v="37"/>
    </i>
    <i r="1">
      <x v="3"/>
      <x/>
    </i>
    <i r="1">
      <x v="4"/>
      <x v="26"/>
    </i>
    <i r="1">
      <x v="5"/>
      <x v="28"/>
    </i>
    <i r="1">
      <x v="6"/>
      <x v="1"/>
    </i>
    <i r="1">
      <x v="7"/>
      <x v="2"/>
    </i>
    <i r="1">
      <x v="8"/>
      <x v="27"/>
    </i>
    <i r="1">
      <x v="9"/>
      <x v="42"/>
    </i>
    <i r="1">
      <x v="10"/>
      <x v="34"/>
    </i>
    <i r="1">
      <x v="11"/>
      <x v="24"/>
    </i>
    <i r="2">
      <x v="43"/>
    </i>
    <i r="1">
      <x v="13"/>
      <x v="25"/>
    </i>
    <i r="1">
      <x v="14"/>
      <x v="29"/>
    </i>
    <i r="2">
      <x v="46"/>
    </i>
    <i r="1">
      <x v="16"/>
      <x v="22"/>
    </i>
    <i r="2">
      <x v="35"/>
    </i>
    <i r="2">
      <x v="40"/>
    </i>
    <i r="1">
      <x v="19"/>
      <x v="11"/>
    </i>
    <i r="2">
      <x v="23"/>
    </i>
    <i r="2">
      <x v="36"/>
    </i>
    <i t="blank">
      <x v="17"/>
    </i>
    <i>
      <x v="18"/>
    </i>
    <i r="1">
      <x/>
      <x v="39"/>
    </i>
    <i r="1">
      <x v="1"/>
      <x v="37"/>
    </i>
    <i r="1">
      <x v="2"/>
      <x v="28"/>
    </i>
    <i r="1">
      <x v="3"/>
      <x/>
    </i>
    <i r="1">
      <x v="4"/>
      <x v="26"/>
    </i>
    <i r="1">
      <x v="5"/>
      <x v="1"/>
    </i>
    <i r="1">
      <x v="6"/>
      <x v="32"/>
    </i>
    <i r="1">
      <x v="7"/>
      <x v="27"/>
    </i>
    <i r="1">
      <x v="8"/>
      <x v="42"/>
    </i>
    <i r="1">
      <x v="9"/>
      <x v="2"/>
    </i>
    <i r="1">
      <x v="10"/>
      <x v="43"/>
    </i>
    <i r="1">
      <x v="11"/>
      <x v="25"/>
    </i>
    <i r="1">
      <x v="12"/>
      <x v="46"/>
    </i>
    <i r="1">
      <x v="13"/>
      <x v="35"/>
    </i>
    <i r="1">
      <x v="14"/>
      <x v="22"/>
    </i>
    <i r="1">
      <x v="15"/>
      <x v="3"/>
    </i>
    <i r="1">
      <x v="16"/>
      <x v="34"/>
    </i>
    <i r="1">
      <x v="17"/>
      <x v="44"/>
    </i>
    <i r="1">
      <x v="18"/>
      <x v="38"/>
    </i>
    <i r="2">
      <x v="40"/>
    </i>
    <i t="blank">
      <x v="18"/>
    </i>
    <i>
      <x v="19"/>
    </i>
    <i r="1">
      <x/>
      <x v="39"/>
    </i>
    <i r="1">
      <x v="1"/>
      <x v="1"/>
    </i>
    <i r="1">
      <x v="2"/>
      <x v="42"/>
    </i>
    <i r="1">
      <x v="3"/>
      <x/>
    </i>
    <i r="1">
      <x v="4"/>
      <x v="37"/>
    </i>
    <i r="1">
      <x v="5"/>
      <x v="2"/>
    </i>
    <i r="1">
      <x v="6"/>
      <x v="43"/>
    </i>
    <i r="1">
      <x v="7"/>
      <x v="28"/>
    </i>
    <i r="1">
      <x v="8"/>
      <x v="26"/>
    </i>
    <i r="1">
      <x v="9"/>
      <x v="27"/>
    </i>
    <i r="1">
      <x v="10"/>
      <x v="32"/>
    </i>
    <i r="1">
      <x v="11"/>
      <x v="25"/>
    </i>
    <i r="1">
      <x v="12"/>
      <x v="35"/>
    </i>
    <i r="1">
      <x v="13"/>
      <x v="23"/>
    </i>
    <i r="1">
      <x v="14"/>
      <x v="22"/>
    </i>
    <i r="2">
      <x v="40"/>
    </i>
    <i r="1">
      <x v="16"/>
      <x v="44"/>
    </i>
    <i r="2">
      <x v="49"/>
    </i>
    <i r="1">
      <x v="18"/>
      <x v="21"/>
    </i>
    <i r="2">
      <x v="29"/>
    </i>
    <i r="2">
      <x v="30"/>
    </i>
    <i r="2">
      <x v="34"/>
    </i>
    <i r="2">
      <x v="47"/>
    </i>
    <i t="blank">
      <x v="19"/>
    </i>
    <i>
      <x v="20"/>
    </i>
    <i r="1">
      <x/>
      <x/>
    </i>
    <i r="1">
      <x v="1"/>
      <x v="39"/>
    </i>
    <i r="1">
      <x v="2"/>
      <x v="37"/>
    </i>
    <i r="1">
      <x v="3"/>
      <x v="28"/>
    </i>
    <i r="1">
      <x v="4"/>
      <x v="26"/>
    </i>
    <i r="1">
      <x v="5"/>
      <x v="1"/>
    </i>
    <i r="1">
      <x v="6"/>
      <x v="36"/>
    </i>
    <i r="1">
      <x v="7"/>
      <x v="32"/>
    </i>
    <i r="1">
      <x v="8"/>
      <x v="2"/>
    </i>
    <i r="2">
      <x v="42"/>
    </i>
    <i r="1">
      <x v="10"/>
      <x v="27"/>
    </i>
    <i r="2">
      <x v="46"/>
    </i>
    <i r="1">
      <x v="12"/>
      <x v="25"/>
    </i>
    <i r="1">
      <x v="13"/>
      <x v="22"/>
    </i>
    <i r="1">
      <x v="14"/>
      <x v="3"/>
    </i>
    <i r="2">
      <x v="6"/>
    </i>
    <i r="1">
      <x v="16"/>
      <x v="44"/>
    </i>
    <i r="1">
      <x v="17"/>
      <x v="13"/>
    </i>
    <i r="2">
      <x v="23"/>
    </i>
    <i r="2">
      <x v="41"/>
    </i>
    <i r="2">
      <x v="43"/>
    </i>
    <i r="2">
      <x v="49"/>
    </i>
    <i t="blank">
      <x v="20"/>
    </i>
    <i>
      <x v="21"/>
    </i>
    <i r="1">
      <x/>
      <x v="28"/>
    </i>
    <i r="1">
      <x v="1"/>
      <x/>
    </i>
    <i r="2">
      <x v="26"/>
    </i>
    <i r="1">
      <x v="3"/>
      <x v="37"/>
    </i>
    <i r="1">
      <x v="4"/>
      <x v="39"/>
    </i>
    <i r="1">
      <x v="5"/>
      <x v="2"/>
    </i>
    <i r="2">
      <x v="35"/>
    </i>
    <i r="1">
      <x v="7"/>
      <x v="1"/>
    </i>
    <i r="2">
      <x v="3"/>
    </i>
    <i r="2">
      <x v="19"/>
    </i>
    <i r="2">
      <x v="36"/>
    </i>
    <i r="2">
      <x v="40"/>
    </i>
    <i r="2">
      <x v="42"/>
    </i>
    <i r="1">
      <x v="13"/>
      <x v="4"/>
    </i>
    <i r="2">
      <x v="5"/>
    </i>
    <i r="2">
      <x v="10"/>
    </i>
    <i r="2">
      <x v="15"/>
    </i>
    <i r="2">
      <x v="17"/>
    </i>
    <i r="2">
      <x v="20"/>
    </i>
    <i r="2">
      <x v="21"/>
    </i>
    <i r="2">
      <x v="38"/>
    </i>
    <i r="2">
      <x v="41"/>
    </i>
    <i r="2">
      <x v="46"/>
    </i>
    <i t="blank">
      <x v="21"/>
    </i>
    <i>
      <x v="22"/>
    </i>
    <i r="1">
      <x/>
      <x v="39"/>
    </i>
    <i r="1">
      <x v="1"/>
      <x v="32"/>
    </i>
    <i r="1">
      <x v="2"/>
      <x v="37"/>
    </i>
    <i r="1">
      <x v="3"/>
      <x v="28"/>
    </i>
    <i r="1">
      <x v="4"/>
      <x v="42"/>
    </i>
    <i r="1">
      <x v="5"/>
      <x/>
    </i>
    <i r="2">
      <x v="26"/>
    </i>
    <i r="1">
      <x v="7"/>
      <x v="34"/>
    </i>
    <i r="1">
      <x v="8"/>
      <x v="1"/>
    </i>
    <i r="1">
      <x v="9"/>
      <x v="27"/>
    </i>
    <i r="1">
      <x v="10"/>
      <x v="25"/>
    </i>
    <i r="1">
      <x v="11"/>
      <x v="43"/>
    </i>
    <i r="1">
      <x v="12"/>
      <x v="2"/>
    </i>
    <i r="1">
      <x v="13"/>
      <x v="35"/>
    </i>
    <i r="1">
      <x v="14"/>
      <x v="22"/>
    </i>
    <i r="2">
      <x v="30"/>
    </i>
    <i r="2">
      <x v="46"/>
    </i>
    <i r="1">
      <x v="17"/>
      <x v="23"/>
    </i>
    <i r="2">
      <x v="40"/>
    </i>
    <i r="1">
      <x v="19"/>
      <x v="24"/>
    </i>
    <i r="2">
      <x v="29"/>
    </i>
    <i r="2">
      <x v="38"/>
    </i>
    <i r="2">
      <x v="44"/>
    </i>
    <i t="blank">
      <x v="22"/>
    </i>
    <i>
      <x v="23"/>
    </i>
    <i r="1">
      <x/>
      <x v="39"/>
    </i>
    <i r="1">
      <x v="1"/>
      <x v="1"/>
    </i>
    <i r="1">
      <x v="2"/>
      <x v="28"/>
    </i>
    <i r="1">
      <x v="3"/>
      <x/>
    </i>
    <i r="1">
      <x v="4"/>
      <x v="37"/>
    </i>
    <i r="1">
      <x v="5"/>
      <x v="26"/>
    </i>
    <i r="2">
      <x v="27"/>
    </i>
    <i r="1">
      <x v="7"/>
      <x v="2"/>
    </i>
    <i r="1">
      <x v="8"/>
      <x v="22"/>
    </i>
    <i r="2">
      <x v="42"/>
    </i>
    <i r="1">
      <x v="10"/>
      <x v="25"/>
    </i>
    <i r="2">
      <x v="43"/>
    </i>
    <i r="2">
      <x v="46"/>
    </i>
    <i r="1">
      <x v="13"/>
      <x v="44"/>
    </i>
    <i r="1">
      <x v="14"/>
      <x v="32"/>
    </i>
    <i r="1">
      <x v="15"/>
      <x v="23"/>
    </i>
    <i r="2">
      <x v="24"/>
    </i>
    <i r="2">
      <x v="29"/>
    </i>
    <i r="2">
      <x v="30"/>
    </i>
    <i r="2">
      <x v="35"/>
    </i>
    <i r="2">
      <x v="36"/>
    </i>
    <i r="2">
      <x v="45"/>
    </i>
    <i r="2">
      <x v="47"/>
    </i>
    <i t="blank">
      <x v="23"/>
    </i>
    <i>
      <x v="24"/>
    </i>
    <i r="1">
      <x/>
      <x v="39"/>
    </i>
    <i r="1">
      <x v="1"/>
      <x v="37"/>
    </i>
    <i r="1">
      <x v="2"/>
      <x v="32"/>
    </i>
    <i r="1">
      <x v="3"/>
      <x v="28"/>
    </i>
    <i r="1">
      <x v="4"/>
      <x v="42"/>
    </i>
    <i r="1">
      <x v="5"/>
      <x/>
    </i>
    <i r="1">
      <x v="6"/>
      <x v="1"/>
    </i>
    <i r="2">
      <x v="2"/>
    </i>
    <i r="1">
      <x v="8"/>
      <x v="26"/>
    </i>
    <i r="1">
      <x v="9"/>
      <x v="43"/>
    </i>
    <i r="1">
      <x v="10"/>
      <x v="44"/>
    </i>
    <i r="1">
      <x v="11"/>
      <x v="46"/>
    </i>
    <i r="1">
      <x v="12"/>
      <x v="27"/>
    </i>
    <i r="1">
      <x v="13"/>
      <x v="34"/>
    </i>
    <i r="2">
      <x v="40"/>
    </i>
    <i r="1">
      <x v="15"/>
      <x v="35"/>
    </i>
    <i r="1">
      <x v="16"/>
      <x v="38"/>
    </i>
    <i r="1">
      <x v="17"/>
      <x v="25"/>
    </i>
    <i r="2">
      <x v="30"/>
    </i>
    <i r="1">
      <x v="19"/>
      <x v="7"/>
    </i>
    <i r="2">
      <x v="11"/>
    </i>
    <i r="2">
      <x v="23"/>
    </i>
    <i r="2">
      <x v="24"/>
    </i>
    <i r="2">
      <x v="31"/>
    </i>
    <i r="2">
      <x v="47"/>
    </i>
    <i t="blank">
      <x v="24"/>
    </i>
    <i>
      <x v="25"/>
    </i>
    <i r="1">
      <x/>
      <x v="26"/>
    </i>
    <i r="1">
      <x v="1"/>
      <x/>
    </i>
    <i r="1">
      <x v="2"/>
      <x v="1"/>
    </i>
    <i r="2">
      <x v="39"/>
    </i>
    <i r="1">
      <x v="4"/>
      <x v="28"/>
    </i>
    <i r="1">
      <x v="5"/>
      <x v="37"/>
    </i>
    <i r="1">
      <x v="6"/>
      <x v="27"/>
    </i>
    <i r="1">
      <x v="7"/>
      <x v="2"/>
    </i>
    <i r="1">
      <x v="8"/>
      <x v="42"/>
    </i>
    <i r="2">
      <x v="46"/>
    </i>
    <i r="1">
      <x v="10"/>
      <x v="41"/>
    </i>
    <i r="1">
      <x v="11"/>
      <x v="10"/>
    </i>
    <i r="2">
      <x v="35"/>
    </i>
    <i r="2">
      <x v="38"/>
    </i>
    <i r="2">
      <x v="43"/>
    </i>
    <i r="1">
      <x v="15"/>
      <x v="25"/>
    </i>
    <i r="2">
      <x v="32"/>
    </i>
    <i r="2">
      <x v="33"/>
    </i>
    <i r="2">
      <x v="36"/>
    </i>
    <i r="1">
      <x v="19"/>
      <x v="13"/>
    </i>
    <i r="2">
      <x v="23"/>
    </i>
    <i r="2">
      <x v="29"/>
    </i>
    <i r="2">
      <x v="34"/>
    </i>
    <i r="2">
      <x v="44"/>
    </i>
    <i r="2">
      <x v="45"/>
    </i>
    <i t="blank">
      <x v="25"/>
    </i>
    <i>
      <x v="26"/>
    </i>
    <i r="1">
      <x/>
      <x v="39"/>
    </i>
    <i r="1">
      <x v="1"/>
      <x/>
    </i>
    <i r="1">
      <x v="2"/>
      <x v="28"/>
    </i>
    <i r="1">
      <x v="3"/>
      <x v="1"/>
    </i>
    <i r="2">
      <x v="37"/>
    </i>
    <i r="1">
      <x v="5"/>
      <x v="26"/>
    </i>
    <i r="1">
      <x v="6"/>
      <x v="27"/>
    </i>
    <i r="1">
      <x v="7"/>
      <x v="2"/>
    </i>
    <i r="1">
      <x v="8"/>
      <x v="12"/>
    </i>
    <i r="1">
      <x v="9"/>
      <x v="11"/>
    </i>
    <i r="2">
      <x v="43"/>
    </i>
    <i r="1">
      <x v="11"/>
      <x v="25"/>
    </i>
    <i r="1">
      <x v="12"/>
      <x v="5"/>
    </i>
    <i r="2">
      <x v="22"/>
    </i>
    <i r="2">
      <x v="42"/>
    </i>
    <i r="2">
      <x v="46"/>
    </i>
    <i r="1">
      <x v="16"/>
      <x v="35"/>
    </i>
    <i r="1">
      <x v="17"/>
      <x v="3"/>
    </i>
    <i r="2">
      <x v="10"/>
    </i>
    <i r="2">
      <x v="14"/>
    </i>
    <i r="2">
      <x v="34"/>
    </i>
    <i r="2">
      <x v="36"/>
    </i>
    <i r="2">
      <x v="49"/>
    </i>
    <i t="blank">
      <x v="26"/>
    </i>
    <i>
      <x v="27"/>
    </i>
    <i r="1">
      <x/>
      <x v="39"/>
    </i>
    <i r="1">
      <x v="1"/>
      <x v="28"/>
    </i>
    <i r="1">
      <x v="2"/>
      <x/>
    </i>
    <i r="1">
      <x v="3"/>
      <x v="32"/>
    </i>
    <i r="1">
      <x v="4"/>
      <x v="37"/>
    </i>
    <i r="1">
      <x v="5"/>
      <x v="1"/>
    </i>
    <i r="2">
      <x v="26"/>
    </i>
    <i r="1">
      <x v="7"/>
      <x v="2"/>
    </i>
    <i r="1">
      <x v="8"/>
      <x v="27"/>
    </i>
    <i r="2">
      <x v="42"/>
    </i>
    <i r="1">
      <x v="10"/>
      <x v="43"/>
    </i>
    <i r="1">
      <x v="11"/>
      <x v="34"/>
    </i>
    <i r="1">
      <x v="12"/>
      <x v="25"/>
    </i>
    <i r="1">
      <x v="13"/>
      <x v="3"/>
    </i>
    <i r="2">
      <x v="31"/>
    </i>
    <i r="1">
      <x v="15"/>
      <x v="40"/>
    </i>
    <i r="1">
      <x v="16"/>
      <x v="46"/>
    </i>
    <i r="2">
      <x v="49"/>
    </i>
    <i r="1">
      <x v="18"/>
      <x v="11"/>
    </i>
    <i r="2">
      <x v="35"/>
    </i>
    <i t="blank">
      <x v="27"/>
    </i>
    <i>
      <x v="28"/>
    </i>
    <i r="1">
      <x/>
      <x v="39"/>
    </i>
    <i r="1">
      <x v="1"/>
      <x/>
    </i>
    <i r="1">
      <x v="2"/>
      <x v="26"/>
    </i>
    <i r="1">
      <x v="3"/>
      <x v="1"/>
    </i>
    <i r="1">
      <x v="4"/>
      <x v="37"/>
    </i>
    <i r="1">
      <x v="5"/>
      <x v="27"/>
    </i>
    <i r="2">
      <x v="28"/>
    </i>
    <i r="1">
      <x v="7"/>
      <x v="2"/>
    </i>
    <i r="1">
      <x v="8"/>
      <x v="32"/>
    </i>
    <i r="2">
      <x v="43"/>
    </i>
    <i r="2">
      <x v="44"/>
    </i>
    <i r="1">
      <x v="11"/>
      <x v="38"/>
    </i>
    <i r="2">
      <x v="42"/>
    </i>
    <i r="1">
      <x v="13"/>
      <x v="11"/>
    </i>
    <i r="2">
      <x v="23"/>
    </i>
    <i r="2">
      <x v="25"/>
    </i>
    <i r="1">
      <x v="16"/>
      <x v="12"/>
    </i>
    <i r="2">
      <x v="31"/>
    </i>
    <i r="1">
      <x v="18"/>
      <x v="3"/>
    </i>
    <i r="2">
      <x v="34"/>
    </i>
    <i r="2">
      <x v="45"/>
    </i>
    <i r="2">
      <x v="49"/>
    </i>
    <i t="blank">
      <x v="28"/>
    </i>
    <i>
      <x v="29"/>
    </i>
    <i r="1">
      <x/>
      <x v="37"/>
    </i>
    <i r="1">
      <x v="1"/>
      <x v="26"/>
    </i>
    <i r="1">
      <x v="2"/>
      <x v="32"/>
    </i>
    <i r="1">
      <x v="3"/>
      <x v="39"/>
    </i>
    <i r="1">
      <x v="4"/>
      <x v="28"/>
    </i>
    <i r="1">
      <x v="5"/>
      <x/>
    </i>
    <i r="1">
      <x v="6"/>
      <x v="1"/>
    </i>
    <i r="1">
      <x v="7"/>
      <x v="2"/>
    </i>
    <i r="2">
      <x v="27"/>
    </i>
    <i r="1">
      <x v="9"/>
      <x v="25"/>
    </i>
    <i r="1">
      <x v="10"/>
      <x v="43"/>
    </i>
    <i r="2">
      <x v="44"/>
    </i>
    <i r="1">
      <x v="12"/>
      <x v="42"/>
    </i>
    <i r="1">
      <x v="13"/>
      <x v="3"/>
    </i>
    <i r="2">
      <x v="41"/>
    </i>
    <i r="2">
      <x v="46"/>
    </i>
    <i r="1">
      <x v="16"/>
      <x v="40"/>
    </i>
    <i r="1">
      <x v="17"/>
      <x v="6"/>
    </i>
    <i r="2">
      <x v="22"/>
    </i>
    <i r="2">
      <x v="35"/>
    </i>
    <i r="2">
      <x v="36"/>
    </i>
    <i t="blank">
      <x v="29"/>
    </i>
    <i>
      <x v="30"/>
    </i>
    <i r="1">
      <x/>
      <x v="39"/>
    </i>
    <i r="1">
      <x v="1"/>
      <x v="32"/>
    </i>
    <i r="1">
      <x v="2"/>
      <x/>
    </i>
    <i r="1">
      <x v="3"/>
      <x v="1"/>
    </i>
    <i r="2">
      <x v="2"/>
    </i>
    <i r="1">
      <x v="5"/>
      <x v="28"/>
    </i>
    <i r="1">
      <x v="6"/>
      <x v="37"/>
    </i>
    <i r="1">
      <x v="7"/>
      <x v="42"/>
    </i>
    <i r="1">
      <x v="8"/>
      <x v="27"/>
    </i>
    <i r="2">
      <x v="43"/>
    </i>
    <i r="1">
      <x v="10"/>
      <x v="26"/>
    </i>
    <i r="1">
      <x v="11"/>
      <x v="44"/>
    </i>
    <i r="1">
      <x v="12"/>
      <x v="13"/>
    </i>
    <i r="2">
      <x v="34"/>
    </i>
    <i r="2">
      <x v="47"/>
    </i>
    <i r="1">
      <x v="15"/>
      <x v="21"/>
    </i>
    <i r="2">
      <x v="22"/>
    </i>
    <i r="2">
      <x v="25"/>
    </i>
    <i r="2">
      <x v="35"/>
    </i>
    <i r="2">
      <x v="46"/>
    </i>
    <i r="2">
      <x v="49"/>
    </i>
    <i t="blank">
      <x v="30"/>
    </i>
    <i>
      <x v="31"/>
    </i>
    <i r="1">
      <x/>
      <x v="39"/>
    </i>
    <i r="1">
      <x v="1"/>
      <x/>
    </i>
    <i r="1">
      <x v="2"/>
      <x v="1"/>
    </i>
    <i r="1">
      <x v="3"/>
      <x v="2"/>
    </i>
    <i r="1">
      <x v="4"/>
      <x v="28"/>
    </i>
    <i r="1">
      <x v="5"/>
      <x v="32"/>
    </i>
    <i r="1">
      <x v="6"/>
      <x v="25"/>
    </i>
    <i r="1">
      <x v="7"/>
      <x v="37"/>
    </i>
    <i r="1">
      <x v="8"/>
      <x v="42"/>
    </i>
    <i r="1">
      <x v="9"/>
      <x v="27"/>
    </i>
    <i r="1">
      <x v="10"/>
      <x v="43"/>
    </i>
    <i r="1">
      <x v="11"/>
      <x v="26"/>
    </i>
    <i r="1">
      <x v="12"/>
      <x v="22"/>
    </i>
    <i r="1">
      <x v="13"/>
      <x v="24"/>
    </i>
    <i r="1">
      <x v="14"/>
      <x v="23"/>
    </i>
    <i r="2">
      <x v="34"/>
    </i>
    <i r="1">
      <x v="16"/>
      <x v="12"/>
    </i>
    <i r="2">
      <x v="47"/>
    </i>
    <i r="1">
      <x v="18"/>
      <x v="11"/>
    </i>
    <i r="2">
      <x v="35"/>
    </i>
    <i r="2">
      <x v="38"/>
    </i>
    <i r="2">
      <x v="40"/>
    </i>
    <i t="blank">
      <x v="31"/>
    </i>
    <i>
      <x v="32"/>
    </i>
    <i r="1">
      <x/>
      <x v="39"/>
    </i>
    <i r="1">
      <x v="1"/>
      <x v="37"/>
    </i>
    <i r="1">
      <x v="2"/>
      <x v="32"/>
    </i>
    <i r="1">
      <x v="3"/>
      <x v="1"/>
    </i>
    <i r="1">
      <x v="4"/>
      <x v="28"/>
    </i>
    <i r="1">
      <x v="5"/>
      <x/>
    </i>
    <i r="1">
      <x v="6"/>
      <x v="26"/>
    </i>
    <i r="1">
      <x v="7"/>
      <x v="2"/>
    </i>
    <i r="2">
      <x v="27"/>
    </i>
    <i r="1">
      <x v="9"/>
      <x v="35"/>
    </i>
    <i r="1">
      <x v="10"/>
      <x v="23"/>
    </i>
    <i r="1">
      <x v="11"/>
      <x v="42"/>
    </i>
    <i r="2">
      <x v="43"/>
    </i>
    <i r="1">
      <x v="13"/>
      <x v="24"/>
    </i>
    <i r="1">
      <x v="14"/>
      <x v="34"/>
    </i>
    <i r="2">
      <x v="38"/>
    </i>
    <i r="1">
      <x v="16"/>
      <x v="22"/>
    </i>
    <i r="2">
      <x v="44"/>
    </i>
    <i r="1">
      <x v="18"/>
      <x v="33"/>
    </i>
    <i r="2">
      <x v="46"/>
    </i>
    <i r="2">
      <x v="49"/>
    </i>
    <i t="blank">
      <x v="32"/>
    </i>
    <i>
      <x v="33"/>
    </i>
    <i r="1">
      <x/>
      <x v="1"/>
    </i>
    <i r="1">
      <x v="1"/>
      <x v="39"/>
    </i>
    <i r="1">
      <x v="2"/>
      <x/>
    </i>
    <i r="1">
      <x v="3"/>
      <x v="37"/>
    </i>
    <i r="1">
      <x v="4"/>
      <x v="26"/>
    </i>
    <i r="1">
      <x v="5"/>
      <x v="28"/>
    </i>
    <i r="1">
      <x v="6"/>
      <x v="2"/>
    </i>
    <i r="2">
      <x v="11"/>
    </i>
    <i r="2">
      <x v="46"/>
    </i>
    <i r="1">
      <x v="9"/>
      <x v="27"/>
    </i>
    <i r="2">
      <x v="32"/>
    </i>
    <i r="2">
      <x v="44"/>
    </i>
    <i r="1">
      <x v="12"/>
      <x v="8"/>
    </i>
    <i r="1">
      <x v="13"/>
      <x v="4"/>
    </i>
    <i r="2">
      <x v="9"/>
    </i>
    <i r="2">
      <x v="12"/>
    </i>
    <i r="2">
      <x v="42"/>
    </i>
    <i r="2">
      <x v="45"/>
    </i>
    <i r="1">
      <x v="18"/>
      <x v="3"/>
    </i>
    <i r="2">
      <x v="13"/>
    </i>
    <i r="2">
      <x v="21"/>
    </i>
    <i r="2">
      <x v="22"/>
    </i>
    <i r="2">
      <x v="25"/>
    </i>
    <i r="2">
      <x v="35"/>
    </i>
    <i r="2">
      <x v="43"/>
    </i>
    <i r="2">
      <x v="49"/>
    </i>
    <i t="blank">
      <x v="33"/>
    </i>
    <i>
      <x v="34"/>
    </i>
    <i r="1">
      <x/>
      <x/>
    </i>
    <i r="1">
      <x v="1"/>
      <x v="2"/>
    </i>
    <i r="1">
      <x v="2"/>
      <x v="1"/>
    </i>
    <i r="1">
      <x v="3"/>
      <x v="37"/>
    </i>
    <i r="2">
      <x v="39"/>
    </i>
    <i r="2">
      <x v="46"/>
    </i>
    <i r="1">
      <x v="6"/>
      <x v="22"/>
    </i>
    <i r="2">
      <x v="42"/>
    </i>
    <i r="1">
      <x v="8"/>
      <x v="26"/>
    </i>
    <i r="2">
      <x v="33"/>
    </i>
    <i r="1">
      <x v="10"/>
      <x v="5"/>
    </i>
    <i r="2">
      <x v="11"/>
    </i>
    <i r="2">
      <x v="13"/>
    </i>
    <i r="2">
      <x v="19"/>
    </i>
    <i r="2">
      <x v="32"/>
    </i>
    <i r="2">
      <x v="38"/>
    </i>
    <i r="2">
      <x v="44"/>
    </i>
    <i r="2">
      <x v="49"/>
    </i>
    <i r="1">
      <x v="18"/>
      <x v="3"/>
    </i>
    <i r="2">
      <x v="8"/>
    </i>
    <i r="2">
      <x v="12"/>
    </i>
    <i r="2">
      <x v="21"/>
    </i>
    <i r="2">
      <x v="23"/>
    </i>
    <i r="2">
      <x v="27"/>
    </i>
    <i r="2">
      <x v="28"/>
    </i>
    <i r="2">
      <x v="41"/>
    </i>
    <i r="2">
      <x v="43"/>
    </i>
    <i t="blank">
      <x v="34"/>
    </i>
    <i>
      <x v="35"/>
    </i>
    <i r="1">
      <x/>
      <x v="26"/>
    </i>
    <i r="1">
      <x v="1"/>
      <x v="1"/>
    </i>
    <i r="1">
      <x v="2"/>
      <x/>
    </i>
    <i r="2">
      <x v="37"/>
    </i>
    <i r="1">
      <x v="4"/>
      <x v="39"/>
    </i>
    <i r="1">
      <x v="5"/>
      <x v="27"/>
    </i>
    <i r="2">
      <x v="28"/>
    </i>
    <i r="1">
      <x v="7"/>
      <x v="2"/>
    </i>
    <i r="2">
      <x v="43"/>
    </i>
    <i r="1">
      <x v="9"/>
      <x v="6"/>
    </i>
    <i r="2">
      <x v="10"/>
    </i>
    <i r="2">
      <x v="19"/>
    </i>
    <i r="1">
      <x v="12"/>
      <x v="3"/>
    </i>
    <i r="2">
      <x v="11"/>
    </i>
    <i r="2">
      <x v="34"/>
    </i>
    <i r="2">
      <x v="36"/>
    </i>
    <i r="2">
      <x v="38"/>
    </i>
    <i r="2">
      <x v="42"/>
    </i>
    <i r="2">
      <x v="44"/>
    </i>
    <i r="2">
      <x v="46"/>
    </i>
    <i r="2">
      <x v="48"/>
    </i>
    <i t="blank">
      <x v="35"/>
    </i>
    <i>
      <x v="36"/>
    </i>
    <i r="1">
      <x/>
      <x v="39"/>
    </i>
    <i r="1">
      <x v="1"/>
      <x v="26"/>
    </i>
    <i r="1">
      <x v="2"/>
      <x v="1"/>
    </i>
    <i r="1">
      <x v="3"/>
      <x v="28"/>
    </i>
    <i r="1">
      <x v="4"/>
      <x v="37"/>
    </i>
    <i r="1">
      <x v="5"/>
      <x/>
    </i>
    <i r="1">
      <x v="6"/>
      <x v="42"/>
    </i>
    <i r="1">
      <x v="7"/>
      <x v="27"/>
    </i>
    <i r="1">
      <x v="8"/>
      <x v="2"/>
    </i>
    <i r="1">
      <x v="9"/>
      <x v="46"/>
    </i>
    <i r="1">
      <x v="10"/>
      <x v="25"/>
    </i>
    <i r="2">
      <x v="43"/>
    </i>
    <i r="1">
      <x v="12"/>
      <x v="35"/>
    </i>
    <i r="2">
      <x v="44"/>
    </i>
    <i r="1">
      <x v="14"/>
      <x v="32"/>
    </i>
    <i r="1">
      <x v="15"/>
      <x v="40"/>
    </i>
    <i r="1">
      <x v="16"/>
      <x v="3"/>
    </i>
    <i r="1">
      <x v="17"/>
      <x v="11"/>
    </i>
    <i r="1">
      <x v="18"/>
      <x v="34"/>
    </i>
    <i r="1">
      <x v="19"/>
      <x v="6"/>
    </i>
    <i r="2">
      <x v="9"/>
    </i>
    <i r="2">
      <x v="21"/>
    </i>
    <i r="2">
      <x v="22"/>
    </i>
    <i t="blank">
      <x v="36"/>
    </i>
    <i>
      <x v="37"/>
    </i>
    <i r="1">
      <x/>
      <x v="39"/>
    </i>
    <i r="1">
      <x v="1"/>
      <x v="37"/>
    </i>
    <i r="1">
      <x v="2"/>
      <x v="28"/>
    </i>
    <i r="1">
      <x v="3"/>
      <x/>
    </i>
    <i r="1">
      <x v="4"/>
      <x v="1"/>
    </i>
    <i r="1">
      <x v="5"/>
      <x v="26"/>
    </i>
    <i r="2">
      <x v="27"/>
    </i>
    <i r="1">
      <x v="7"/>
      <x v="42"/>
    </i>
    <i r="1">
      <x v="8"/>
      <x v="25"/>
    </i>
    <i r="1">
      <x v="9"/>
      <x v="46"/>
    </i>
    <i r="1">
      <x v="10"/>
      <x v="2"/>
    </i>
    <i r="2">
      <x v="32"/>
    </i>
    <i r="1">
      <x v="12"/>
      <x v="35"/>
    </i>
    <i r="2">
      <x v="43"/>
    </i>
    <i r="1">
      <x v="14"/>
      <x v="38"/>
    </i>
    <i r="2">
      <x v="44"/>
    </i>
    <i r="1">
      <x v="16"/>
      <x v="3"/>
    </i>
    <i r="2">
      <x v="29"/>
    </i>
    <i r="2">
      <x v="31"/>
    </i>
    <i r="1">
      <x v="19"/>
      <x v="40"/>
    </i>
    <i t="blank">
      <x v="37"/>
    </i>
    <i>
      <x v="38"/>
    </i>
    <i r="1">
      <x/>
      <x v="39"/>
    </i>
    <i r="1">
      <x v="1"/>
      <x v="37"/>
    </i>
    <i r="1">
      <x v="2"/>
      <x v="1"/>
    </i>
    <i r="1">
      <x v="3"/>
      <x v="42"/>
    </i>
    <i r="1">
      <x v="4"/>
      <x v="26"/>
    </i>
    <i r="1">
      <x v="5"/>
      <x v="28"/>
    </i>
    <i r="1">
      <x v="6"/>
      <x/>
    </i>
    <i r="2">
      <x v="32"/>
    </i>
    <i r="1">
      <x v="8"/>
      <x v="2"/>
    </i>
    <i r="1">
      <x v="9"/>
      <x v="44"/>
    </i>
    <i r="1">
      <x v="10"/>
      <x v="25"/>
    </i>
    <i r="2">
      <x v="35"/>
    </i>
    <i r="2">
      <x v="43"/>
    </i>
    <i r="1">
      <x v="13"/>
      <x v="11"/>
    </i>
    <i r="2">
      <x v="22"/>
    </i>
    <i r="1">
      <x v="15"/>
      <x v="27"/>
    </i>
    <i r="1">
      <x v="16"/>
      <x v="3"/>
    </i>
    <i r="1">
      <x v="17"/>
      <x v="46"/>
    </i>
    <i r="1">
      <x v="18"/>
      <x v="21"/>
    </i>
    <i r="1">
      <x v="19"/>
      <x v="13"/>
    </i>
    <i r="2">
      <x v="34"/>
    </i>
    <i t="blank">
      <x v="38"/>
    </i>
    <i>
      <x v="39"/>
    </i>
    <i r="1">
      <x/>
      <x v="37"/>
    </i>
    <i r="1">
      <x v="1"/>
      <x v="26"/>
    </i>
    <i r="1">
      <x v="2"/>
      <x/>
    </i>
    <i r="2">
      <x v="2"/>
    </i>
    <i r="2">
      <x v="39"/>
    </i>
    <i r="1">
      <x v="5"/>
      <x v="3"/>
    </i>
    <i r="2">
      <x v="36"/>
    </i>
    <i r="1">
      <x v="7"/>
      <x v="28"/>
    </i>
    <i r="1">
      <x v="8"/>
      <x v="27"/>
    </i>
    <i r="1">
      <x v="9"/>
      <x v="1"/>
    </i>
    <i r="2">
      <x v="32"/>
    </i>
    <i r="2">
      <x v="42"/>
    </i>
    <i r="1">
      <x v="12"/>
      <x v="29"/>
    </i>
    <i r="1">
      <x v="13"/>
      <x v="21"/>
    </i>
    <i r="2">
      <x v="25"/>
    </i>
    <i r="2">
      <x v="44"/>
    </i>
    <i r="1">
      <x v="16"/>
      <x v="11"/>
    </i>
    <i r="2">
      <x v="13"/>
    </i>
    <i r="2">
      <x v="41"/>
    </i>
    <i r="2">
      <x v="45"/>
    </i>
    <i r="2">
      <x v="46"/>
    </i>
    <i t="blank">
      <x v="39"/>
    </i>
    <i>
      <x v="40"/>
    </i>
    <i r="1">
      <x/>
      <x v="39"/>
    </i>
    <i r="1">
      <x v="1"/>
      <x/>
    </i>
    <i r="1">
      <x v="2"/>
      <x v="37"/>
    </i>
    <i r="1">
      <x v="3"/>
      <x v="26"/>
    </i>
    <i r="2">
      <x v="28"/>
    </i>
    <i r="1">
      <x v="5"/>
      <x v="27"/>
    </i>
    <i r="1">
      <x v="6"/>
      <x v="2"/>
    </i>
    <i r="2">
      <x v="3"/>
    </i>
    <i r="1">
      <x v="8"/>
      <x v="1"/>
    </i>
    <i r="1">
      <x v="9"/>
      <x v="21"/>
    </i>
    <i r="1">
      <x v="10"/>
      <x v="42"/>
    </i>
    <i r="1">
      <x v="11"/>
      <x v="36"/>
    </i>
    <i r="1">
      <x v="12"/>
      <x v="25"/>
    </i>
    <i r="2">
      <x v="43"/>
    </i>
    <i r="1">
      <x v="14"/>
      <x v="22"/>
    </i>
    <i r="2">
      <x v="23"/>
    </i>
    <i r="2">
      <x v="24"/>
    </i>
    <i r="2">
      <x v="29"/>
    </i>
    <i r="2">
      <x v="41"/>
    </i>
    <i r="2">
      <x v="45"/>
    </i>
    <i t="blank">
      <x v="4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07">
      <pivotArea field="2" type="button" dataOnly="0" labelOnly="1" outline="0" axis="axisRow" fieldPosition="0"/>
    </format>
    <format dxfId="606">
      <pivotArea outline="0" fieldPosition="0">
        <references count="1">
          <reference field="4294967294" count="1">
            <x v="0"/>
          </reference>
        </references>
      </pivotArea>
    </format>
    <format dxfId="605">
      <pivotArea outline="0" fieldPosition="0">
        <references count="1">
          <reference field="4294967294" count="1">
            <x v="1"/>
          </reference>
        </references>
      </pivotArea>
    </format>
    <format dxfId="604">
      <pivotArea outline="0" fieldPosition="0">
        <references count="1">
          <reference field="4294967294" count="1">
            <x v="2"/>
          </reference>
        </references>
      </pivotArea>
    </format>
    <format dxfId="603">
      <pivotArea outline="0" fieldPosition="0">
        <references count="1">
          <reference field="4294967294" count="1">
            <x v="3"/>
          </reference>
        </references>
      </pivotArea>
    </format>
    <format dxfId="602">
      <pivotArea outline="0" fieldPosition="0">
        <references count="1">
          <reference field="4294967294" count="1">
            <x v="4"/>
          </reference>
        </references>
      </pivotArea>
    </format>
    <format dxfId="601">
      <pivotArea outline="0" fieldPosition="0">
        <references count="1">
          <reference field="4294967294" count="1">
            <x v="5"/>
          </reference>
        </references>
      </pivotArea>
    </format>
    <format dxfId="600">
      <pivotArea outline="0" fieldPosition="0">
        <references count="1">
          <reference field="4294967294" count="1">
            <x v="6"/>
          </reference>
        </references>
      </pivotArea>
    </format>
    <format dxfId="599">
      <pivotArea field="2" type="button" dataOnly="0" labelOnly="1" outline="0" axis="axisRow" fieldPosition="0"/>
    </format>
    <format dxfId="5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7">
      <pivotArea field="2" type="button" dataOnly="0" labelOnly="1" outline="0" axis="axisRow" fieldPosition="0"/>
    </format>
    <format dxfId="5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5">
      <pivotArea field="2" type="button" dataOnly="0" labelOnly="1" outline="0" axis="axisRow" fieldPosition="0"/>
    </format>
    <format dxfId="5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EA2CB8-A2D3-4D85-BB05-B439B33F38D7}" name="pvt_S" cacheId="2139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022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1">
        <item x="26"/>
        <item x="38"/>
        <item x="37"/>
        <item x="8"/>
        <item x="39"/>
        <item x="36"/>
        <item x="35"/>
        <item x="12"/>
        <item x="21"/>
        <item x="20"/>
        <item x="14"/>
        <item x="9"/>
        <item x="30"/>
        <item x="29"/>
        <item x="31"/>
        <item x="0"/>
        <item x="16"/>
        <item x="33"/>
        <item x="34"/>
        <item x="32"/>
        <item x="24"/>
        <item x="25"/>
        <item x="23"/>
        <item x="22"/>
        <item x="7"/>
        <item x="1"/>
        <item x="3"/>
        <item x="4"/>
        <item x="2"/>
        <item x="6"/>
        <item x="5"/>
        <item x="13"/>
        <item x="18"/>
        <item x="15"/>
        <item x="17"/>
        <item x="10"/>
        <item x="19"/>
        <item x="40"/>
        <item x="11"/>
        <item x="28"/>
        <item x="27"/>
      </items>
    </pivotField>
    <pivotField axis="axisRow" showAll="0" insertBlankRow="1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showAll="0" defaultSubtotal="0">
      <items count="106">
        <item x="9"/>
        <item x="56"/>
        <item x="18"/>
        <item x="15"/>
        <item x="34"/>
        <item x="45"/>
        <item x="47"/>
        <item x="66"/>
        <item x="82"/>
        <item x="88"/>
        <item x="86"/>
        <item x="51"/>
        <item x="37"/>
        <item x="29"/>
        <item x="13"/>
        <item x="16"/>
        <item x="92"/>
        <item x="39"/>
        <item x="63"/>
        <item x="67"/>
        <item x="68"/>
        <item x="99"/>
        <item x="32"/>
        <item x="95"/>
        <item x="100"/>
        <item x="69"/>
        <item x="84"/>
        <item x="101"/>
        <item x="87"/>
        <item x="85"/>
        <item x="91"/>
        <item x="70"/>
        <item x="71"/>
        <item x="33"/>
        <item x="64"/>
        <item x="72"/>
        <item x="42"/>
        <item x="31"/>
        <item x="30"/>
        <item x="98"/>
        <item x="83"/>
        <item x="20"/>
        <item x="27"/>
        <item x="22"/>
        <item x="24"/>
        <item x="73"/>
        <item x="59"/>
        <item x="96"/>
        <item x="90"/>
        <item x="44"/>
        <item x="46"/>
        <item x="10"/>
        <item x="11"/>
        <item x="89"/>
        <item x="41"/>
        <item x="74"/>
        <item x="75"/>
        <item x="81"/>
        <item x="17"/>
        <item x="55"/>
        <item x="60"/>
        <item x="8"/>
        <item x="49"/>
        <item x="48"/>
        <item x="21"/>
        <item x="12"/>
        <item x="0"/>
        <item x="43"/>
        <item x="36"/>
        <item x="94"/>
        <item x="28"/>
        <item x="80"/>
        <item x="23"/>
        <item x="14"/>
        <item x="76"/>
        <item x="65"/>
        <item x="58"/>
        <item x="104"/>
        <item x="103"/>
        <item x="54"/>
        <item x="3"/>
        <item x="61"/>
        <item x="4"/>
        <item x="5"/>
        <item x="62"/>
        <item x="77"/>
        <item x="35"/>
        <item x="2"/>
        <item x="1"/>
        <item x="78"/>
        <item x="26"/>
        <item x="52"/>
        <item x="79"/>
        <item x="50"/>
        <item x="38"/>
        <item x="7"/>
        <item x="57"/>
        <item x="6"/>
        <item x="40"/>
        <item x="53"/>
        <item x="105"/>
        <item x="97"/>
        <item x="19"/>
        <item x="93"/>
        <item x="102"/>
        <item x="25"/>
      </items>
    </pivotField>
    <pivotField showAll="0" defaultSubtotal="0">
      <items count="106">
        <item x="81"/>
        <item x="60"/>
        <item x="100"/>
        <item x="10"/>
        <item x="72"/>
        <item x="65"/>
        <item x="79"/>
        <item x="78"/>
        <item x="93"/>
        <item x="103"/>
        <item x="29"/>
        <item x="85"/>
        <item x="23"/>
        <item x="26"/>
        <item x="61"/>
        <item x="47"/>
        <item x="5"/>
        <item x="17"/>
        <item x="64"/>
        <item x="33"/>
        <item x="105"/>
        <item x="32"/>
        <item x="104"/>
        <item x="70"/>
        <item x="75"/>
        <item x="46"/>
        <item x="73"/>
        <item x="38"/>
        <item x="16"/>
        <item x="74"/>
        <item x="41"/>
        <item x="92"/>
        <item x="76"/>
        <item x="62"/>
        <item x="7"/>
        <item x="99"/>
        <item x="87"/>
        <item x="34"/>
        <item x="18"/>
        <item x="30"/>
        <item x="80"/>
        <item x="84"/>
        <item x="88"/>
        <item x="20"/>
        <item x="97"/>
        <item x="94"/>
        <item x="57"/>
        <item x="40"/>
        <item x="89"/>
        <item x="11"/>
        <item x="19"/>
        <item x="50"/>
        <item x="44"/>
        <item x="4"/>
        <item x="37"/>
        <item x="102"/>
        <item x="54"/>
        <item x="96"/>
        <item x="31"/>
        <item x="39"/>
        <item x="67"/>
        <item x="68"/>
        <item x="82"/>
        <item x="98"/>
        <item x="3"/>
        <item x="35"/>
        <item x="90"/>
        <item x="22"/>
        <item x="25"/>
        <item x="8"/>
        <item x="52"/>
        <item x="91"/>
        <item x="0"/>
        <item x="45"/>
        <item x="43"/>
        <item x="49"/>
        <item x="83"/>
        <item x="66"/>
        <item x="71"/>
        <item x="27"/>
        <item x="13"/>
        <item x="51"/>
        <item x="14"/>
        <item x="9"/>
        <item x="69"/>
        <item x="55"/>
        <item x="42"/>
        <item x="77"/>
        <item x="86"/>
        <item x="1"/>
        <item x="36"/>
        <item x="21"/>
        <item x="12"/>
        <item x="24"/>
        <item x="48"/>
        <item x="56"/>
        <item x="95"/>
        <item x="28"/>
        <item x="15"/>
        <item x="59"/>
        <item x="63"/>
        <item x="101"/>
        <item x="2"/>
        <item x="58"/>
        <item x="6"/>
        <item x="53"/>
      </items>
    </pivotField>
    <pivotField axis="axisRow" showAll="0" defaultSubtotal="0">
      <items count="106">
        <item x="9"/>
        <item x="56"/>
        <item x="18"/>
        <item x="15"/>
        <item x="34"/>
        <item x="45"/>
        <item x="47"/>
        <item x="66"/>
        <item x="82"/>
        <item x="88"/>
        <item x="86"/>
        <item x="51"/>
        <item x="37"/>
        <item x="29"/>
        <item x="13"/>
        <item x="16"/>
        <item x="92"/>
        <item x="39"/>
        <item x="63"/>
        <item x="67"/>
        <item x="68"/>
        <item x="99"/>
        <item x="32"/>
        <item x="95"/>
        <item x="100"/>
        <item x="69"/>
        <item x="84"/>
        <item x="101"/>
        <item x="87"/>
        <item x="85"/>
        <item x="91"/>
        <item x="70"/>
        <item x="71"/>
        <item x="33"/>
        <item x="64"/>
        <item x="72"/>
        <item x="42"/>
        <item x="31"/>
        <item x="30"/>
        <item x="98"/>
        <item x="83"/>
        <item x="20"/>
        <item x="27"/>
        <item x="22"/>
        <item x="24"/>
        <item x="73"/>
        <item x="59"/>
        <item x="96"/>
        <item x="90"/>
        <item x="44"/>
        <item x="46"/>
        <item x="10"/>
        <item x="11"/>
        <item x="89"/>
        <item x="41"/>
        <item x="74"/>
        <item x="75"/>
        <item x="81"/>
        <item x="17"/>
        <item x="55"/>
        <item x="60"/>
        <item x="8"/>
        <item x="49"/>
        <item x="48"/>
        <item x="21"/>
        <item x="12"/>
        <item x="0"/>
        <item x="43"/>
        <item x="36"/>
        <item x="94"/>
        <item x="28"/>
        <item x="80"/>
        <item x="23"/>
        <item x="14"/>
        <item x="76"/>
        <item x="65"/>
        <item x="58"/>
        <item x="104"/>
        <item x="103"/>
        <item x="54"/>
        <item x="3"/>
        <item x="61"/>
        <item x="4"/>
        <item x="5"/>
        <item x="62"/>
        <item x="77"/>
        <item x="35"/>
        <item x="2"/>
        <item x="1"/>
        <item x="78"/>
        <item x="26"/>
        <item x="52"/>
        <item x="79"/>
        <item x="50"/>
        <item x="38"/>
        <item x="7"/>
        <item x="57"/>
        <item x="6"/>
        <item x="40"/>
        <item x="53"/>
        <item x="105"/>
        <item x="97"/>
        <item x="19"/>
        <item x="93"/>
        <item x="102"/>
        <item x="2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67">
        <item x="166"/>
        <item x="165"/>
        <item x="164"/>
        <item x="163"/>
        <item x="162"/>
        <item x="161"/>
        <item x="160"/>
        <item x="147"/>
        <item x="146"/>
        <item x="145"/>
        <item x="144"/>
        <item x="141"/>
        <item x="140"/>
        <item x="139"/>
        <item x="138"/>
        <item x="137"/>
        <item x="136"/>
        <item x="135"/>
        <item x="134"/>
        <item x="150"/>
        <item x="124"/>
        <item x="123"/>
        <item x="122"/>
        <item x="121"/>
        <item x="132"/>
        <item x="120"/>
        <item x="119"/>
        <item x="149"/>
        <item x="131"/>
        <item x="142"/>
        <item x="118"/>
        <item x="117"/>
        <item x="143"/>
        <item x="130"/>
        <item x="129"/>
        <item x="128"/>
        <item x="133"/>
        <item x="116"/>
        <item x="115"/>
        <item x="90"/>
        <item x="89"/>
        <item x="114"/>
        <item x="127"/>
        <item x="88"/>
        <item x="87"/>
        <item x="86"/>
        <item x="99"/>
        <item x="98"/>
        <item x="85"/>
        <item x="126"/>
        <item x="106"/>
        <item x="84"/>
        <item x="76"/>
        <item x="75"/>
        <item x="97"/>
        <item x="96"/>
        <item x="159"/>
        <item x="95"/>
        <item x="74"/>
        <item x="73"/>
        <item x="111"/>
        <item x="154"/>
        <item x="83"/>
        <item x="153"/>
        <item x="82"/>
        <item x="158"/>
        <item x="72"/>
        <item x="105"/>
        <item x="81"/>
        <item x="94"/>
        <item x="71"/>
        <item x="70"/>
        <item x="113"/>
        <item x="112"/>
        <item x="110"/>
        <item x="109"/>
        <item x="80"/>
        <item x="93"/>
        <item x="69"/>
        <item x="157"/>
        <item x="68"/>
        <item x="67"/>
        <item x="66"/>
        <item x="65"/>
        <item x="79"/>
        <item x="125"/>
        <item x="104"/>
        <item x="64"/>
        <item x="103"/>
        <item x="63"/>
        <item x="62"/>
        <item x="102"/>
        <item x="59"/>
        <item x="58"/>
        <item x="57"/>
        <item x="56"/>
        <item x="55"/>
        <item x="54"/>
        <item x="78"/>
        <item x="156"/>
        <item x="53"/>
        <item x="52"/>
        <item x="101"/>
        <item x="152"/>
        <item x="51"/>
        <item x="148"/>
        <item x="100"/>
        <item x="92"/>
        <item x="151"/>
        <item x="108"/>
        <item x="61"/>
        <item x="91"/>
        <item x="107"/>
        <item x="50"/>
        <item x="49"/>
        <item x="48"/>
        <item x="155"/>
        <item x="47"/>
        <item x="77"/>
        <item x="46"/>
        <item x="45"/>
        <item x="60"/>
        <item x="39"/>
        <item x="38"/>
        <item x="37"/>
        <item x="36"/>
        <item x="35"/>
        <item x="34"/>
        <item x="33"/>
        <item x="44"/>
        <item x="32"/>
        <item x="31"/>
        <item x="43"/>
        <item x="42"/>
        <item x="30"/>
        <item x="41"/>
        <item x="29"/>
        <item x="28"/>
        <item x="40"/>
        <item x="27"/>
        <item x="26"/>
        <item x="25"/>
        <item x="19"/>
        <item x="24"/>
        <item x="23"/>
        <item x="18"/>
        <item x="22"/>
        <item x="17"/>
        <item x="16"/>
        <item x="15"/>
        <item x="14"/>
        <item x="13"/>
        <item x="12"/>
        <item x="11"/>
        <item x="10"/>
        <item x="9"/>
        <item x="8"/>
        <item x="7"/>
        <item x="21"/>
        <item x="6"/>
        <item x="5"/>
        <item x="4"/>
        <item x="20"/>
        <item x="3"/>
        <item x="2"/>
        <item x="1"/>
        <item x="0"/>
      </items>
    </pivotField>
    <pivotField dataField="1" showAll="0" defaultSubtotal="0">
      <items count="276">
        <item x="223"/>
        <item x="157"/>
        <item x="199"/>
        <item x="19"/>
        <item x="37"/>
        <item x="76"/>
        <item x="156"/>
        <item x="18"/>
        <item x="65"/>
        <item x="36"/>
        <item x="124"/>
        <item x="114"/>
        <item x="53"/>
        <item x="179"/>
        <item x="17"/>
        <item x="123"/>
        <item x="35"/>
        <item x="113"/>
        <item x="52"/>
        <item x="16"/>
        <item x="145"/>
        <item x="34"/>
        <item x="75"/>
        <item x="51"/>
        <item x="112"/>
        <item x="74"/>
        <item x="15"/>
        <item x="33"/>
        <item x="14"/>
        <item x="94"/>
        <item x="50"/>
        <item x="13"/>
        <item x="138"/>
        <item x="12"/>
        <item x="86"/>
        <item x="239"/>
        <item x="163"/>
        <item x="32"/>
        <item x="73"/>
        <item x="64"/>
        <item x="152"/>
        <item x="191"/>
        <item x="49"/>
        <item x="162"/>
        <item x="131"/>
        <item x="11"/>
        <item x="10"/>
        <item x="31"/>
        <item x="111"/>
        <item x="184"/>
        <item x="63"/>
        <item x="62"/>
        <item x="102"/>
        <item x="85"/>
        <item x="30"/>
        <item x="130"/>
        <item x="84"/>
        <item x="174"/>
        <item x="247"/>
        <item x="137"/>
        <item x="101"/>
        <item x="9"/>
        <item x="151"/>
        <item x="29"/>
        <item x="8"/>
        <item x="100"/>
        <item x="83"/>
        <item x="144"/>
        <item x="122"/>
        <item x="169"/>
        <item x="61"/>
        <item x="245"/>
        <item x="183"/>
        <item x="93"/>
        <item x="129"/>
        <item x="72"/>
        <item x="48"/>
        <item x="121"/>
        <item x="28"/>
        <item x="60"/>
        <item x="47"/>
        <item x="7"/>
        <item x="6"/>
        <item x="136"/>
        <item x="128"/>
        <item x="46"/>
        <item x="178"/>
        <item x="5"/>
        <item x="238"/>
        <item x="59"/>
        <item x="155"/>
        <item x="71"/>
        <item x="82"/>
        <item x="27"/>
        <item x="135"/>
        <item x="81"/>
        <item x="143"/>
        <item x="232"/>
        <item x="168"/>
        <item x="208"/>
        <item x="4"/>
        <item x="45"/>
        <item x="92"/>
        <item x="120"/>
        <item x="99"/>
        <item x="44"/>
        <item x="263"/>
        <item x="43"/>
        <item x="110"/>
        <item x="119"/>
        <item x="26"/>
        <item x="222"/>
        <item x="109"/>
        <item x="118"/>
        <item x="70"/>
        <item x="256"/>
        <item x="98"/>
        <item x="58"/>
        <item x="80"/>
        <item x="216"/>
        <item x="25"/>
        <item x="270"/>
        <item x="108"/>
        <item x="227"/>
        <item x="3"/>
        <item x="57"/>
        <item x="24"/>
        <item x="107"/>
        <item x="127"/>
        <item x="23"/>
        <item x="69"/>
        <item x="56"/>
        <item x="252"/>
        <item x="22"/>
        <item x="207"/>
        <item x="269"/>
        <item x="177"/>
        <item x="161"/>
        <item x="126"/>
        <item x="221"/>
        <item x="244"/>
        <item x="176"/>
        <item x="259"/>
        <item x="215"/>
        <item x="209"/>
        <item x="68"/>
        <item x="190"/>
        <item x="182"/>
        <item x="142"/>
        <item x="198"/>
        <item x="167"/>
        <item x="220"/>
        <item x="91"/>
        <item x="226"/>
        <item x="237"/>
        <item x="266"/>
        <item x="231"/>
        <item x="166"/>
        <item x="150"/>
        <item x="90"/>
        <item x="243"/>
        <item x="189"/>
        <item x="214"/>
        <item x="154"/>
        <item x="134"/>
        <item x="149"/>
        <item x="251"/>
        <item x="89"/>
        <item x="255"/>
        <item x="242"/>
        <item x="236"/>
        <item x="230"/>
        <item x="194"/>
        <item x="213"/>
        <item x="258"/>
        <item x="202"/>
        <item x="2"/>
        <item x="262"/>
        <item x="229"/>
        <item x="273"/>
        <item x="188"/>
        <item x="42"/>
        <item x="250"/>
        <item x="141"/>
        <item x="79"/>
        <item x="106"/>
        <item x="206"/>
        <item x="160"/>
        <item x="173"/>
        <item x="261"/>
        <item x="105"/>
        <item x="55"/>
        <item x="88"/>
        <item x="197"/>
        <item x="140"/>
        <item x="272"/>
        <item x="117"/>
        <item x="133"/>
        <item x="187"/>
        <item x="67"/>
        <item x="41"/>
        <item x="40"/>
        <item x="39"/>
        <item x="125"/>
        <item x="21"/>
        <item x="97"/>
        <item x="212"/>
        <item x="148"/>
        <item x="228"/>
        <item x="219"/>
        <item x="241"/>
        <item x="201"/>
        <item x="87"/>
        <item x="104"/>
        <item x="186"/>
        <item x="103"/>
        <item x="218"/>
        <item x="265"/>
        <item x="240"/>
        <item x="165"/>
        <item x="257"/>
        <item x="254"/>
        <item x="185"/>
        <item x="20"/>
        <item x="211"/>
        <item x="1"/>
        <item x="0"/>
        <item x="147"/>
        <item x="181"/>
        <item x="78"/>
        <item x="172"/>
        <item x="235"/>
        <item x="193"/>
        <item x="38"/>
        <item x="96"/>
        <item x="200"/>
        <item x="210"/>
        <item x="205"/>
        <item x="275"/>
        <item x="268"/>
        <item x="271"/>
        <item x="77"/>
        <item x="116"/>
        <item x="95"/>
        <item x="115"/>
        <item x="54"/>
        <item x="274"/>
        <item x="139"/>
        <item x="249"/>
        <item x="260"/>
        <item x="204"/>
        <item x="264"/>
        <item x="203"/>
        <item x="196"/>
        <item x="234"/>
        <item x="159"/>
        <item x="217"/>
        <item x="248"/>
        <item x="175"/>
        <item x="253"/>
        <item x="164"/>
        <item x="180"/>
        <item x="225"/>
        <item x="192"/>
        <item x="66"/>
        <item x="224"/>
        <item x="171"/>
        <item x="158"/>
        <item x="195"/>
        <item x="267"/>
        <item x="170"/>
        <item x="233"/>
        <item x="246"/>
        <item x="153"/>
        <item x="132"/>
        <item x="146"/>
      </items>
    </pivotField>
    <pivotField dataField="1" showAll="0" defaultSubtotal="0">
      <items count="128">
        <item x="56"/>
        <item x="72"/>
        <item x="54"/>
        <item x="66"/>
        <item x="70"/>
        <item x="30"/>
        <item x="38"/>
        <item x="50"/>
        <item x="67"/>
        <item x="68"/>
        <item x="83"/>
        <item x="49"/>
        <item x="35"/>
        <item x="91"/>
        <item x="48"/>
        <item x="53"/>
        <item x="33"/>
        <item x="89"/>
        <item x="123"/>
        <item x="32"/>
        <item x="36"/>
        <item x="109"/>
        <item x="111"/>
        <item x="97"/>
        <item x="102"/>
        <item x="85"/>
        <item x="101"/>
        <item x="108"/>
        <item x="44"/>
        <item x="107"/>
        <item x="113"/>
        <item x="121"/>
        <item x="115"/>
        <item x="106"/>
        <item x="99"/>
        <item x="31"/>
        <item x="76"/>
        <item x="52"/>
        <item x="100"/>
        <item x="98"/>
        <item x="28"/>
        <item x="75"/>
        <item x="127"/>
        <item x="63"/>
        <item x="61"/>
        <item x="81"/>
        <item x="96"/>
        <item x="119"/>
        <item x="82"/>
        <item x="69"/>
        <item x="112"/>
        <item x="34"/>
        <item x="95"/>
        <item x="120"/>
        <item x="103"/>
        <item x="51"/>
        <item x="90"/>
        <item x="74"/>
        <item x="104"/>
        <item x="105"/>
        <item x="73"/>
        <item x="77"/>
        <item x="27"/>
        <item x="62"/>
        <item x="65"/>
        <item x="80"/>
        <item x="64"/>
        <item x="110"/>
        <item x="116"/>
        <item x="55"/>
        <item x="86"/>
        <item x="17"/>
        <item x="126"/>
        <item x="47"/>
        <item x="118"/>
        <item x="88"/>
        <item x="60"/>
        <item x="87"/>
        <item x="122"/>
        <item x="57"/>
        <item x="71"/>
        <item x="93"/>
        <item x="79"/>
        <item x="58"/>
        <item x="9"/>
        <item x="40"/>
        <item x="125"/>
        <item x="16"/>
        <item x="84"/>
        <item x="114"/>
        <item x="78"/>
        <item x="37"/>
        <item x="94"/>
        <item x="14"/>
        <item x="117"/>
        <item x="59"/>
        <item x="12"/>
        <item x="13"/>
        <item x="45"/>
        <item x="29"/>
        <item x="92"/>
        <item x="46"/>
        <item x="124"/>
        <item x="43"/>
        <item x="42"/>
        <item x="41"/>
        <item x="15"/>
        <item x="26"/>
        <item x="18"/>
        <item x="11"/>
        <item x="39"/>
        <item x="19"/>
        <item x="21"/>
        <item x="25"/>
        <item x="24"/>
        <item x="22"/>
        <item x="10"/>
        <item x="8"/>
        <item x="23"/>
        <item x="7"/>
        <item x="6"/>
        <item x="20"/>
        <item x="5"/>
        <item x="4"/>
        <item x="3"/>
        <item x="0"/>
        <item x="2"/>
        <item x="1"/>
      </items>
    </pivotField>
    <pivotField dataField="1" showAll="0" defaultSubtotal="0">
      <items count="400">
        <item x="54"/>
        <item x="30"/>
        <item x="38"/>
        <item x="95"/>
        <item x="72"/>
        <item x="35"/>
        <item x="60"/>
        <item x="106"/>
        <item x="179"/>
        <item x="33"/>
        <item x="50"/>
        <item x="32"/>
        <item x="36"/>
        <item x="251"/>
        <item x="121"/>
        <item x="77"/>
        <item x="69"/>
        <item x="49"/>
        <item x="194"/>
        <item x="105"/>
        <item x="143"/>
        <item x="183"/>
        <item x="17"/>
        <item x="48"/>
        <item x="93"/>
        <item x="31"/>
        <item x="216"/>
        <item x="138"/>
        <item x="231"/>
        <item x="28"/>
        <item x="94"/>
        <item x="314"/>
        <item x="296"/>
        <item x="61"/>
        <item x="9"/>
        <item x="261"/>
        <item x="139"/>
        <item x="89"/>
        <item x="78"/>
        <item x="16"/>
        <item x="66"/>
        <item x="34"/>
        <item x="153"/>
        <item x="14"/>
        <item x="206"/>
        <item x="96"/>
        <item x="12"/>
        <item x="136"/>
        <item x="13"/>
        <item x="270"/>
        <item x="180"/>
        <item x="122"/>
        <item x="247"/>
        <item x="330"/>
        <item x="262"/>
        <item x="75"/>
        <item x="44"/>
        <item x="27"/>
        <item x="92"/>
        <item x="214"/>
        <item x="159"/>
        <item x="67"/>
        <item x="377"/>
        <item x="195"/>
        <item x="155"/>
        <item x="357"/>
        <item x="249"/>
        <item x="315"/>
        <item x="293"/>
        <item x="52"/>
        <item x="337"/>
        <item x="107"/>
        <item x="383"/>
        <item x="362"/>
        <item x="141"/>
        <item x="308"/>
        <item x="109"/>
        <item x="348"/>
        <item x="82"/>
        <item x="369"/>
        <item x="140"/>
        <item x="165"/>
        <item x="252"/>
        <item x="263"/>
        <item x="207"/>
        <item x="217"/>
        <item x="295"/>
        <item x="118"/>
        <item x="223"/>
        <item x="239"/>
        <item x="156"/>
        <item x="127"/>
        <item x="378"/>
        <item x="103"/>
        <item x="269"/>
        <item x="157"/>
        <item x="240"/>
        <item x="168"/>
        <item x="125"/>
        <item x="218"/>
        <item x="232"/>
        <item x="319"/>
        <item x="15"/>
        <item x="108"/>
        <item x="177"/>
        <item x="201"/>
        <item x="382"/>
        <item x="51"/>
        <item x="233"/>
        <item x="18"/>
        <item x="170"/>
        <item x="309"/>
        <item x="219"/>
        <item x="326"/>
        <item x="347"/>
        <item x="273"/>
        <item x="204"/>
        <item x="174"/>
        <item x="152"/>
        <item x="37"/>
        <item x="11"/>
        <item x="237"/>
        <item x="282"/>
        <item x="375"/>
        <item x="343"/>
        <item x="158"/>
        <item x="192"/>
        <item x="205"/>
        <item x="120"/>
        <item x="79"/>
        <item x="305"/>
        <item x="126"/>
        <item x="390"/>
        <item x="250"/>
        <item x="99"/>
        <item x="320"/>
        <item x="376"/>
        <item x="294"/>
        <item x="169"/>
        <item x="271"/>
        <item x="230"/>
        <item x="181"/>
        <item x="154"/>
        <item x="220"/>
        <item x="29"/>
        <item x="124"/>
        <item x="381"/>
        <item x="238"/>
        <item x="119"/>
        <item x="10"/>
        <item x="245"/>
        <item x="281"/>
        <item x="91"/>
        <item x="8"/>
        <item x="229"/>
        <item x="151"/>
        <item x="123"/>
        <item x="389"/>
        <item x="53"/>
        <item x="142"/>
        <item x="228"/>
        <item x="260"/>
        <item x="226"/>
        <item x="272"/>
        <item x="344"/>
        <item x="227"/>
        <item x="244"/>
        <item x="259"/>
        <item x="213"/>
        <item x="150"/>
        <item x="256"/>
        <item x="47"/>
        <item x="116"/>
        <item x="335"/>
        <item x="388"/>
        <item x="166"/>
        <item x="202"/>
        <item x="280"/>
        <item x="243"/>
        <item x="325"/>
        <item x="274"/>
        <item x="133"/>
        <item x="182"/>
        <item x="304"/>
        <item x="97"/>
        <item x="187"/>
        <item x="351"/>
        <item x="164"/>
        <item x="135"/>
        <item x="284"/>
        <item x="356"/>
        <item x="215"/>
        <item x="386"/>
        <item x="246"/>
        <item x="110"/>
        <item x="137"/>
        <item x="115"/>
        <item x="317"/>
        <item x="224"/>
        <item x="291"/>
        <item x="55"/>
        <item x="162"/>
        <item x="398"/>
        <item x="193"/>
        <item x="336"/>
        <item x="278"/>
        <item x="299"/>
        <item x="374"/>
        <item x="236"/>
        <item x="393"/>
        <item x="63"/>
        <item x="248"/>
        <item x="361"/>
        <item x="59"/>
        <item x="387"/>
        <item x="292"/>
        <item x="148"/>
        <item x="307"/>
        <item x="373"/>
        <item x="324"/>
        <item x="188"/>
        <item x="7"/>
        <item x="81"/>
        <item x="178"/>
        <item x="167"/>
        <item x="368"/>
        <item x="318"/>
        <item x="279"/>
        <item x="88"/>
        <item x="306"/>
        <item x="225"/>
        <item x="338"/>
        <item x="68"/>
        <item x="114"/>
        <item x="40"/>
        <item x="399"/>
        <item x="6"/>
        <item x="149"/>
        <item x="203"/>
        <item x="117"/>
        <item x="90"/>
        <item x="163"/>
        <item x="80"/>
        <item x="134"/>
        <item x="350"/>
        <item x="316"/>
        <item x="190"/>
        <item x="290"/>
        <item x="258"/>
        <item x="176"/>
        <item x="5"/>
        <item x="391"/>
        <item x="380"/>
        <item x="359"/>
        <item x="4"/>
        <item x="257"/>
        <item x="191"/>
        <item x="322"/>
        <item x="3"/>
        <item x="147"/>
        <item x="277"/>
        <item x="329"/>
        <item x="313"/>
        <item x="355"/>
        <item x="26"/>
        <item x="365"/>
        <item x="189"/>
        <item x="333"/>
        <item x="104"/>
        <item x="323"/>
        <item x="268"/>
        <item x="45"/>
        <item x="385"/>
        <item x="255"/>
        <item x="397"/>
        <item x="200"/>
        <item x="175"/>
        <item x="212"/>
        <item x="62"/>
        <item x="364"/>
        <item x="132"/>
        <item x="46"/>
        <item x="349"/>
        <item x="332"/>
        <item x="65"/>
        <item x="83"/>
        <item x="394"/>
        <item x="199"/>
        <item x="86"/>
        <item x="372"/>
        <item x="211"/>
        <item x="19"/>
        <item x="342"/>
        <item x="21"/>
        <item x="25"/>
        <item x="64"/>
        <item x="87"/>
        <item x="334"/>
        <item x="76"/>
        <item x="283"/>
        <item x="267"/>
        <item x="354"/>
        <item x="289"/>
        <item x="371"/>
        <item x="222"/>
        <item x="303"/>
        <item x="74"/>
        <item x="24"/>
        <item x="22"/>
        <item x="129"/>
        <item x="210"/>
        <item x="128"/>
        <item x="360"/>
        <item x="321"/>
        <item x="186"/>
        <item x="43"/>
        <item x="0"/>
        <item x="275"/>
        <item x="112"/>
        <item x="146"/>
        <item x="100"/>
        <item x="130"/>
        <item x="310"/>
        <item x="131"/>
        <item x="367"/>
        <item x="23"/>
        <item x="173"/>
        <item x="185"/>
        <item x="145"/>
        <item x="161"/>
        <item x="2"/>
        <item x="254"/>
        <item x="276"/>
        <item x="102"/>
        <item x="198"/>
        <item x="235"/>
        <item x="58"/>
        <item x="288"/>
        <item x="73"/>
        <item x="209"/>
        <item x="312"/>
        <item x="366"/>
        <item x="298"/>
        <item x="331"/>
        <item x="301"/>
        <item x="113"/>
        <item x="160"/>
        <item x="311"/>
        <item x="101"/>
        <item x="242"/>
        <item x="287"/>
        <item x="172"/>
        <item x="285"/>
        <item x="300"/>
        <item x="197"/>
        <item x="302"/>
        <item x="56"/>
        <item x="370"/>
        <item x="42"/>
        <item x="41"/>
        <item x="184"/>
        <item x="353"/>
        <item x="297"/>
        <item x="392"/>
        <item x="266"/>
        <item x="144"/>
        <item x="221"/>
        <item x="85"/>
        <item x="396"/>
        <item x="1"/>
        <item x="111"/>
        <item x="234"/>
        <item x="363"/>
        <item x="379"/>
        <item x="341"/>
        <item x="253"/>
        <item x="395"/>
        <item x="20"/>
        <item x="286"/>
        <item x="70"/>
        <item x="57"/>
        <item x="98"/>
        <item x="265"/>
        <item x="84"/>
        <item x="241"/>
        <item x="71"/>
        <item x="39"/>
        <item x="328"/>
        <item x="384"/>
        <item x="346"/>
        <item x="340"/>
        <item x="327"/>
        <item x="358"/>
        <item x="339"/>
        <item x="345"/>
        <item x="264"/>
        <item x="352"/>
        <item x="208"/>
        <item x="171"/>
        <item x="196"/>
      </items>
    </pivotField>
    <pivotField dataField="1" showAll="0" defaultSubtotal="0">
      <items count="126">
        <item x="122"/>
        <item x="114"/>
        <item x="108"/>
        <item x="106"/>
        <item x="91"/>
        <item x="117"/>
        <item x="115"/>
        <item x="79"/>
        <item x="86"/>
        <item x="98"/>
        <item x="120"/>
        <item x="88"/>
        <item x="57"/>
        <item x="82"/>
        <item x="96"/>
        <item x="60"/>
        <item x="99"/>
        <item x="48"/>
        <item x="77"/>
        <item x="80"/>
        <item x="66"/>
        <item x="71"/>
        <item x="119"/>
        <item x="118"/>
        <item x="121"/>
        <item x="109"/>
        <item x="116"/>
        <item x="64"/>
        <item x="92"/>
        <item x="59"/>
        <item x="110"/>
        <item x="123"/>
        <item x="85"/>
        <item x="125"/>
        <item x="93"/>
        <item x="105"/>
        <item x="113"/>
        <item x="124"/>
        <item x="89"/>
        <item x="87"/>
        <item x="112"/>
        <item x="97"/>
        <item x="95"/>
        <item x="111"/>
        <item x="45"/>
        <item x="84"/>
        <item x="65"/>
        <item x="55"/>
        <item x="75"/>
        <item x="94"/>
        <item x="83"/>
        <item x="74"/>
        <item x="24"/>
        <item x="104"/>
        <item x="103"/>
        <item x="44"/>
        <item x="107"/>
        <item x="72"/>
        <item x="73"/>
        <item x="70"/>
        <item x="102"/>
        <item x="81"/>
        <item x="101"/>
        <item x="69"/>
        <item x="68"/>
        <item x="100"/>
        <item x="61"/>
        <item x="67"/>
        <item x="63"/>
        <item x="51"/>
        <item x="39"/>
        <item x="41"/>
        <item x="78"/>
        <item x="52"/>
        <item x="25"/>
        <item x="62"/>
        <item x="2"/>
        <item x="76"/>
        <item x="46"/>
        <item x="53"/>
        <item x="90"/>
        <item x="5"/>
        <item x="26"/>
        <item x="54"/>
        <item x="56"/>
        <item x="58"/>
        <item x="23"/>
        <item x="42"/>
        <item x="50"/>
        <item x="49"/>
        <item x="27"/>
        <item x="37"/>
        <item x="4"/>
        <item x="47"/>
        <item x="21"/>
        <item x="6"/>
        <item x="22"/>
        <item x="43"/>
        <item x="19"/>
        <item x="7"/>
        <item x="30"/>
        <item x="35"/>
        <item x="38"/>
        <item x="36"/>
        <item x="40"/>
        <item x="1"/>
        <item x="3"/>
        <item x="34"/>
        <item x="33"/>
        <item x="10"/>
        <item x="32"/>
        <item x="15"/>
        <item x="31"/>
        <item x="29"/>
        <item x="28"/>
        <item x="8"/>
        <item x="11"/>
        <item x="17"/>
        <item x="18"/>
        <item x="16"/>
        <item x="14"/>
        <item x="13"/>
        <item x="12"/>
        <item x="20"/>
        <item x="9"/>
        <item x="0"/>
      </items>
    </pivotField>
    <pivotField dataField="1" showAll="0" defaultSubtotal="0">
      <items count="306">
        <item x="152"/>
        <item x="211"/>
        <item x="113"/>
        <item x="127"/>
        <item x="56"/>
        <item x="86"/>
        <item x="183"/>
        <item x="228"/>
        <item x="187"/>
        <item x="138"/>
        <item x="47"/>
        <item x="145"/>
        <item x="72"/>
        <item x="194"/>
        <item x="23"/>
        <item x="79"/>
        <item x="180"/>
        <item x="101"/>
        <item x="84"/>
        <item x="2"/>
        <item x="140"/>
        <item x="166"/>
        <item x="5"/>
        <item x="118"/>
        <item x="80"/>
        <item x="59"/>
        <item x="190"/>
        <item x="154"/>
        <item x="219"/>
        <item x="106"/>
        <item x="74"/>
        <item x="125"/>
        <item x="217"/>
        <item x="4"/>
        <item x="182"/>
        <item x="24"/>
        <item x="63"/>
        <item x="102"/>
        <item x="97"/>
        <item x="66"/>
        <item x="6"/>
        <item x="240"/>
        <item x="171"/>
        <item x="131"/>
        <item x="44"/>
        <item x="156"/>
        <item x="204"/>
        <item x="271"/>
        <item x="25"/>
        <item x="54"/>
        <item x="201"/>
        <item x="22"/>
        <item x="153"/>
        <item x="85"/>
        <item x="129"/>
        <item x="7"/>
        <item x="216"/>
        <item x="172"/>
        <item x="248"/>
        <item x="252"/>
        <item x="43"/>
        <item x="58"/>
        <item x="26"/>
        <item x="220"/>
        <item x="114"/>
        <item x="200"/>
        <item x="278"/>
        <item x="98"/>
        <item x="36"/>
        <item x="299"/>
        <item x="184"/>
        <item x="239"/>
        <item x="173"/>
        <item x="232"/>
        <item x="124"/>
        <item x="1"/>
        <item x="150"/>
        <item x="3"/>
        <item x="207"/>
        <item x="198"/>
        <item x="99"/>
        <item x="221"/>
        <item x="20"/>
        <item x="10"/>
        <item x="292"/>
        <item x="191"/>
        <item x="21"/>
        <item x="81"/>
        <item x="83"/>
        <item x="116"/>
        <item x="265"/>
        <item x="202"/>
        <item x="87"/>
        <item x="189"/>
        <item x="160"/>
        <item x="78"/>
        <item x="15"/>
        <item x="50"/>
        <item x="222"/>
        <item x="38"/>
        <item x="40"/>
        <item x="193"/>
        <item x="256"/>
        <item x="161"/>
        <item x="209"/>
        <item x="111"/>
        <item x="276"/>
        <item x="29"/>
        <item x="8"/>
        <item x="296"/>
        <item x="11"/>
        <item x="62"/>
        <item x="143"/>
        <item x="120"/>
        <item x="294"/>
        <item x="51"/>
        <item x="165"/>
        <item x="69"/>
        <item x="277"/>
        <item x="89"/>
        <item x="112"/>
        <item x="135"/>
        <item x="163"/>
        <item x="238"/>
        <item x="68"/>
        <item x="33"/>
        <item x="177"/>
        <item x="117"/>
        <item x="37"/>
        <item x="35"/>
        <item x="45"/>
        <item x="260"/>
        <item x="164"/>
        <item x="136"/>
        <item x="203"/>
        <item x="52"/>
        <item x="226"/>
        <item x="17"/>
        <item x="121"/>
        <item x="96"/>
        <item x="67"/>
        <item x="34"/>
        <item x="282"/>
        <item x="95"/>
        <item x="53"/>
        <item x="18"/>
        <item x="32"/>
        <item x="55"/>
        <item x="213"/>
        <item x="16"/>
        <item x="77"/>
        <item x="31"/>
        <item x="244"/>
        <item x="162"/>
        <item x="141"/>
        <item x="93"/>
        <item x="14"/>
        <item x="41"/>
        <item x="134"/>
        <item x="262"/>
        <item x="65"/>
        <item x="13"/>
        <item x="76"/>
        <item x="258"/>
        <item x="148"/>
        <item x="49"/>
        <item x="12"/>
        <item x="181"/>
        <item x="128"/>
        <item x="281"/>
        <item x="179"/>
        <item x="110"/>
        <item x="48"/>
        <item x="94"/>
        <item x="109"/>
        <item x="90"/>
        <item x="295"/>
        <item x="168"/>
        <item x="92"/>
        <item x="302"/>
        <item x="30"/>
        <item x="158"/>
        <item x="107"/>
        <item x="234"/>
        <item x="28"/>
        <item x="91"/>
        <item x="300"/>
        <item x="137"/>
        <item x="199"/>
        <item x="227"/>
        <item x="108"/>
        <item x="206"/>
        <item x="27"/>
        <item x="64"/>
        <item x="249"/>
        <item x="105"/>
        <item x="254"/>
        <item x="123"/>
        <item x="196"/>
        <item x="146"/>
        <item x="103"/>
        <item x="241"/>
        <item x="73"/>
        <item x="104"/>
        <item x="192"/>
        <item x="224"/>
        <item x="61"/>
        <item x="126"/>
        <item x="88"/>
        <item x="9"/>
        <item x="214"/>
        <item x="75"/>
        <item x="259"/>
        <item x="46"/>
        <item x="159"/>
        <item x="218"/>
        <item x="119"/>
        <item x="178"/>
        <item x="225"/>
        <item x="195"/>
        <item x="155"/>
        <item x="298"/>
        <item x="212"/>
        <item x="133"/>
        <item x="144"/>
        <item x="269"/>
        <item x="174"/>
        <item x="290"/>
        <item x="231"/>
        <item x="261"/>
        <item x="167"/>
        <item x="42"/>
        <item x="280"/>
        <item x="305"/>
        <item x="132"/>
        <item x="151"/>
        <item x="284"/>
        <item x="210"/>
        <item x="186"/>
        <item x="157"/>
        <item x="237"/>
        <item x="185"/>
        <item x="60"/>
        <item x="275"/>
        <item x="176"/>
        <item x="139"/>
        <item x="233"/>
        <item x="255"/>
        <item x="122"/>
        <item x="169"/>
        <item x="257"/>
        <item x="130"/>
        <item x="208"/>
        <item x="223"/>
        <item x="215"/>
        <item x="273"/>
        <item x="142"/>
        <item x="115"/>
        <item x="243"/>
        <item x="147"/>
        <item x="287"/>
        <item x="170"/>
        <item x="289"/>
        <item x="0"/>
        <item x="272"/>
        <item x="175"/>
        <item x="304"/>
        <item x="71"/>
        <item x="57"/>
        <item x="264"/>
        <item x="236"/>
        <item x="293"/>
        <item x="149"/>
        <item x="246"/>
        <item x="270"/>
        <item x="285"/>
        <item x="267"/>
        <item x="250"/>
        <item x="242"/>
        <item x="274"/>
        <item x="39"/>
        <item x="197"/>
        <item x="19"/>
        <item x="279"/>
        <item x="70"/>
        <item x="100"/>
        <item x="291"/>
        <item x="301"/>
        <item x="245"/>
        <item x="297"/>
        <item x="82"/>
        <item x="188"/>
        <item x="288"/>
        <item x="205"/>
        <item x="247"/>
        <item x="266"/>
        <item x="263"/>
        <item x="303"/>
        <item x="235"/>
        <item x="268"/>
        <item x="229"/>
        <item x="253"/>
        <item x="251"/>
        <item x="283"/>
        <item x="230"/>
        <item x="286"/>
      </items>
    </pivotField>
    <pivotField dataField="1" showAll="0" defaultSubtotal="0">
      <items count="6">
        <item x="0"/>
        <item x="1"/>
        <item x="5"/>
        <item x="4"/>
        <item x="3"/>
        <item x="2"/>
      </items>
    </pivotField>
  </pivotFields>
  <rowFields count="3">
    <field x="2"/>
    <field x="6"/>
    <field x="5"/>
  </rowFields>
  <rowItems count="1021">
    <i>
      <x/>
    </i>
    <i r="1">
      <x/>
      <x v="66"/>
    </i>
    <i r="1">
      <x v="1"/>
      <x v="88"/>
    </i>
    <i r="1">
      <x v="2"/>
      <x v="87"/>
    </i>
    <i r="1">
      <x v="3"/>
      <x v="80"/>
    </i>
    <i r="1">
      <x v="4"/>
      <x v="82"/>
    </i>
    <i r="1">
      <x v="5"/>
      <x v="83"/>
    </i>
    <i r="1">
      <x v="6"/>
      <x v="97"/>
    </i>
    <i r="1">
      <x v="7"/>
      <x v="95"/>
    </i>
    <i r="1">
      <x v="8"/>
      <x v="61"/>
    </i>
    <i r="1">
      <x v="9"/>
      <x/>
    </i>
    <i r="1">
      <x v="10"/>
      <x v="51"/>
    </i>
    <i r="1">
      <x v="11"/>
      <x v="52"/>
    </i>
    <i r="1">
      <x v="12"/>
      <x v="65"/>
    </i>
    <i r="1">
      <x v="13"/>
      <x v="14"/>
    </i>
    <i r="1">
      <x v="14"/>
      <x v="73"/>
    </i>
    <i r="1">
      <x v="15"/>
      <x v="3"/>
    </i>
    <i r="1">
      <x v="16"/>
      <x v="15"/>
    </i>
    <i r="1">
      <x v="17"/>
      <x v="58"/>
    </i>
    <i r="1">
      <x v="18"/>
      <x v="2"/>
    </i>
    <i r="1">
      <x v="19"/>
      <x v="102"/>
    </i>
    <i t="blank">
      <x/>
    </i>
    <i>
      <x v="1"/>
    </i>
    <i r="1">
      <x/>
      <x v="66"/>
    </i>
    <i r="1">
      <x v="1"/>
      <x v="88"/>
    </i>
    <i r="1">
      <x v="2"/>
      <x v="80"/>
    </i>
    <i r="1">
      <x v="3"/>
      <x v="82"/>
    </i>
    <i r="1">
      <x v="4"/>
      <x v="87"/>
    </i>
    <i r="1">
      <x v="5"/>
      <x v="83"/>
    </i>
    <i r="1">
      <x v="6"/>
      <x v="97"/>
    </i>
    <i r="1">
      <x v="7"/>
      <x v="95"/>
    </i>
    <i r="1">
      <x v="8"/>
      <x v="73"/>
    </i>
    <i r="1">
      <x v="9"/>
      <x v="65"/>
    </i>
    <i r="1">
      <x v="10"/>
      <x v="61"/>
    </i>
    <i r="1">
      <x v="11"/>
      <x v="41"/>
    </i>
    <i r="1">
      <x v="12"/>
      <x v="64"/>
    </i>
    <i r="1">
      <x v="13"/>
      <x v="15"/>
    </i>
    <i r="1">
      <x v="14"/>
      <x/>
    </i>
    <i r="1">
      <x v="15"/>
      <x v="58"/>
    </i>
    <i r="1">
      <x v="16"/>
      <x v="43"/>
    </i>
    <i r="1">
      <x v="17"/>
      <x v="14"/>
    </i>
    <i r="1">
      <x v="18"/>
      <x v="51"/>
    </i>
    <i r="1">
      <x v="19"/>
      <x v="2"/>
    </i>
    <i t="blank">
      <x v="1"/>
    </i>
    <i>
      <x v="2"/>
    </i>
    <i r="1">
      <x/>
      <x v="83"/>
    </i>
    <i r="1">
      <x v="1"/>
      <x v="66"/>
    </i>
    <i r="1">
      <x v="2"/>
      <x v="82"/>
    </i>
    <i r="1">
      <x v="3"/>
      <x v="88"/>
    </i>
    <i r="1">
      <x v="4"/>
      <x v="80"/>
    </i>
    <i r="1">
      <x v="5"/>
      <x v="73"/>
    </i>
    <i r="1">
      <x v="6"/>
      <x v="95"/>
    </i>
    <i r="1">
      <x v="7"/>
      <x v="97"/>
    </i>
    <i r="1">
      <x v="8"/>
      <x v="61"/>
    </i>
    <i r="1">
      <x v="9"/>
      <x v="65"/>
    </i>
    <i r="1">
      <x v="10"/>
      <x v="87"/>
    </i>
    <i r="1">
      <x v="11"/>
      <x v="64"/>
    </i>
    <i r="1">
      <x v="12"/>
      <x v="72"/>
    </i>
    <i r="1">
      <x v="13"/>
      <x v="51"/>
    </i>
    <i r="1">
      <x v="14"/>
      <x v="44"/>
    </i>
    <i r="1">
      <x v="15"/>
      <x v="58"/>
    </i>
    <i r="1">
      <x v="16"/>
      <x v="105"/>
    </i>
    <i r="1">
      <x v="17"/>
      <x v="90"/>
    </i>
    <i r="1">
      <x v="18"/>
      <x v="42"/>
    </i>
    <i r="1">
      <x v="19"/>
      <x v="70"/>
    </i>
    <i t="blank">
      <x v="2"/>
    </i>
    <i>
      <x v="3"/>
    </i>
    <i r="1">
      <x/>
      <x v="66"/>
    </i>
    <i r="1">
      <x v="1"/>
      <x v="88"/>
    </i>
    <i r="1">
      <x v="2"/>
      <x v="87"/>
    </i>
    <i r="1">
      <x v="3"/>
      <x v="52"/>
    </i>
    <i r="1">
      <x v="4"/>
      <x v="41"/>
    </i>
    <i r="1">
      <x v="5"/>
      <x v="15"/>
    </i>
    <i r="2">
      <x v="97"/>
    </i>
    <i r="1">
      <x v="7"/>
      <x v="102"/>
    </i>
    <i r="1">
      <x v="8"/>
      <x v="82"/>
    </i>
    <i r="1">
      <x v="9"/>
      <x v="80"/>
    </i>
    <i r="1">
      <x v="10"/>
      <x v="43"/>
    </i>
    <i r="1">
      <x v="11"/>
      <x v="64"/>
    </i>
    <i r="2">
      <x v="73"/>
    </i>
    <i r="1">
      <x v="13"/>
      <x v="65"/>
    </i>
    <i r="1">
      <x v="14"/>
      <x v="95"/>
    </i>
    <i r="1">
      <x v="15"/>
      <x/>
    </i>
    <i r="2">
      <x v="2"/>
    </i>
    <i r="1">
      <x v="17"/>
      <x v="13"/>
    </i>
    <i r="1">
      <x v="18"/>
      <x v="42"/>
    </i>
    <i r="1">
      <x v="19"/>
      <x v="105"/>
    </i>
    <i t="blank">
      <x v="3"/>
    </i>
    <i>
      <x v="4"/>
    </i>
    <i r="1">
      <x/>
      <x v="66"/>
    </i>
    <i r="1">
      <x v="1"/>
      <x v="88"/>
    </i>
    <i r="1">
      <x v="2"/>
      <x v="41"/>
    </i>
    <i r="1">
      <x v="3"/>
      <x v="87"/>
    </i>
    <i r="1">
      <x v="4"/>
      <x v="97"/>
    </i>
    <i r="1">
      <x v="5"/>
      <x v="65"/>
    </i>
    <i r="2">
      <x v="80"/>
    </i>
    <i r="1">
      <x v="7"/>
      <x v="43"/>
    </i>
    <i r="1">
      <x v="8"/>
      <x v="15"/>
    </i>
    <i r="1">
      <x v="9"/>
      <x v="38"/>
    </i>
    <i r="2">
      <x v="64"/>
    </i>
    <i r="1">
      <x v="11"/>
      <x v="37"/>
    </i>
    <i r="1">
      <x v="12"/>
      <x v="14"/>
    </i>
    <i r="2">
      <x v="61"/>
    </i>
    <i r="1">
      <x v="14"/>
      <x v="82"/>
    </i>
    <i r="1">
      <x v="15"/>
      <x v="22"/>
    </i>
    <i r="1">
      <x v="16"/>
      <x v="95"/>
    </i>
    <i r="1">
      <x v="17"/>
      <x v="42"/>
    </i>
    <i r="1">
      <x v="18"/>
      <x v="2"/>
    </i>
    <i r="2">
      <x v="58"/>
    </i>
    <i t="blank">
      <x v="4"/>
    </i>
    <i>
      <x v="5"/>
    </i>
    <i r="1">
      <x/>
      <x v="66"/>
    </i>
    <i r="1">
      <x v="1"/>
      <x v="88"/>
    </i>
    <i r="1">
      <x v="2"/>
      <x v="87"/>
    </i>
    <i r="1">
      <x v="3"/>
      <x v="97"/>
    </i>
    <i r="1">
      <x v="4"/>
      <x v="33"/>
    </i>
    <i r="1">
      <x v="5"/>
      <x v="95"/>
    </i>
    <i r="1">
      <x v="6"/>
      <x v="73"/>
    </i>
    <i r="2">
      <x v="80"/>
    </i>
    <i r="1">
      <x v="8"/>
      <x v="61"/>
    </i>
    <i r="1">
      <x v="9"/>
      <x v="58"/>
    </i>
    <i r="1">
      <x v="10"/>
      <x/>
    </i>
    <i r="2">
      <x v="14"/>
    </i>
    <i r="1">
      <x v="12"/>
      <x v="15"/>
    </i>
    <i r="1">
      <x v="13"/>
      <x v="64"/>
    </i>
    <i r="1">
      <x v="14"/>
      <x v="41"/>
    </i>
    <i r="1">
      <x v="15"/>
      <x v="13"/>
    </i>
    <i r="1">
      <x v="16"/>
      <x v="4"/>
    </i>
    <i r="2">
      <x v="82"/>
    </i>
    <i r="2">
      <x v="86"/>
    </i>
    <i r="1">
      <x v="19"/>
      <x v="68"/>
    </i>
    <i t="blank">
      <x v="5"/>
    </i>
    <i>
      <x v="6"/>
    </i>
    <i r="1">
      <x/>
      <x v="88"/>
    </i>
    <i r="1">
      <x v="1"/>
      <x v="66"/>
    </i>
    <i r="1">
      <x v="2"/>
      <x v="95"/>
    </i>
    <i r="1">
      <x v="3"/>
      <x v="87"/>
    </i>
    <i r="1">
      <x v="4"/>
      <x v="97"/>
    </i>
    <i r="1">
      <x v="5"/>
      <x v="73"/>
    </i>
    <i r="1">
      <x v="6"/>
      <x/>
    </i>
    <i r="2">
      <x v="14"/>
    </i>
    <i r="2">
      <x v="80"/>
    </i>
    <i r="1">
      <x v="9"/>
      <x v="4"/>
    </i>
    <i r="2">
      <x v="15"/>
    </i>
    <i r="1">
      <x v="11"/>
      <x v="65"/>
    </i>
    <i r="1">
      <x v="12"/>
      <x v="2"/>
    </i>
    <i r="1">
      <x v="13"/>
      <x v="12"/>
    </i>
    <i r="2">
      <x v="86"/>
    </i>
    <i r="1">
      <x v="15"/>
      <x v="61"/>
    </i>
    <i r="1">
      <x v="16"/>
      <x v="52"/>
    </i>
    <i r="1">
      <x v="17"/>
      <x v="94"/>
    </i>
    <i r="1">
      <x v="18"/>
      <x v="33"/>
    </i>
    <i r="2">
      <x v="58"/>
    </i>
    <i t="blank">
      <x v="6"/>
    </i>
    <i>
      <x v="7"/>
    </i>
    <i r="1">
      <x/>
      <x v="88"/>
    </i>
    <i r="1">
      <x v="1"/>
      <x v="66"/>
    </i>
    <i r="1">
      <x v="2"/>
      <x v="87"/>
    </i>
    <i r="1">
      <x v="3"/>
      <x v="80"/>
    </i>
    <i r="1">
      <x v="4"/>
      <x v="61"/>
    </i>
    <i r="1">
      <x v="5"/>
      <x v="3"/>
    </i>
    <i r="1">
      <x v="6"/>
      <x v="82"/>
    </i>
    <i r="1">
      <x v="7"/>
      <x v="14"/>
    </i>
    <i r="1">
      <x v="8"/>
      <x v="51"/>
    </i>
    <i r="2">
      <x v="52"/>
    </i>
    <i r="1">
      <x v="10"/>
      <x v="65"/>
    </i>
    <i r="1">
      <x v="11"/>
      <x/>
    </i>
    <i r="2">
      <x v="2"/>
    </i>
    <i r="1">
      <x v="13"/>
      <x v="102"/>
    </i>
    <i r="1">
      <x v="14"/>
      <x v="17"/>
    </i>
    <i r="1">
      <x v="15"/>
      <x v="98"/>
    </i>
    <i r="1">
      <x v="16"/>
      <x v="95"/>
    </i>
    <i r="1">
      <x v="17"/>
      <x v="54"/>
    </i>
    <i r="2">
      <x v="97"/>
    </i>
    <i r="1">
      <x v="19"/>
      <x v="86"/>
    </i>
    <i t="blank">
      <x v="7"/>
    </i>
    <i>
      <x v="8"/>
    </i>
    <i r="1">
      <x/>
      <x v="36"/>
    </i>
    <i r="1">
      <x v="1"/>
      <x v="66"/>
    </i>
    <i r="1">
      <x v="2"/>
      <x v="88"/>
    </i>
    <i r="1">
      <x v="3"/>
      <x v="83"/>
    </i>
    <i r="1">
      <x v="4"/>
      <x v="87"/>
    </i>
    <i r="1">
      <x v="5"/>
      <x v="51"/>
    </i>
    <i r="1">
      <x v="6"/>
      <x v="67"/>
    </i>
    <i r="1">
      <x v="7"/>
      <x v="61"/>
    </i>
    <i r="1">
      <x v="8"/>
      <x v="82"/>
    </i>
    <i r="1">
      <x v="9"/>
      <x v="95"/>
    </i>
    <i r="1">
      <x v="10"/>
      <x v="17"/>
    </i>
    <i r="2">
      <x v="80"/>
    </i>
    <i r="1">
      <x v="12"/>
      <x/>
    </i>
    <i r="2">
      <x v="14"/>
    </i>
    <i r="1">
      <x v="14"/>
      <x v="37"/>
    </i>
    <i r="1">
      <x v="15"/>
      <x v="86"/>
    </i>
    <i r="1">
      <x v="16"/>
      <x v="44"/>
    </i>
    <i r="2">
      <x v="102"/>
    </i>
    <i r="1">
      <x v="18"/>
      <x v="97"/>
    </i>
    <i r="1">
      <x v="19"/>
      <x v="58"/>
    </i>
    <i t="blank">
      <x v="8"/>
    </i>
    <i>
      <x v="9"/>
    </i>
    <i r="1">
      <x/>
      <x v="88"/>
    </i>
    <i r="1">
      <x v="1"/>
      <x v="66"/>
    </i>
    <i r="1">
      <x v="2"/>
      <x v="87"/>
    </i>
    <i r="1">
      <x v="3"/>
      <x v="83"/>
    </i>
    <i r="1">
      <x v="4"/>
      <x v="80"/>
    </i>
    <i r="1">
      <x v="5"/>
      <x v="82"/>
    </i>
    <i r="1">
      <x v="6"/>
      <x v="51"/>
    </i>
    <i r="1">
      <x v="7"/>
      <x v="65"/>
    </i>
    <i r="1">
      <x v="8"/>
      <x v="44"/>
    </i>
    <i r="1">
      <x v="9"/>
      <x v="3"/>
    </i>
    <i r="2">
      <x v="36"/>
    </i>
    <i r="2">
      <x v="52"/>
    </i>
    <i r="1">
      <x v="12"/>
      <x v="17"/>
    </i>
    <i r="2">
      <x v="61"/>
    </i>
    <i r="1">
      <x v="14"/>
      <x v="95"/>
    </i>
    <i r="1">
      <x v="15"/>
      <x v="14"/>
    </i>
    <i r="2">
      <x v="54"/>
    </i>
    <i r="1">
      <x v="17"/>
      <x v="97"/>
    </i>
    <i r="1">
      <x v="18"/>
      <x v="49"/>
    </i>
    <i r="2">
      <x v="58"/>
    </i>
    <i t="blank">
      <x v="9"/>
    </i>
    <i>
      <x v="10"/>
    </i>
    <i r="1">
      <x/>
      <x v="88"/>
    </i>
    <i r="1">
      <x v="1"/>
      <x v="87"/>
    </i>
    <i r="1">
      <x v="2"/>
      <x v="3"/>
    </i>
    <i r="2">
      <x v="66"/>
    </i>
    <i r="1">
      <x v="4"/>
      <x v="80"/>
    </i>
    <i r="1">
      <x v="5"/>
      <x v="51"/>
    </i>
    <i r="1">
      <x v="6"/>
      <x/>
    </i>
    <i r="1">
      <x v="7"/>
      <x v="5"/>
    </i>
    <i r="2">
      <x v="14"/>
    </i>
    <i r="2">
      <x v="61"/>
    </i>
    <i r="2">
      <x v="95"/>
    </i>
    <i r="1">
      <x v="11"/>
      <x v="83"/>
    </i>
    <i r="2">
      <x v="97"/>
    </i>
    <i r="1">
      <x v="13"/>
      <x v="82"/>
    </i>
    <i r="1">
      <x v="14"/>
      <x v="50"/>
    </i>
    <i r="2">
      <x v="102"/>
    </i>
    <i r="1">
      <x v="16"/>
      <x v="58"/>
    </i>
    <i r="1">
      <x v="17"/>
      <x v="86"/>
    </i>
    <i r="1">
      <x v="18"/>
      <x v="52"/>
    </i>
    <i r="2">
      <x v="67"/>
    </i>
    <i t="blank">
      <x v="10"/>
    </i>
    <i>
      <x v="11"/>
    </i>
    <i r="1">
      <x/>
      <x v="66"/>
    </i>
    <i r="1">
      <x v="1"/>
      <x v="88"/>
    </i>
    <i r="1">
      <x v="2"/>
      <x v="87"/>
    </i>
    <i r="1">
      <x v="3"/>
      <x v="52"/>
    </i>
    <i r="2">
      <x v="80"/>
    </i>
    <i r="1">
      <x v="5"/>
      <x v="97"/>
    </i>
    <i r="1">
      <x v="6"/>
      <x/>
    </i>
    <i r="2">
      <x v="13"/>
    </i>
    <i r="2">
      <x v="95"/>
    </i>
    <i r="1">
      <x v="9"/>
      <x v="14"/>
    </i>
    <i r="2">
      <x v="65"/>
    </i>
    <i r="1">
      <x v="11"/>
      <x v="2"/>
    </i>
    <i r="1">
      <x v="12"/>
      <x v="51"/>
    </i>
    <i r="1">
      <x v="13"/>
      <x v="3"/>
    </i>
    <i r="1">
      <x v="14"/>
      <x v="61"/>
    </i>
    <i r="1">
      <x v="15"/>
      <x v="82"/>
    </i>
    <i r="2">
      <x v="102"/>
    </i>
    <i r="1">
      <x v="17"/>
      <x v="38"/>
    </i>
    <i r="2">
      <x v="73"/>
    </i>
    <i r="1">
      <x v="19"/>
      <x v="6"/>
    </i>
    <i r="2">
      <x v="58"/>
    </i>
    <i r="2">
      <x v="63"/>
    </i>
    <i t="blank">
      <x v="11"/>
    </i>
    <i>
      <x v="12"/>
    </i>
    <i r="1">
      <x/>
      <x v="88"/>
    </i>
    <i r="1">
      <x v="1"/>
      <x v="87"/>
    </i>
    <i r="1">
      <x v="2"/>
      <x v="82"/>
    </i>
    <i r="1">
      <x v="3"/>
      <x v="51"/>
    </i>
    <i r="2">
      <x v="52"/>
    </i>
    <i r="2">
      <x v="62"/>
    </i>
    <i r="2">
      <x v="80"/>
    </i>
    <i r="1">
      <x v="7"/>
      <x v="58"/>
    </i>
    <i r="2">
      <x v="83"/>
    </i>
    <i r="1">
      <x v="9"/>
      <x v="102"/>
    </i>
    <i r="1">
      <x v="10"/>
      <x v="3"/>
    </i>
    <i r="1">
      <x v="11"/>
      <x v="61"/>
    </i>
    <i r="1">
      <x v="12"/>
      <x v="97"/>
    </i>
    <i r="1">
      <x v="13"/>
      <x/>
    </i>
    <i r="1">
      <x v="14"/>
      <x v="6"/>
    </i>
    <i r="2">
      <x v="50"/>
    </i>
    <i r="2">
      <x v="93"/>
    </i>
    <i r="1">
      <x v="17"/>
      <x v="2"/>
    </i>
    <i r="2">
      <x v="14"/>
    </i>
    <i r="2">
      <x v="95"/>
    </i>
    <i t="blank">
      <x v="12"/>
    </i>
    <i>
      <x v="13"/>
    </i>
    <i r="1">
      <x/>
      <x v="66"/>
    </i>
    <i r="1">
      <x v="1"/>
      <x v="88"/>
    </i>
    <i r="1">
      <x v="2"/>
      <x v="87"/>
    </i>
    <i r="1">
      <x v="3"/>
      <x v="95"/>
    </i>
    <i r="1">
      <x v="4"/>
      <x v="82"/>
    </i>
    <i r="1">
      <x v="5"/>
      <x v="65"/>
    </i>
    <i r="2">
      <x v="80"/>
    </i>
    <i r="2">
      <x v="97"/>
    </i>
    <i r="1">
      <x v="8"/>
      <x v="14"/>
    </i>
    <i r="1">
      <x v="9"/>
      <x v="61"/>
    </i>
    <i r="1">
      <x v="10"/>
      <x/>
    </i>
    <i r="2">
      <x v="52"/>
    </i>
    <i r="1">
      <x v="12"/>
      <x v="15"/>
    </i>
    <i r="1">
      <x v="13"/>
      <x v="51"/>
    </i>
    <i r="1">
      <x v="14"/>
      <x v="3"/>
    </i>
    <i r="2">
      <x v="64"/>
    </i>
    <i r="2">
      <x v="86"/>
    </i>
    <i r="1">
      <x v="17"/>
      <x v="58"/>
    </i>
    <i r="1">
      <x v="18"/>
      <x v="11"/>
    </i>
    <i r="2">
      <x v="94"/>
    </i>
    <i t="blank">
      <x v="13"/>
    </i>
    <i>
      <x v="14"/>
    </i>
    <i r="1">
      <x/>
      <x v="66"/>
    </i>
    <i r="1">
      <x v="1"/>
      <x v="88"/>
    </i>
    <i r="1">
      <x v="2"/>
      <x v="87"/>
    </i>
    <i r="1">
      <x v="3"/>
      <x v="82"/>
    </i>
    <i r="2">
      <x v="83"/>
    </i>
    <i r="1">
      <x v="5"/>
      <x v="80"/>
    </i>
    <i r="1">
      <x v="6"/>
      <x v="65"/>
    </i>
    <i r="1">
      <x v="7"/>
      <x/>
    </i>
    <i r="1">
      <x v="8"/>
      <x v="97"/>
    </i>
    <i r="1">
      <x v="9"/>
      <x v="95"/>
    </i>
    <i r="1">
      <x v="10"/>
      <x v="61"/>
    </i>
    <i r="1">
      <x v="11"/>
      <x v="58"/>
    </i>
    <i r="1">
      <x v="12"/>
      <x v="51"/>
    </i>
    <i r="2">
      <x v="86"/>
    </i>
    <i r="2">
      <x v="91"/>
    </i>
    <i r="1">
      <x v="15"/>
      <x v="67"/>
    </i>
    <i r="1">
      <x v="16"/>
      <x v="13"/>
    </i>
    <i r="2">
      <x v="14"/>
    </i>
    <i r="2">
      <x v="63"/>
    </i>
    <i r="2">
      <x v="94"/>
    </i>
    <i r="2">
      <x v="99"/>
    </i>
    <i t="blank">
      <x v="14"/>
    </i>
    <i>
      <x v="15"/>
    </i>
    <i r="1">
      <x/>
      <x v="66"/>
    </i>
    <i r="1">
      <x v="1"/>
      <x v="88"/>
    </i>
    <i r="1">
      <x v="2"/>
      <x v="87"/>
    </i>
    <i r="1">
      <x v="3"/>
      <x/>
    </i>
    <i r="2">
      <x v="3"/>
    </i>
    <i r="1">
      <x v="5"/>
      <x v="80"/>
    </i>
    <i r="1">
      <x v="6"/>
      <x v="83"/>
    </i>
    <i r="1">
      <x v="7"/>
      <x v="52"/>
    </i>
    <i r="1">
      <x v="8"/>
      <x v="61"/>
    </i>
    <i r="1">
      <x v="9"/>
      <x v="102"/>
    </i>
    <i r="1">
      <x v="10"/>
      <x v="5"/>
    </i>
    <i r="2">
      <x v="95"/>
    </i>
    <i r="1">
      <x v="12"/>
      <x v="97"/>
    </i>
    <i r="1">
      <x v="13"/>
      <x v="82"/>
    </i>
    <i r="1">
      <x v="14"/>
      <x v="51"/>
    </i>
    <i r="1">
      <x v="15"/>
      <x v="14"/>
    </i>
    <i r="2">
      <x v="65"/>
    </i>
    <i r="2">
      <x v="79"/>
    </i>
    <i r="1">
      <x v="18"/>
      <x v="11"/>
    </i>
    <i r="2">
      <x v="50"/>
    </i>
    <i t="blank">
      <x v="15"/>
    </i>
    <i>
      <x v="16"/>
    </i>
    <i r="1">
      <x/>
      <x v="88"/>
    </i>
    <i r="1">
      <x v="1"/>
      <x v="87"/>
    </i>
    <i r="1">
      <x v="2"/>
      <x v="52"/>
    </i>
    <i r="1">
      <x v="3"/>
      <x v="3"/>
    </i>
    <i r="1">
      <x v="4"/>
      <x v="80"/>
    </i>
    <i r="1">
      <x v="5"/>
      <x/>
    </i>
    <i r="2">
      <x v="51"/>
    </i>
    <i r="1">
      <x v="7"/>
      <x v="83"/>
    </i>
    <i r="1">
      <x v="8"/>
      <x v="102"/>
    </i>
    <i r="1">
      <x v="9"/>
      <x v="61"/>
    </i>
    <i r="1">
      <x v="10"/>
      <x v="54"/>
    </i>
    <i r="2">
      <x v="66"/>
    </i>
    <i r="1">
      <x v="12"/>
      <x v="59"/>
    </i>
    <i r="2">
      <x v="82"/>
    </i>
    <i r="2">
      <x v="97"/>
    </i>
    <i r="1">
      <x v="15"/>
      <x v="58"/>
    </i>
    <i r="2">
      <x v="79"/>
    </i>
    <i r="2">
      <x v="86"/>
    </i>
    <i r="1">
      <x v="18"/>
      <x v="5"/>
    </i>
    <i r="2">
      <x v="44"/>
    </i>
    <i r="2">
      <x v="49"/>
    </i>
    <i t="blank">
      <x v="16"/>
    </i>
    <i>
      <x v="17"/>
    </i>
    <i r="1">
      <x/>
      <x v="66"/>
    </i>
    <i r="1">
      <x v="1"/>
      <x v="88"/>
    </i>
    <i r="1">
      <x v="2"/>
      <x v="87"/>
    </i>
    <i r="1">
      <x v="3"/>
      <x/>
    </i>
    <i r="1">
      <x v="4"/>
      <x v="51"/>
    </i>
    <i r="2">
      <x v="61"/>
    </i>
    <i r="1">
      <x v="6"/>
      <x v="54"/>
    </i>
    <i r="1">
      <x v="7"/>
      <x v="82"/>
    </i>
    <i r="1">
      <x v="8"/>
      <x v="15"/>
    </i>
    <i r="2">
      <x v="80"/>
    </i>
    <i r="2">
      <x v="95"/>
    </i>
    <i r="1">
      <x v="11"/>
      <x v="14"/>
    </i>
    <i r="1">
      <x v="12"/>
      <x v="52"/>
    </i>
    <i r="2">
      <x v="97"/>
    </i>
    <i r="1">
      <x v="14"/>
      <x v="2"/>
    </i>
    <i r="2">
      <x v="3"/>
    </i>
    <i r="2">
      <x v="6"/>
    </i>
    <i r="2">
      <x v="65"/>
    </i>
    <i r="2">
      <x v="79"/>
    </i>
    <i r="2">
      <x v="83"/>
    </i>
    <i t="blank">
      <x v="17"/>
    </i>
    <i>
      <x v="18"/>
    </i>
    <i r="1">
      <x/>
      <x v="88"/>
    </i>
    <i r="1">
      <x v="1"/>
      <x v="87"/>
    </i>
    <i r="1">
      <x v="2"/>
      <x v="83"/>
    </i>
    <i r="1">
      <x v="3"/>
      <x v="66"/>
    </i>
    <i r="1">
      <x v="4"/>
      <x v="80"/>
    </i>
    <i r="1">
      <x v="5"/>
      <x v="82"/>
    </i>
    <i r="1">
      <x v="6"/>
      <x v="3"/>
    </i>
    <i r="1">
      <x v="7"/>
      <x v="52"/>
    </i>
    <i r="1">
      <x v="8"/>
      <x v="51"/>
    </i>
    <i r="2">
      <x v="61"/>
    </i>
    <i r="1">
      <x v="10"/>
      <x v="102"/>
    </i>
    <i r="1">
      <x v="11"/>
      <x/>
    </i>
    <i r="1">
      <x v="12"/>
      <x v="79"/>
    </i>
    <i r="1">
      <x v="13"/>
      <x v="95"/>
    </i>
    <i r="1">
      <x v="14"/>
      <x v="97"/>
    </i>
    <i r="1">
      <x v="15"/>
      <x v="58"/>
    </i>
    <i r="1">
      <x v="16"/>
      <x v="14"/>
    </i>
    <i r="2">
      <x v="49"/>
    </i>
    <i r="1">
      <x v="18"/>
      <x v="50"/>
    </i>
    <i r="1">
      <x v="19"/>
      <x v="86"/>
    </i>
    <i t="blank">
      <x v="18"/>
    </i>
    <i>
      <x v="19"/>
    </i>
    <i r="1">
      <x/>
      <x v="88"/>
    </i>
    <i r="1">
      <x v="1"/>
      <x v="87"/>
    </i>
    <i r="2">
      <x v="95"/>
    </i>
    <i r="1">
      <x v="3"/>
      <x v="97"/>
    </i>
    <i r="1">
      <x v="4"/>
      <x/>
    </i>
    <i r="2">
      <x v="80"/>
    </i>
    <i r="1">
      <x v="6"/>
      <x v="15"/>
    </i>
    <i r="1">
      <x v="7"/>
      <x v="52"/>
    </i>
    <i r="2">
      <x v="73"/>
    </i>
    <i r="2">
      <x v="94"/>
    </i>
    <i r="1">
      <x v="10"/>
      <x v="12"/>
    </i>
    <i r="2">
      <x v="50"/>
    </i>
    <i r="1">
      <x v="12"/>
      <x v="6"/>
    </i>
    <i r="2">
      <x v="14"/>
    </i>
    <i r="1">
      <x v="14"/>
      <x v="2"/>
    </i>
    <i r="2">
      <x v="41"/>
    </i>
    <i r="2">
      <x v="61"/>
    </i>
    <i r="1">
      <x v="17"/>
      <x v="1"/>
    </i>
    <i r="2">
      <x v="3"/>
    </i>
    <i r="2">
      <x v="63"/>
    </i>
    <i r="2">
      <x v="66"/>
    </i>
    <i r="2">
      <x v="96"/>
    </i>
    <i t="blank">
      <x v="19"/>
    </i>
    <i>
      <x v="20"/>
    </i>
    <i r="1">
      <x/>
      <x v="76"/>
    </i>
    <i r="1">
      <x v="1"/>
      <x v="88"/>
    </i>
    <i r="1">
      <x v="2"/>
      <x v="3"/>
    </i>
    <i r="1">
      <x v="3"/>
      <x v="87"/>
    </i>
    <i r="1">
      <x v="4"/>
      <x/>
    </i>
    <i r="1">
      <x v="5"/>
      <x v="102"/>
    </i>
    <i r="1">
      <x v="6"/>
      <x v="66"/>
    </i>
    <i r="1">
      <x v="7"/>
      <x v="80"/>
    </i>
    <i r="1">
      <x v="8"/>
      <x v="2"/>
    </i>
    <i r="2">
      <x v="46"/>
    </i>
    <i r="2">
      <x v="52"/>
    </i>
    <i r="2">
      <x v="59"/>
    </i>
    <i r="1">
      <x v="12"/>
      <x v="14"/>
    </i>
    <i r="2">
      <x v="82"/>
    </i>
    <i r="1">
      <x v="14"/>
      <x v="5"/>
    </i>
    <i r="2">
      <x v="61"/>
    </i>
    <i r="2">
      <x v="79"/>
    </i>
    <i r="2">
      <x v="93"/>
    </i>
    <i r="2">
      <x v="95"/>
    </i>
    <i r="1">
      <x v="19"/>
      <x v="12"/>
    </i>
    <i r="2">
      <x v="44"/>
    </i>
    <i r="2">
      <x v="51"/>
    </i>
    <i r="2">
      <x v="58"/>
    </i>
    <i r="2">
      <x v="60"/>
    </i>
    <i r="2">
      <x v="68"/>
    </i>
    <i r="2">
      <x v="81"/>
    </i>
    <i r="2">
      <x v="84"/>
    </i>
    <i t="blank">
      <x v="20"/>
    </i>
    <i>
      <x v="21"/>
    </i>
    <i r="1">
      <x/>
      <x v="59"/>
    </i>
    <i r="1">
      <x v="1"/>
      <x/>
    </i>
    <i r="2">
      <x v="3"/>
    </i>
    <i r="2">
      <x v="81"/>
    </i>
    <i r="1">
      <x v="4"/>
      <x v="14"/>
    </i>
    <i r="2">
      <x v="18"/>
    </i>
    <i r="2">
      <x v="34"/>
    </i>
    <i r="2">
      <x v="50"/>
    </i>
    <i r="2">
      <x v="51"/>
    </i>
    <i r="2">
      <x v="75"/>
    </i>
    <i r="2">
      <x v="76"/>
    </i>
    <i r="2">
      <x v="80"/>
    </i>
    <i r="2">
      <x v="88"/>
    </i>
    <i r="2">
      <x v="91"/>
    </i>
    <i r="1">
      <x v="14"/>
      <x v="5"/>
    </i>
    <i r="2">
      <x v="7"/>
    </i>
    <i r="2">
      <x v="15"/>
    </i>
    <i r="2">
      <x v="19"/>
    </i>
    <i r="2">
      <x v="20"/>
    </i>
    <i r="2">
      <x v="25"/>
    </i>
    <i r="2">
      <x v="31"/>
    </i>
    <i r="2">
      <x v="32"/>
    </i>
    <i r="2">
      <x v="35"/>
    </i>
    <i r="2">
      <x v="37"/>
    </i>
    <i r="2">
      <x v="45"/>
    </i>
    <i r="2">
      <x v="46"/>
    </i>
    <i r="2">
      <x v="55"/>
    </i>
    <i r="2">
      <x v="56"/>
    </i>
    <i r="2">
      <x v="61"/>
    </i>
    <i r="2">
      <x v="74"/>
    </i>
    <i r="2">
      <x v="85"/>
    </i>
    <i r="2">
      <x v="87"/>
    </i>
    <i r="2">
      <x v="89"/>
    </i>
    <i r="2">
      <x v="92"/>
    </i>
    <i r="2">
      <x v="93"/>
    </i>
    <i r="2">
      <x v="94"/>
    </i>
    <i r="2">
      <x v="102"/>
    </i>
    <i t="blank">
      <x v="21"/>
    </i>
    <i>
      <x v="22"/>
    </i>
    <i r="1">
      <x/>
      <x v="66"/>
    </i>
    <i r="1">
      <x v="1"/>
      <x v="88"/>
    </i>
    <i r="1">
      <x v="2"/>
      <x v="87"/>
    </i>
    <i r="1">
      <x v="3"/>
      <x v="95"/>
    </i>
    <i r="1">
      <x v="4"/>
      <x v="80"/>
    </i>
    <i r="1">
      <x v="5"/>
      <x v="97"/>
    </i>
    <i r="1">
      <x v="6"/>
      <x v="82"/>
    </i>
    <i r="1">
      <x v="7"/>
      <x/>
    </i>
    <i r="2">
      <x v="58"/>
    </i>
    <i r="1">
      <x v="9"/>
      <x v="44"/>
    </i>
    <i r="2">
      <x v="52"/>
    </i>
    <i r="1">
      <x v="11"/>
      <x v="51"/>
    </i>
    <i r="1">
      <x v="12"/>
      <x v="90"/>
    </i>
    <i r="2">
      <x v="102"/>
    </i>
    <i r="1">
      <x v="14"/>
      <x v="54"/>
    </i>
    <i r="2">
      <x v="61"/>
    </i>
    <i r="2">
      <x v="63"/>
    </i>
    <i r="2">
      <x v="71"/>
    </i>
    <i r="2">
      <x v="83"/>
    </i>
    <i r="1">
      <x v="19"/>
      <x v="3"/>
    </i>
    <i r="2">
      <x v="15"/>
    </i>
    <i r="2">
      <x v="50"/>
    </i>
    <i r="2">
      <x v="79"/>
    </i>
    <i t="blank">
      <x v="22"/>
    </i>
    <i>
      <x v="23"/>
    </i>
    <i r="1">
      <x/>
      <x v="88"/>
    </i>
    <i r="1">
      <x v="1"/>
      <x v="87"/>
    </i>
    <i r="1">
      <x v="2"/>
      <x/>
    </i>
    <i r="1">
      <x v="3"/>
      <x v="52"/>
    </i>
    <i r="1">
      <x v="4"/>
      <x v="102"/>
    </i>
    <i r="1">
      <x v="5"/>
      <x v="3"/>
    </i>
    <i r="2">
      <x v="15"/>
    </i>
    <i r="2">
      <x v="61"/>
    </i>
    <i r="2">
      <x v="80"/>
    </i>
    <i r="1">
      <x v="9"/>
      <x v="13"/>
    </i>
    <i r="2">
      <x v="14"/>
    </i>
    <i r="2">
      <x v="57"/>
    </i>
    <i r="2">
      <x v="59"/>
    </i>
    <i r="2">
      <x v="66"/>
    </i>
    <i r="1">
      <x v="14"/>
      <x v="2"/>
    </i>
    <i r="2">
      <x v="6"/>
    </i>
    <i r="2">
      <x v="8"/>
    </i>
    <i r="2">
      <x v="11"/>
    </i>
    <i r="2">
      <x v="12"/>
    </i>
    <i r="2">
      <x v="40"/>
    </i>
    <i r="2">
      <x v="50"/>
    </i>
    <i r="2">
      <x v="54"/>
    </i>
    <i r="2">
      <x v="97"/>
    </i>
    <i r="2">
      <x v="99"/>
    </i>
    <i t="blank">
      <x v="23"/>
    </i>
    <i>
      <x v="24"/>
    </i>
    <i r="1">
      <x/>
      <x v="88"/>
    </i>
    <i r="1">
      <x v="1"/>
      <x v="66"/>
    </i>
    <i r="1">
      <x v="2"/>
      <x v="87"/>
    </i>
    <i r="1">
      <x v="3"/>
      <x v="95"/>
    </i>
    <i r="1">
      <x v="4"/>
      <x v="97"/>
    </i>
    <i r="2">
      <x v="102"/>
    </i>
    <i r="1">
      <x v="6"/>
      <x/>
    </i>
    <i r="2">
      <x v="61"/>
    </i>
    <i r="1">
      <x v="8"/>
      <x v="58"/>
    </i>
    <i r="2">
      <x v="80"/>
    </i>
    <i r="1">
      <x v="10"/>
      <x v="82"/>
    </i>
    <i r="1">
      <x v="11"/>
      <x v="14"/>
    </i>
    <i r="1">
      <x v="12"/>
      <x v="50"/>
    </i>
    <i r="2">
      <x v="83"/>
    </i>
    <i r="2">
      <x v="86"/>
    </i>
    <i r="2">
      <x v="91"/>
    </i>
    <i r="1">
      <x v="16"/>
      <x v="15"/>
    </i>
    <i r="2">
      <x v="52"/>
    </i>
    <i r="2">
      <x v="65"/>
    </i>
    <i r="1">
      <x v="19"/>
      <x v="2"/>
    </i>
    <i r="2">
      <x v="3"/>
    </i>
    <i r="2">
      <x v="4"/>
    </i>
    <i r="2">
      <x v="6"/>
    </i>
    <i r="2">
      <x v="94"/>
    </i>
    <i t="blank">
      <x v="24"/>
    </i>
    <i>
      <x v="25"/>
    </i>
    <i r="1">
      <x/>
      <x v="87"/>
    </i>
    <i r="1">
      <x v="1"/>
      <x v="88"/>
    </i>
    <i r="1">
      <x v="2"/>
      <x v="2"/>
    </i>
    <i r="2">
      <x v="50"/>
    </i>
    <i r="1">
      <x v="4"/>
      <x/>
    </i>
    <i r="1">
      <x v="5"/>
      <x v="51"/>
    </i>
    <i r="1">
      <x v="6"/>
      <x v="3"/>
    </i>
    <i r="2">
      <x v="52"/>
    </i>
    <i r="2">
      <x v="59"/>
    </i>
    <i r="2">
      <x v="102"/>
    </i>
    <i r="1">
      <x v="10"/>
      <x v="14"/>
    </i>
    <i r="2">
      <x v="80"/>
    </i>
    <i r="1">
      <x v="12"/>
      <x v="5"/>
    </i>
    <i r="2">
      <x v="61"/>
    </i>
    <i r="2">
      <x v="85"/>
    </i>
    <i r="1">
      <x v="15"/>
      <x v="11"/>
    </i>
    <i r="2">
      <x v="26"/>
    </i>
    <i r="2">
      <x v="49"/>
    </i>
    <i r="2">
      <x v="54"/>
    </i>
    <i r="2">
      <x v="56"/>
    </i>
    <i r="2">
      <x v="66"/>
    </i>
    <i r="2">
      <x v="73"/>
    </i>
    <i r="2">
      <x v="81"/>
    </i>
    <i t="blank">
      <x v="25"/>
    </i>
    <i>
      <x v="26"/>
    </i>
    <i r="1">
      <x/>
      <x v="88"/>
    </i>
    <i r="1">
      <x v="1"/>
      <x v="87"/>
    </i>
    <i r="1">
      <x v="2"/>
      <x v="3"/>
    </i>
    <i r="1">
      <x v="3"/>
      <x v="80"/>
    </i>
    <i r="1">
      <x v="4"/>
      <x/>
    </i>
    <i r="2">
      <x v="51"/>
    </i>
    <i r="2">
      <x v="59"/>
    </i>
    <i r="1">
      <x v="7"/>
      <x v="5"/>
    </i>
    <i r="2">
      <x v="61"/>
    </i>
    <i r="1">
      <x v="9"/>
      <x v="52"/>
    </i>
    <i r="1">
      <x v="10"/>
      <x v="2"/>
    </i>
    <i r="1">
      <x v="11"/>
      <x v="29"/>
    </i>
    <i r="1">
      <x v="12"/>
      <x v="10"/>
    </i>
    <i r="2">
      <x v="14"/>
    </i>
    <i r="2">
      <x v="15"/>
    </i>
    <i r="2">
      <x v="20"/>
    </i>
    <i r="2">
      <x v="54"/>
    </i>
    <i r="2">
      <x v="79"/>
    </i>
    <i r="2">
      <x v="97"/>
    </i>
    <i r="2">
      <x v="102"/>
    </i>
    <i t="blank">
      <x v="26"/>
    </i>
    <i>
      <x v="27"/>
    </i>
    <i r="1">
      <x/>
      <x v="88"/>
    </i>
    <i r="1">
      <x v="1"/>
      <x v="87"/>
    </i>
    <i r="1">
      <x v="2"/>
      <x v="66"/>
    </i>
    <i r="1">
      <x v="3"/>
      <x v="80"/>
    </i>
    <i r="1">
      <x v="4"/>
      <x v="97"/>
    </i>
    <i r="1">
      <x v="5"/>
      <x v="3"/>
    </i>
    <i r="1">
      <x v="6"/>
      <x/>
    </i>
    <i r="1">
      <x v="7"/>
      <x v="50"/>
    </i>
    <i r="2">
      <x v="52"/>
    </i>
    <i r="2">
      <x v="61"/>
    </i>
    <i r="2">
      <x v="95"/>
    </i>
    <i r="1">
      <x v="11"/>
      <x v="14"/>
    </i>
    <i r="2">
      <x v="51"/>
    </i>
    <i r="1">
      <x v="13"/>
      <x v="2"/>
    </i>
    <i r="2">
      <x v="15"/>
    </i>
    <i r="2">
      <x v="59"/>
    </i>
    <i r="2">
      <x v="102"/>
    </i>
    <i r="1">
      <x v="17"/>
      <x v="94"/>
    </i>
    <i r="2">
      <x v="105"/>
    </i>
    <i r="1">
      <x v="19"/>
      <x v="5"/>
    </i>
    <i r="2">
      <x v="6"/>
    </i>
    <i r="2">
      <x v="10"/>
    </i>
    <i r="2">
      <x v="17"/>
    </i>
    <i r="2">
      <x v="44"/>
    </i>
    <i r="2">
      <x v="49"/>
    </i>
    <i r="2">
      <x v="58"/>
    </i>
    <i r="2">
      <x v="64"/>
    </i>
    <i r="2">
      <x v="67"/>
    </i>
    <i r="2">
      <x v="73"/>
    </i>
    <i r="2">
      <x v="86"/>
    </i>
    <i t="blank">
      <x v="27"/>
    </i>
    <i>
      <x v="28"/>
    </i>
    <i r="1">
      <x/>
      <x v="88"/>
    </i>
    <i r="1">
      <x v="1"/>
      <x v="87"/>
    </i>
    <i r="1">
      <x v="2"/>
      <x v="3"/>
    </i>
    <i r="1">
      <x v="3"/>
      <x v="52"/>
    </i>
    <i r="2">
      <x v="80"/>
    </i>
    <i r="2">
      <x v="85"/>
    </i>
    <i r="1">
      <x v="6"/>
      <x v="14"/>
    </i>
    <i r="2">
      <x v="66"/>
    </i>
    <i r="2">
      <x v="97"/>
    </i>
    <i r="1">
      <x v="9"/>
      <x/>
    </i>
    <i r="2">
      <x v="15"/>
    </i>
    <i r="2">
      <x v="28"/>
    </i>
    <i r="2">
      <x v="44"/>
    </i>
    <i r="2">
      <x v="49"/>
    </i>
    <i r="2">
      <x v="50"/>
    </i>
    <i r="2">
      <x v="61"/>
    </i>
    <i r="1">
      <x v="16"/>
      <x v="6"/>
    </i>
    <i r="2">
      <x v="9"/>
    </i>
    <i r="2">
      <x v="11"/>
    </i>
    <i r="2">
      <x v="29"/>
    </i>
    <i r="2">
      <x v="53"/>
    </i>
    <i r="2">
      <x v="58"/>
    </i>
    <i r="2">
      <x v="64"/>
    </i>
    <i r="2">
      <x v="81"/>
    </i>
    <i r="2">
      <x v="95"/>
    </i>
    <i r="2">
      <x v="99"/>
    </i>
    <i t="blank">
      <x v="28"/>
    </i>
    <i>
      <x v="29"/>
    </i>
    <i r="1">
      <x/>
      <x v="87"/>
    </i>
    <i r="1">
      <x v="1"/>
      <x v="67"/>
    </i>
    <i r="1">
      <x v="2"/>
      <x v="51"/>
    </i>
    <i r="2">
      <x v="66"/>
    </i>
    <i r="2">
      <x v="80"/>
    </i>
    <i r="2">
      <x v="88"/>
    </i>
    <i r="1">
      <x v="6"/>
      <x v="50"/>
    </i>
    <i r="1">
      <x v="7"/>
      <x/>
    </i>
    <i r="1">
      <x v="8"/>
      <x v="52"/>
    </i>
    <i r="2">
      <x v="59"/>
    </i>
    <i r="2">
      <x v="61"/>
    </i>
    <i r="2">
      <x v="79"/>
    </i>
    <i r="1">
      <x v="12"/>
      <x v="12"/>
    </i>
    <i r="2">
      <x v="14"/>
    </i>
    <i r="2">
      <x v="97"/>
    </i>
    <i r="1">
      <x v="15"/>
      <x v="2"/>
    </i>
    <i r="2">
      <x v="49"/>
    </i>
    <i r="2">
      <x v="82"/>
    </i>
    <i r="2">
      <x v="102"/>
    </i>
    <i r="1">
      <x v="19"/>
      <x v="44"/>
    </i>
    <i r="2">
      <x v="48"/>
    </i>
    <i r="2">
      <x v="65"/>
    </i>
    <i r="2">
      <x v="84"/>
    </i>
    <i r="2">
      <x v="99"/>
    </i>
    <i t="blank">
      <x v="29"/>
    </i>
    <i>
      <x v="30"/>
    </i>
    <i r="1">
      <x/>
      <x v="66"/>
    </i>
    <i r="1">
      <x v="1"/>
      <x v="88"/>
    </i>
    <i r="1">
      <x v="2"/>
      <x v="87"/>
    </i>
    <i r="1">
      <x v="3"/>
      <x v="15"/>
    </i>
    <i r="1">
      <x v="4"/>
      <x v="80"/>
    </i>
    <i r="1">
      <x v="5"/>
      <x v="97"/>
    </i>
    <i r="1">
      <x v="6"/>
      <x/>
    </i>
    <i r="2">
      <x v="2"/>
    </i>
    <i r="2">
      <x v="59"/>
    </i>
    <i r="1">
      <x v="9"/>
      <x v="3"/>
    </i>
    <i r="2">
      <x v="4"/>
    </i>
    <i r="2">
      <x v="52"/>
    </i>
    <i r="2">
      <x v="94"/>
    </i>
    <i r="1">
      <x v="13"/>
      <x v="11"/>
    </i>
    <i r="2">
      <x v="14"/>
    </i>
    <i r="2">
      <x v="30"/>
    </i>
    <i r="2">
      <x v="95"/>
    </i>
    <i r="2">
      <x v="99"/>
    </i>
    <i r="2">
      <x v="102"/>
    </i>
    <i r="1">
      <x v="19"/>
      <x v="5"/>
    </i>
    <i r="2">
      <x v="6"/>
    </i>
    <i r="2">
      <x v="16"/>
    </i>
    <i r="2">
      <x v="35"/>
    </i>
    <i r="2">
      <x v="51"/>
    </i>
    <i r="2">
      <x v="54"/>
    </i>
    <i r="2">
      <x v="61"/>
    </i>
    <i r="2">
      <x v="68"/>
    </i>
    <i r="2">
      <x v="103"/>
    </i>
    <i r="2">
      <x v="105"/>
    </i>
    <i t="blank">
      <x v="30"/>
    </i>
    <i>
      <x v="31"/>
    </i>
    <i r="1">
      <x/>
      <x v="88"/>
    </i>
    <i r="1">
      <x v="1"/>
      <x v="66"/>
    </i>
    <i r="1">
      <x v="2"/>
      <x v="87"/>
    </i>
    <i r="1">
      <x v="3"/>
      <x v="3"/>
    </i>
    <i r="1">
      <x v="4"/>
      <x/>
    </i>
    <i r="2">
      <x v="44"/>
    </i>
    <i r="1">
      <x v="6"/>
      <x v="2"/>
    </i>
    <i r="2">
      <x v="52"/>
    </i>
    <i r="1">
      <x v="8"/>
      <x v="14"/>
    </i>
    <i r="2">
      <x v="97"/>
    </i>
    <i r="1">
      <x v="10"/>
      <x v="12"/>
    </i>
    <i r="1">
      <x v="11"/>
      <x v="6"/>
    </i>
    <i r="2">
      <x v="13"/>
    </i>
    <i r="2">
      <x v="15"/>
    </i>
    <i r="2">
      <x v="80"/>
    </i>
    <i r="1">
      <x v="15"/>
      <x v="61"/>
    </i>
    <i r="2">
      <x v="94"/>
    </i>
    <i r="2">
      <x v="95"/>
    </i>
    <i r="1">
      <x v="18"/>
      <x v="58"/>
    </i>
    <i r="1">
      <x v="19"/>
      <x v="51"/>
    </i>
    <i t="blank">
      <x v="31"/>
    </i>
    <i>
      <x v="32"/>
    </i>
    <i r="1">
      <x/>
      <x v="66"/>
    </i>
    <i r="1">
      <x v="1"/>
      <x v="87"/>
    </i>
    <i r="2">
      <x v="88"/>
    </i>
    <i r="1">
      <x v="3"/>
      <x v="82"/>
    </i>
    <i r="1">
      <x v="4"/>
      <x/>
    </i>
    <i r="2">
      <x v="52"/>
    </i>
    <i r="2">
      <x v="80"/>
    </i>
    <i r="1">
      <x v="7"/>
      <x v="61"/>
    </i>
    <i r="2">
      <x v="97"/>
    </i>
    <i r="1">
      <x v="9"/>
      <x v="73"/>
    </i>
    <i r="2">
      <x v="83"/>
    </i>
    <i r="1">
      <x v="11"/>
      <x v="15"/>
    </i>
    <i r="2">
      <x v="85"/>
    </i>
    <i r="1">
      <x v="13"/>
      <x v="2"/>
    </i>
    <i r="2">
      <x v="50"/>
    </i>
    <i r="2">
      <x v="79"/>
    </i>
    <i r="2">
      <x v="102"/>
    </i>
    <i r="1">
      <x v="17"/>
      <x v="6"/>
    </i>
    <i r="2">
      <x v="12"/>
    </i>
    <i r="2">
      <x v="14"/>
    </i>
    <i r="2">
      <x v="34"/>
    </i>
    <i r="2">
      <x v="69"/>
    </i>
    <i r="2">
      <x v="84"/>
    </i>
    <i r="2">
      <x v="86"/>
    </i>
    <i r="2">
      <x v="94"/>
    </i>
    <i t="blank">
      <x v="32"/>
    </i>
    <i>
      <x v="33"/>
    </i>
    <i r="1">
      <x/>
      <x v="87"/>
    </i>
    <i r="1">
      <x v="1"/>
      <x/>
    </i>
    <i r="1">
      <x v="2"/>
      <x v="102"/>
    </i>
    <i r="1">
      <x v="3"/>
      <x v="3"/>
    </i>
    <i r="2">
      <x v="28"/>
    </i>
    <i r="2">
      <x v="51"/>
    </i>
    <i r="2">
      <x v="80"/>
    </i>
    <i r="2">
      <x v="88"/>
    </i>
    <i r="1">
      <x v="8"/>
      <x v="5"/>
    </i>
    <i r="2">
      <x v="52"/>
    </i>
    <i r="2">
      <x v="79"/>
    </i>
    <i r="1">
      <x v="11"/>
      <x v="12"/>
    </i>
    <i r="2">
      <x v="15"/>
    </i>
    <i r="2">
      <x v="23"/>
    </i>
    <i r="1">
      <x v="14"/>
      <x v="10"/>
    </i>
    <i r="2">
      <x v="13"/>
    </i>
    <i r="2">
      <x v="47"/>
    </i>
    <i r="2">
      <x v="58"/>
    </i>
    <i r="2">
      <x v="86"/>
    </i>
    <i r="2">
      <x v="99"/>
    </i>
    <i r="2">
      <x v="101"/>
    </i>
    <i t="blank">
      <x v="33"/>
    </i>
    <i>
      <x v="34"/>
    </i>
    <i r="1">
      <x/>
      <x/>
    </i>
    <i r="1">
      <x v="1"/>
      <x v="102"/>
    </i>
    <i r="1">
      <x v="2"/>
      <x v="14"/>
    </i>
    <i r="1">
      <x v="3"/>
      <x v="2"/>
    </i>
    <i r="2">
      <x v="16"/>
    </i>
    <i r="2">
      <x v="34"/>
    </i>
    <i r="2">
      <x v="66"/>
    </i>
    <i r="2">
      <x v="79"/>
    </i>
    <i r="2">
      <x v="85"/>
    </i>
    <i r="2">
      <x v="87"/>
    </i>
    <i r="2">
      <x v="88"/>
    </i>
    <i r="2">
      <x v="105"/>
    </i>
    <i r="1">
      <x v="12"/>
      <x v="5"/>
    </i>
    <i r="2">
      <x v="10"/>
    </i>
    <i r="2">
      <x v="11"/>
    </i>
    <i r="2">
      <x v="15"/>
    </i>
    <i r="2">
      <x v="23"/>
    </i>
    <i r="2">
      <x v="28"/>
    </i>
    <i r="2">
      <x v="30"/>
    </i>
    <i r="2">
      <x v="38"/>
    </i>
    <i r="2">
      <x v="39"/>
    </i>
    <i r="2">
      <x v="51"/>
    </i>
    <i r="2">
      <x v="52"/>
    </i>
    <i r="2">
      <x v="80"/>
    </i>
    <i r="2">
      <x v="93"/>
    </i>
    <i r="2">
      <x v="97"/>
    </i>
    <i r="2">
      <x v="98"/>
    </i>
    <i t="blank">
      <x v="34"/>
    </i>
    <i>
      <x v="35"/>
    </i>
    <i r="1">
      <x/>
      <x v="52"/>
    </i>
    <i r="2">
      <x v="97"/>
    </i>
    <i r="1">
      <x v="2"/>
      <x v="51"/>
    </i>
    <i r="2">
      <x v="87"/>
    </i>
    <i r="1">
      <x v="4"/>
      <x v="3"/>
    </i>
    <i r="2">
      <x v="14"/>
    </i>
    <i r="2">
      <x v="50"/>
    </i>
    <i r="2">
      <x v="59"/>
    </i>
    <i r="1">
      <x v="8"/>
      <x v="2"/>
    </i>
    <i r="2">
      <x v="10"/>
    </i>
    <i r="2">
      <x v="11"/>
    </i>
    <i r="2">
      <x v="79"/>
    </i>
    <i r="1">
      <x v="12"/>
      <x v="5"/>
    </i>
    <i r="2">
      <x v="21"/>
    </i>
    <i r="2">
      <x v="34"/>
    </i>
    <i r="2">
      <x v="48"/>
    </i>
    <i r="2">
      <x v="49"/>
    </i>
    <i r="2">
      <x v="88"/>
    </i>
    <i r="1">
      <x v="18"/>
      <x v="13"/>
    </i>
    <i r="2">
      <x v="24"/>
    </i>
    <i r="2">
      <x v="27"/>
    </i>
    <i r="2">
      <x v="46"/>
    </i>
    <i r="2">
      <x v="61"/>
    </i>
    <i r="2">
      <x v="82"/>
    </i>
    <i r="2">
      <x v="85"/>
    </i>
    <i r="2">
      <x v="102"/>
    </i>
    <i r="2">
      <x v="104"/>
    </i>
    <i t="blank">
      <x v="35"/>
    </i>
    <i>
      <x v="36"/>
    </i>
    <i r="1">
      <x/>
      <x v="88"/>
    </i>
    <i r="1">
      <x v="1"/>
      <x v="87"/>
    </i>
    <i r="1">
      <x v="2"/>
      <x v="51"/>
    </i>
    <i r="1">
      <x v="3"/>
      <x v="3"/>
    </i>
    <i r="1">
      <x v="4"/>
      <x v="52"/>
    </i>
    <i r="1">
      <x v="5"/>
      <x v="5"/>
    </i>
    <i r="2">
      <x v="15"/>
    </i>
    <i r="2">
      <x v="50"/>
    </i>
    <i r="2">
      <x v="80"/>
    </i>
    <i r="2">
      <x v="95"/>
    </i>
    <i r="2">
      <x v="102"/>
    </i>
    <i r="1">
      <x v="11"/>
      <x v="10"/>
    </i>
    <i r="1">
      <x v="12"/>
      <x v="82"/>
    </i>
    <i r="1">
      <x v="13"/>
      <x v="59"/>
    </i>
    <i r="1">
      <x v="14"/>
      <x/>
    </i>
    <i r="1">
      <x v="15"/>
      <x v="61"/>
    </i>
    <i r="1">
      <x v="16"/>
      <x v="49"/>
    </i>
    <i r="2">
      <x v="54"/>
    </i>
    <i r="2">
      <x v="97"/>
    </i>
    <i r="1">
      <x v="19"/>
      <x v="12"/>
    </i>
    <i r="2">
      <x v="14"/>
    </i>
    <i r="2">
      <x v="66"/>
    </i>
    <i r="2">
      <x v="86"/>
    </i>
    <i r="2">
      <x v="93"/>
    </i>
    <i t="blank">
      <x v="36"/>
    </i>
    <i>
      <x v="37"/>
    </i>
    <i r="1">
      <x/>
      <x v="87"/>
    </i>
    <i r="1">
      <x v="1"/>
      <x v="88"/>
    </i>
    <i r="1">
      <x v="2"/>
      <x v="79"/>
    </i>
    <i r="2">
      <x v="102"/>
    </i>
    <i r="1">
      <x v="4"/>
      <x v="61"/>
    </i>
    <i r="2">
      <x v="66"/>
    </i>
    <i r="1">
      <x v="6"/>
      <x/>
    </i>
    <i r="2">
      <x v="4"/>
    </i>
    <i r="2">
      <x v="83"/>
    </i>
    <i r="1">
      <x v="9"/>
      <x v="52"/>
    </i>
    <i r="2">
      <x v="54"/>
    </i>
    <i r="2">
      <x v="59"/>
    </i>
    <i r="2">
      <x v="80"/>
    </i>
    <i r="2">
      <x v="85"/>
    </i>
    <i r="1">
      <x v="14"/>
      <x v="11"/>
    </i>
    <i r="2">
      <x v="13"/>
    </i>
    <i r="2">
      <x v="14"/>
    </i>
    <i r="2">
      <x v="44"/>
    </i>
    <i r="2">
      <x v="62"/>
    </i>
    <i r="2">
      <x v="64"/>
    </i>
    <i r="2">
      <x v="73"/>
    </i>
    <i r="2">
      <x v="82"/>
    </i>
    <i r="2">
      <x v="95"/>
    </i>
    <i r="2">
      <x v="97"/>
    </i>
    <i t="blank">
      <x v="37"/>
    </i>
    <i>
      <x v="38"/>
    </i>
    <i r="1">
      <x/>
      <x v="88"/>
    </i>
    <i r="1">
      <x v="1"/>
      <x v="87"/>
    </i>
    <i r="1">
      <x v="2"/>
      <x v="95"/>
    </i>
    <i r="1">
      <x v="3"/>
      <x v="66"/>
    </i>
    <i r="1">
      <x v="4"/>
      <x v="80"/>
    </i>
    <i r="2">
      <x v="82"/>
    </i>
    <i r="1">
      <x v="6"/>
      <x v="94"/>
    </i>
    <i r="1">
      <x v="7"/>
      <x v="44"/>
    </i>
    <i r="2">
      <x v="97"/>
    </i>
    <i r="1">
      <x v="9"/>
      <x v="13"/>
    </i>
    <i r="1">
      <x v="10"/>
      <x v="3"/>
    </i>
    <i r="2">
      <x v="6"/>
    </i>
    <i r="2">
      <x v="14"/>
    </i>
    <i r="2">
      <x v="49"/>
    </i>
    <i r="2">
      <x v="51"/>
    </i>
    <i r="2">
      <x v="73"/>
    </i>
    <i r="2">
      <x v="79"/>
    </i>
    <i r="2">
      <x v="83"/>
    </i>
    <i r="2">
      <x v="102"/>
    </i>
    <i r="1">
      <x v="19"/>
      <x v="11"/>
    </i>
    <i r="2">
      <x v="15"/>
    </i>
    <i r="2">
      <x v="28"/>
    </i>
    <i r="2">
      <x v="38"/>
    </i>
    <i r="2">
      <x v="86"/>
    </i>
    <i r="2">
      <x v="98"/>
    </i>
    <i r="2">
      <x v="99"/>
    </i>
    <i t="blank">
      <x v="38"/>
    </i>
    <i>
      <x v="39"/>
    </i>
    <i r="1">
      <x/>
      <x v="17"/>
    </i>
    <i r="1">
      <x v="1"/>
      <x v="88"/>
    </i>
    <i r="1">
      <x v="2"/>
      <x v="51"/>
    </i>
    <i r="1">
      <x v="3"/>
      <x/>
    </i>
    <i r="2">
      <x v="78"/>
    </i>
    <i r="2">
      <x v="84"/>
    </i>
    <i r="1">
      <x v="6"/>
      <x v="15"/>
    </i>
    <i r="2">
      <x v="61"/>
    </i>
    <i r="2">
      <x v="68"/>
    </i>
    <i r="2">
      <x v="79"/>
    </i>
    <i r="2">
      <x v="80"/>
    </i>
    <i r="2">
      <x v="82"/>
    </i>
    <i r="2">
      <x v="87"/>
    </i>
    <i r="1">
      <x v="13"/>
      <x v="2"/>
    </i>
    <i r="2">
      <x v="14"/>
    </i>
    <i r="2">
      <x v="48"/>
    </i>
    <i r="2">
      <x v="62"/>
    </i>
    <i r="2">
      <x v="76"/>
    </i>
    <i r="2">
      <x v="83"/>
    </i>
    <i r="1">
      <x v="19"/>
      <x v="37"/>
    </i>
    <i r="2">
      <x v="52"/>
    </i>
    <i r="2">
      <x v="54"/>
    </i>
    <i r="2">
      <x v="77"/>
    </i>
    <i r="2">
      <x v="92"/>
    </i>
    <i r="2">
      <x v="95"/>
    </i>
    <i r="2">
      <x v="100"/>
    </i>
    <i r="2">
      <x v="102"/>
    </i>
    <i t="blank">
      <x v="39"/>
    </i>
    <i>
      <x v="40"/>
    </i>
    <i r="1">
      <x/>
      <x v="88"/>
    </i>
    <i r="1">
      <x v="1"/>
      <x v="87"/>
    </i>
    <i r="1">
      <x v="2"/>
      <x v="3"/>
    </i>
    <i r="2">
      <x v="52"/>
    </i>
    <i r="1">
      <x v="4"/>
      <x/>
    </i>
    <i r="2">
      <x v="14"/>
    </i>
    <i r="2">
      <x v="17"/>
    </i>
    <i r="2">
      <x v="61"/>
    </i>
    <i r="1">
      <x v="8"/>
      <x v="6"/>
    </i>
    <i r="2">
      <x v="36"/>
    </i>
    <i r="1">
      <x v="10"/>
      <x v="2"/>
    </i>
    <i r="2">
      <x v="15"/>
    </i>
    <i r="2">
      <x v="54"/>
    </i>
    <i r="2">
      <x v="76"/>
    </i>
    <i r="2">
      <x v="79"/>
    </i>
    <i r="2">
      <x v="80"/>
    </i>
    <i r="1">
      <x v="16"/>
      <x v="48"/>
    </i>
    <i r="2">
      <x v="51"/>
    </i>
    <i r="2">
      <x v="97"/>
    </i>
    <i r="1">
      <x v="19"/>
      <x v="43"/>
    </i>
    <i r="2">
      <x v="49"/>
    </i>
    <i r="2">
      <x v="59"/>
    </i>
    <i r="2">
      <x v="62"/>
    </i>
    <i r="2">
      <x v="92"/>
    </i>
    <i r="2">
      <x v="100"/>
    </i>
    <i t="blank">
      <x v="4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90">
      <pivotArea field="2" type="button" dataOnly="0" labelOnly="1" outline="0" axis="axisRow" fieldPosition="0"/>
    </format>
    <format dxfId="589">
      <pivotArea outline="0" fieldPosition="0">
        <references count="1">
          <reference field="4294967294" count="1">
            <x v="0"/>
          </reference>
        </references>
      </pivotArea>
    </format>
    <format dxfId="588">
      <pivotArea outline="0" fieldPosition="0">
        <references count="1">
          <reference field="4294967294" count="1">
            <x v="1"/>
          </reference>
        </references>
      </pivotArea>
    </format>
    <format dxfId="587">
      <pivotArea outline="0" fieldPosition="0">
        <references count="1">
          <reference field="4294967294" count="1">
            <x v="2"/>
          </reference>
        </references>
      </pivotArea>
    </format>
    <format dxfId="586">
      <pivotArea outline="0" fieldPosition="0">
        <references count="1">
          <reference field="4294967294" count="1">
            <x v="3"/>
          </reference>
        </references>
      </pivotArea>
    </format>
    <format dxfId="585">
      <pivotArea outline="0" fieldPosition="0">
        <references count="1">
          <reference field="4294967294" count="1">
            <x v="4"/>
          </reference>
        </references>
      </pivotArea>
    </format>
    <format dxfId="584">
      <pivotArea outline="0" fieldPosition="0">
        <references count="1">
          <reference field="4294967294" count="1">
            <x v="5"/>
          </reference>
        </references>
      </pivotArea>
    </format>
    <format dxfId="583">
      <pivotArea outline="0" fieldPosition="0">
        <references count="1">
          <reference field="4294967294" count="1">
            <x v="6"/>
          </reference>
        </references>
      </pivotArea>
    </format>
    <format dxfId="582">
      <pivotArea field="2" type="button" dataOnly="0" labelOnly="1" outline="0" axis="axisRow" fieldPosition="0"/>
    </format>
    <format dxfId="5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0">
      <pivotArea field="2" type="button" dataOnly="0" labelOnly="1" outline="0" axis="axisRow" fieldPosition="0"/>
    </format>
    <format dxfId="57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8">
      <pivotArea field="2" type="button" dataOnly="0" labelOnly="1" outline="0" axis="axisRow" fieldPosition="0"/>
    </format>
    <format dxfId="57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3F489F-5F9A-4536-99E1-A392A5083832}" name="LTBL_04000" displayName="LTBL_04000" ref="B4:I20" totalsRowCount="1">
  <autoFilter ref="B4:I19" xr:uid="{903F489F-5F9A-4536-99E1-A392A5083832}"/>
  <tableColumns count="8">
    <tableColumn id="9" xr3:uid="{51E648FD-3728-4920-A60E-684D8D3A0309}" name="産業大分類" totalsRowLabel="合計" totalsRowDxfId="573"/>
    <tableColumn id="10" xr3:uid="{49614EC6-C68A-4BCE-A8F6-D1A8D6BCE629}" name="総数／事業所数" totalsRowFunction="custom" totalsRowDxfId="572" dataCellStyle="桁区切り" totalsRowCellStyle="桁区切り">
      <totalsRowFormula>SUM(LTBL_04000[総数／事業所数])</totalsRowFormula>
    </tableColumn>
    <tableColumn id="11" xr3:uid="{BD7136B9-048A-4371-8DE2-589648EE244F}" name="総数／構成比" dataDxfId="571"/>
    <tableColumn id="12" xr3:uid="{C418CD1F-5EAB-451A-895E-6CE5CA6E8C4D}" name="個人／事業所数" totalsRowFunction="sum" totalsRowDxfId="570" dataCellStyle="桁区切り" totalsRowCellStyle="桁区切り"/>
    <tableColumn id="13" xr3:uid="{A5B09D5C-77F4-4737-B4FB-1D5E8CA15F96}" name="個人／構成比" dataDxfId="569"/>
    <tableColumn id="14" xr3:uid="{CE37D5A7-4690-46E2-B406-2AB4A8AB1AE8}" name="法人／事業所数" totalsRowFunction="sum" totalsRowDxfId="568" dataCellStyle="桁区切り" totalsRowCellStyle="桁区切り"/>
    <tableColumn id="15" xr3:uid="{A798F2DA-ABD8-4D9F-BA22-C42E977F659C}" name="法人／構成比" dataDxfId="567"/>
    <tableColumn id="16" xr3:uid="{827FFF24-D673-4F3A-9FE0-627BA98CA1A7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9BD778-1E8C-4A30-BFFE-8487BA540536}" name="M_TABLE_04000" displayName="M_TABLE_04000" ref="B23:I43" totalsRowShown="0">
  <autoFilter ref="B23:I43" xr:uid="{099BD778-1E8C-4A30-BFFE-8487BA540536}"/>
  <tableColumns count="8">
    <tableColumn id="9" xr3:uid="{F888CA6E-515C-4D63-9D75-B60E9250F165}" name="産業中分類上位２０"/>
    <tableColumn id="10" xr3:uid="{BE8E8BEE-8F5B-4749-B3C1-F1BBDBB1DE1E}" name="総数／事業所数" dataCellStyle="桁区切り"/>
    <tableColumn id="11" xr3:uid="{109A6987-B59F-456B-B1AA-BA006BB676A9}" name="総数／構成比" dataDxfId="565"/>
    <tableColumn id="12" xr3:uid="{EEB59F6A-FECB-43A6-99BF-CD31652A853C}" name="個人／事業所数" dataCellStyle="桁区切り"/>
    <tableColumn id="13" xr3:uid="{B9B07D30-285A-4021-83B9-8787D9DC66BA}" name="個人／構成比" dataDxfId="564"/>
    <tableColumn id="14" xr3:uid="{2F6A57EA-5467-4DDD-BA4A-23D23175AA2C}" name="法人／事業所数" dataCellStyle="桁区切り"/>
    <tableColumn id="15" xr3:uid="{2031CEF6-B916-4462-BC33-6D979BDD3C73}" name="法人／構成比" dataDxfId="563"/>
    <tableColumn id="16" xr3:uid="{D742EEE3-2D2B-4D59-81CA-357F701BB10C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378DFB-FF63-45B0-86F9-7DA2146B9A31}" name="S_TABLE_04000" displayName="S_TABLE_04000" ref="B46:I66" totalsRowShown="0">
  <autoFilter ref="B46:I66" xr:uid="{F3378DFB-FF63-45B0-86F9-7DA2146B9A31}"/>
  <tableColumns count="8">
    <tableColumn id="9" xr3:uid="{B8F19689-9DFA-465F-A988-9A2B613A38DF}" name="産業小分類上位２０"/>
    <tableColumn id="10" xr3:uid="{9800F60E-6ACE-4859-A82E-BBCA11DC1FDC}" name="総数／事業所数" dataCellStyle="桁区切り"/>
    <tableColumn id="11" xr3:uid="{AB747FC8-505C-4CE6-A22D-99B640B1D909}" name="総数／構成比" dataDxfId="562"/>
    <tableColumn id="12" xr3:uid="{00577D28-2696-4903-A478-2E317085B169}" name="個人／事業所数" dataCellStyle="桁区切り"/>
    <tableColumn id="13" xr3:uid="{2DAA8F4F-5ECF-4E9A-B842-867132AF7B2E}" name="個人／構成比" dataDxfId="561"/>
    <tableColumn id="14" xr3:uid="{F7F6FF2E-9EE4-4767-B710-93E00B7FF073}" name="法人／事業所数" dataCellStyle="桁区切り"/>
    <tableColumn id="15" xr3:uid="{5D9E03A2-6D54-4185-82FD-00347AA9EA08}" name="法人／構成比" dataDxfId="560"/>
    <tableColumn id="16" xr3:uid="{E6E6D18D-A739-405A-A193-3EA8EE708F5F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59BED1-E46C-4FF9-8565-859E2F4E0297}" name="LTBL_04100" displayName="LTBL_04100" ref="B4:I20" totalsRowCount="1">
  <autoFilter ref="B4:I19" xr:uid="{C559BED1-E46C-4FF9-8565-859E2F4E0297}"/>
  <tableColumns count="8">
    <tableColumn id="9" xr3:uid="{8E74384C-DBB8-45C2-9DA3-AEAAC493DD90}" name="産業大分類" totalsRowLabel="合計" totalsRowDxfId="559"/>
    <tableColumn id="10" xr3:uid="{71B01F08-AE5E-4F00-84B8-BBACB70B9455}" name="総数／事業所数" totalsRowFunction="custom" totalsRowDxfId="558" dataCellStyle="桁区切り" totalsRowCellStyle="桁区切り">
      <totalsRowFormula>SUM(LTBL_04100[総数／事業所数])</totalsRowFormula>
    </tableColumn>
    <tableColumn id="11" xr3:uid="{409485B7-79E2-49A8-83D4-5370F5FF5BD9}" name="総数／構成比" dataDxfId="557"/>
    <tableColumn id="12" xr3:uid="{4688A2AA-734F-418A-AFA7-58F186BD35B7}" name="個人／事業所数" totalsRowFunction="sum" totalsRowDxfId="556" dataCellStyle="桁区切り" totalsRowCellStyle="桁区切り"/>
    <tableColumn id="13" xr3:uid="{AC14E870-F8C0-48B8-BCD5-A7BC01EF8A56}" name="個人／構成比" dataDxfId="555"/>
    <tableColumn id="14" xr3:uid="{5C94C19F-E23B-4D5F-8431-D5A22D807305}" name="法人／事業所数" totalsRowFunction="sum" totalsRowDxfId="554" dataCellStyle="桁区切り" totalsRowCellStyle="桁区切り"/>
    <tableColumn id="15" xr3:uid="{2C20E850-2255-4892-B308-EA49BBF530EB}" name="法人／構成比" dataDxfId="553"/>
    <tableColumn id="16" xr3:uid="{80CE19F4-75AE-4D19-94D1-237E12827BC8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A5E006-AA32-469B-A212-D4AA44AB07CB}" name="M_TABLE_04100" displayName="M_TABLE_04100" ref="B23:I43" totalsRowShown="0">
  <autoFilter ref="B23:I43" xr:uid="{2FA5E006-AA32-469B-A212-D4AA44AB07CB}"/>
  <tableColumns count="8">
    <tableColumn id="9" xr3:uid="{8470815F-6316-4A8D-9D48-35FE884B6844}" name="産業中分類上位２０"/>
    <tableColumn id="10" xr3:uid="{576955D8-6503-48E3-BEF4-A9C1C9975A8A}" name="総数／事業所数" dataCellStyle="桁区切り"/>
    <tableColumn id="11" xr3:uid="{FDF6516D-B426-4FD0-8475-58468BE745EA}" name="総数／構成比" dataDxfId="551"/>
    <tableColumn id="12" xr3:uid="{593B64D0-DAD0-4B4E-94C2-A0C14AA9365D}" name="個人／事業所数" dataCellStyle="桁区切り"/>
    <tableColumn id="13" xr3:uid="{CC43D74E-4DB8-4A13-97AA-FF4133FE849E}" name="個人／構成比" dataDxfId="550"/>
    <tableColumn id="14" xr3:uid="{98F9AE5C-E4A0-4DF0-878A-B920E3F33AF1}" name="法人／事業所数" dataCellStyle="桁区切り"/>
    <tableColumn id="15" xr3:uid="{069AE44F-1B8E-4B81-9D06-D5366BA47C64}" name="法人／構成比" dataDxfId="549"/>
    <tableColumn id="16" xr3:uid="{25AB8876-DDA8-438B-97AA-AAF1E8A9AE8A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1BE2BD-5165-4D85-A837-987FD5B8069D}" name="S_TABLE_04100" displayName="S_TABLE_04100" ref="B46:I66" totalsRowShown="0">
  <autoFilter ref="B46:I66" xr:uid="{EE1BE2BD-5165-4D85-A837-987FD5B8069D}"/>
  <tableColumns count="8">
    <tableColumn id="9" xr3:uid="{E1A888FB-54FA-47E5-A993-3C2D706493DF}" name="産業小分類上位２０"/>
    <tableColumn id="10" xr3:uid="{83E7E2D2-DD45-4244-A083-D3F54E74EFAD}" name="総数／事業所数" dataCellStyle="桁区切り"/>
    <tableColumn id="11" xr3:uid="{C5E03425-CA50-43C8-9CC5-BB913E9FD304}" name="総数／構成比" dataDxfId="548"/>
    <tableColumn id="12" xr3:uid="{6355244F-785A-4AAA-B1CF-AF3EAA15273C}" name="個人／事業所数" dataCellStyle="桁区切り"/>
    <tableColumn id="13" xr3:uid="{02BDD062-1B9A-490B-9EEF-FEA6FD7690D5}" name="個人／構成比" dataDxfId="547"/>
    <tableColumn id="14" xr3:uid="{C39FF1FF-5B4A-46BE-80B7-B9BE578FADE0}" name="法人／事業所数" dataCellStyle="桁区切り"/>
    <tableColumn id="15" xr3:uid="{2B0AD8E7-8292-4D03-86D2-43448BEAF191}" name="法人／構成比" dataDxfId="546"/>
    <tableColumn id="16" xr3:uid="{01F64776-9F64-4CE1-BFEF-B173777E213F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86BFAF6-84E9-4F0B-A40E-D8765820406C}" name="LTBL_04101" displayName="LTBL_04101" ref="B4:I20" totalsRowCount="1">
  <autoFilter ref="B4:I19" xr:uid="{F86BFAF6-84E9-4F0B-A40E-D8765820406C}"/>
  <tableColumns count="8">
    <tableColumn id="9" xr3:uid="{4EFECB53-E40D-423A-BF47-71C96C2E5122}" name="産業大分類" totalsRowLabel="合計" totalsRowDxfId="545"/>
    <tableColumn id="10" xr3:uid="{8D24A88A-C63C-4C47-A99C-2167D6686B10}" name="総数／事業所数" totalsRowFunction="custom" totalsRowDxfId="544" dataCellStyle="桁区切り" totalsRowCellStyle="桁区切り">
      <totalsRowFormula>SUM(LTBL_04101[総数／事業所数])</totalsRowFormula>
    </tableColumn>
    <tableColumn id="11" xr3:uid="{BB459A67-722B-4DAF-805B-25C146F80927}" name="総数／構成比" dataDxfId="543"/>
    <tableColumn id="12" xr3:uid="{FE0ED950-F066-4911-88E2-C8348B30F4CA}" name="個人／事業所数" totalsRowFunction="sum" totalsRowDxfId="542" dataCellStyle="桁区切り" totalsRowCellStyle="桁区切り"/>
    <tableColumn id="13" xr3:uid="{1C45E184-5A2B-4F8B-BBB8-DAD1A855AC44}" name="個人／構成比" dataDxfId="541"/>
    <tableColumn id="14" xr3:uid="{6F16D397-2022-4D43-9FEA-DD643D438587}" name="法人／事業所数" totalsRowFunction="sum" totalsRowDxfId="540" dataCellStyle="桁区切り" totalsRowCellStyle="桁区切り"/>
    <tableColumn id="15" xr3:uid="{B0A723CF-75E7-406C-8A02-EE285BD223B4}" name="法人／構成比" dataDxfId="539"/>
    <tableColumn id="16" xr3:uid="{72C887DA-80E2-4EB1-A4BC-81BC65B085C0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33EED1-70CA-4E8C-ACF3-8CD92BCCB72B}" name="M_TABLE_04101" displayName="M_TABLE_04101" ref="B23:I43" totalsRowShown="0">
  <autoFilter ref="B23:I43" xr:uid="{2633EED1-70CA-4E8C-ACF3-8CD92BCCB72B}"/>
  <tableColumns count="8">
    <tableColumn id="9" xr3:uid="{888EA071-28FE-4830-AFF2-2DEB41868EC2}" name="産業中分類上位２０"/>
    <tableColumn id="10" xr3:uid="{01FD5BFA-3320-4252-9CE1-9629E3F09408}" name="総数／事業所数" dataCellStyle="桁区切り"/>
    <tableColumn id="11" xr3:uid="{A20A97E5-103B-4C53-9F73-102D7C9C80C7}" name="総数／構成比" dataDxfId="537"/>
    <tableColumn id="12" xr3:uid="{6044F45D-EB0F-475E-81F5-4CF7DE2E5784}" name="個人／事業所数" dataCellStyle="桁区切り"/>
    <tableColumn id="13" xr3:uid="{ADA8D88C-3745-4A5D-9720-6B4E8444E1FB}" name="個人／構成比" dataDxfId="536"/>
    <tableColumn id="14" xr3:uid="{A16D60EC-16E2-4E08-97C8-5A4B5C6C6586}" name="法人／事業所数" dataCellStyle="桁区切り"/>
    <tableColumn id="15" xr3:uid="{E0204299-604C-4F97-B31A-E0C6D06D0A44}" name="法人／構成比" dataDxfId="535"/>
    <tableColumn id="16" xr3:uid="{DBC7753A-7EE6-4BB8-A4FE-BCB135A6E0EC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DB3A5C-AA35-4E55-9702-5D1D3ABDADC4}" name="S_TABLE_04101" displayName="S_TABLE_04101" ref="B46:I66" totalsRowShown="0">
  <autoFilter ref="B46:I66" xr:uid="{90DB3A5C-AA35-4E55-9702-5D1D3ABDADC4}"/>
  <tableColumns count="8">
    <tableColumn id="9" xr3:uid="{9BF982DE-8D6E-476C-9008-DB3F58234881}" name="産業小分類上位２０"/>
    <tableColumn id="10" xr3:uid="{51952A1E-6C3C-452A-9A2E-CB3F79A7C83A}" name="総数／事業所数" dataCellStyle="桁区切り"/>
    <tableColumn id="11" xr3:uid="{F8E6B5FE-29FC-4021-A546-9FD04BFDA06F}" name="総数／構成比" dataDxfId="534"/>
    <tableColumn id="12" xr3:uid="{E7223CFB-91BD-48EF-BF71-10ACE3DD131F}" name="個人／事業所数" dataCellStyle="桁区切り"/>
    <tableColumn id="13" xr3:uid="{792C8B12-30C5-4074-B496-2433F478CA46}" name="個人／構成比" dataDxfId="533"/>
    <tableColumn id="14" xr3:uid="{77DD1AC4-CCD4-40B2-8A0F-CE0D06A5CAFE}" name="法人／事業所数" dataCellStyle="桁区切り"/>
    <tableColumn id="15" xr3:uid="{14161BAB-3F00-4D71-9FFA-35E2909791E2}" name="法人／構成比" dataDxfId="532"/>
    <tableColumn id="16" xr3:uid="{080277C7-1563-4C62-882A-754685A79FF6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D419E09-F2C1-4DB8-85EA-82DFF34DA37F}" name="LTBL_04102" displayName="LTBL_04102" ref="B4:I20" totalsRowCount="1">
  <autoFilter ref="B4:I19" xr:uid="{AD419E09-F2C1-4DB8-85EA-82DFF34DA37F}"/>
  <tableColumns count="8">
    <tableColumn id="9" xr3:uid="{393C082F-A479-4283-9B85-D88245DAAEC6}" name="産業大分類" totalsRowLabel="合計" totalsRowDxfId="531"/>
    <tableColumn id="10" xr3:uid="{44E9F4E5-6C91-4587-8870-9F6AF1E60425}" name="総数／事業所数" totalsRowFunction="custom" totalsRowDxfId="530" dataCellStyle="桁区切り" totalsRowCellStyle="桁区切り">
      <totalsRowFormula>SUM(LTBL_04102[総数／事業所数])</totalsRowFormula>
    </tableColumn>
    <tableColumn id="11" xr3:uid="{55A54C0F-B1C6-4F38-B3A2-B266E6B267DA}" name="総数／構成比" dataDxfId="529"/>
    <tableColumn id="12" xr3:uid="{4E342889-CE37-448A-BD2E-E07E3CBEB8F4}" name="個人／事業所数" totalsRowFunction="sum" totalsRowDxfId="528" dataCellStyle="桁区切り" totalsRowCellStyle="桁区切り"/>
    <tableColumn id="13" xr3:uid="{C138C2CD-1AA3-4993-A501-A9383D161110}" name="個人／構成比" dataDxfId="527"/>
    <tableColumn id="14" xr3:uid="{23A3EC71-C275-4F48-ACC2-116CF3C45B1E}" name="法人／事業所数" totalsRowFunction="sum" totalsRowDxfId="526" dataCellStyle="桁区切り" totalsRowCellStyle="桁区切り"/>
    <tableColumn id="15" xr3:uid="{D69EC7BC-CBDE-422E-9FD1-E4C252F93250}" name="法人／構成比" dataDxfId="525"/>
    <tableColumn id="16" xr3:uid="{13B62E8B-8D7E-4895-B9DA-6360D21C3DAE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E578B45-2940-4D7C-9E10-4D8288726A9C}" name="M_TABLE_04102" displayName="M_TABLE_04102" ref="B23:I43" totalsRowShown="0">
  <autoFilter ref="B23:I43" xr:uid="{9E578B45-2940-4D7C-9E10-4D8288726A9C}"/>
  <tableColumns count="8">
    <tableColumn id="9" xr3:uid="{D7E36D08-2F65-4639-9571-B3CEE08BB4AE}" name="産業中分類上位２０"/>
    <tableColumn id="10" xr3:uid="{0ECDCCE2-441C-42E6-B4AD-E47228D22184}" name="総数／事業所数" dataCellStyle="桁区切り"/>
    <tableColumn id="11" xr3:uid="{C53C8715-F5F2-4149-82B8-2546DD2E7477}" name="総数／構成比" dataDxfId="523"/>
    <tableColumn id="12" xr3:uid="{C5C5F430-C434-4053-9F3F-2F938BA5B603}" name="個人／事業所数" dataCellStyle="桁区切り"/>
    <tableColumn id="13" xr3:uid="{2DF6E0D2-E3AF-4356-A374-BBC5CB5F5AC8}" name="個人／構成比" dataDxfId="522"/>
    <tableColumn id="14" xr3:uid="{ED4D48C7-6B30-4026-8B0C-A9E1EED30546}" name="法人／事業所数" dataCellStyle="桁区切り"/>
    <tableColumn id="15" xr3:uid="{CE7F635F-2E9D-4ACA-A956-6433C8BBE55F}" name="法人／構成比" dataDxfId="521"/>
    <tableColumn id="16" xr3:uid="{D506F60A-2975-4D61-BF49-1D497BD5FCC8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252F5EA-02C3-4213-8C08-59D81F141DD2}" name="S_TABLE_04102" displayName="S_TABLE_04102" ref="B46:I66" totalsRowShown="0">
  <autoFilter ref="B46:I66" xr:uid="{A252F5EA-02C3-4213-8C08-59D81F141DD2}"/>
  <tableColumns count="8">
    <tableColumn id="9" xr3:uid="{38FA6254-25BE-4A24-9308-77B551C14EFE}" name="産業小分類上位２０"/>
    <tableColumn id="10" xr3:uid="{B8DA6E7A-ED48-42EA-9DEE-9742EB6678A7}" name="総数／事業所数" dataCellStyle="桁区切り"/>
    <tableColumn id="11" xr3:uid="{29C3FB15-5808-4708-A3F6-439BBFA25AF9}" name="総数／構成比" dataDxfId="520"/>
    <tableColumn id="12" xr3:uid="{9E18A5B4-0E34-4066-AC1B-D9A6BDFC05E9}" name="個人／事業所数" dataCellStyle="桁区切り"/>
    <tableColumn id="13" xr3:uid="{92495FB3-CE9E-4C45-B387-F003C39E694D}" name="個人／構成比" dataDxfId="519"/>
    <tableColumn id="14" xr3:uid="{2DFBD9AF-7C66-47BE-B461-BAD91D6E3DC4}" name="法人／事業所数" dataCellStyle="桁区切り"/>
    <tableColumn id="15" xr3:uid="{091F897F-3F50-4D08-ADA2-F222CD74318D}" name="法人／構成比" dataDxfId="518"/>
    <tableColumn id="16" xr3:uid="{C69133EE-AEC2-415B-BFE0-817C1A95BB56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348BADD-3F6F-4AD2-BC51-32DAFD750865}" name="LTBL_04103" displayName="LTBL_04103" ref="B4:I20" totalsRowCount="1">
  <autoFilter ref="B4:I19" xr:uid="{E348BADD-3F6F-4AD2-BC51-32DAFD750865}"/>
  <tableColumns count="8">
    <tableColumn id="9" xr3:uid="{4E1AEC2C-85AC-49EB-8D1B-CA9F19B9EE1C}" name="産業大分類" totalsRowLabel="合計" totalsRowDxfId="517"/>
    <tableColumn id="10" xr3:uid="{E6548718-34AC-45FC-B628-D3B4B7FBF7A4}" name="総数／事業所数" totalsRowFunction="custom" totalsRowDxfId="516" dataCellStyle="桁区切り" totalsRowCellStyle="桁区切り">
      <totalsRowFormula>SUM(LTBL_04103[総数／事業所数])</totalsRowFormula>
    </tableColumn>
    <tableColumn id="11" xr3:uid="{13E62DEB-AFCC-42A3-A610-CFBA9F0AF113}" name="総数／構成比" dataDxfId="515"/>
    <tableColumn id="12" xr3:uid="{D079E076-E761-43C8-B358-8A1B17337A2C}" name="個人／事業所数" totalsRowFunction="sum" totalsRowDxfId="514" dataCellStyle="桁区切り" totalsRowCellStyle="桁区切り"/>
    <tableColumn id="13" xr3:uid="{E0723B25-38DF-4E42-8A61-33C3DE3E961D}" name="個人／構成比" dataDxfId="513"/>
    <tableColumn id="14" xr3:uid="{559E4BAC-6456-44AD-B826-98FB63B6E31E}" name="法人／事業所数" totalsRowFunction="sum" totalsRowDxfId="512" dataCellStyle="桁区切り" totalsRowCellStyle="桁区切り"/>
    <tableColumn id="15" xr3:uid="{7389EE52-977F-41CE-A536-A99649C61D63}" name="法人／構成比" dataDxfId="511"/>
    <tableColumn id="16" xr3:uid="{A056662D-0751-4014-BD3C-D6A5F53D764F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7F549C0-C860-44C6-8F2F-B08ED1546DA8}" name="M_TABLE_04103" displayName="M_TABLE_04103" ref="B23:I43" totalsRowShown="0">
  <autoFilter ref="B23:I43" xr:uid="{D7F549C0-C860-44C6-8F2F-B08ED1546DA8}"/>
  <tableColumns count="8">
    <tableColumn id="9" xr3:uid="{5D919375-0674-4A35-9F77-F90DA87E6D16}" name="産業中分類上位２０"/>
    <tableColumn id="10" xr3:uid="{D6FF6B74-47B6-458D-AE0F-6E5C8FAD8673}" name="総数／事業所数" dataCellStyle="桁区切り"/>
    <tableColumn id="11" xr3:uid="{62E40882-86DB-4DC5-84C8-61CB6BEA8433}" name="総数／構成比" dataDxfId="509"/>
    <tableColumn id="12" xr3:uid="{2003A428-2645-4FE7-AEB3-53D610E13283}" name="個人／事業所数" dataCellStyle="桁区切り"/>
    <tableColumn id="13" xr3:uid="{A3980CFC-B680-4724-B2A6-5DE166D2E24B}" name="個人／構成比" dataDxfId="508"/>
    <tableColumn id="14" xr3:uid="{DA6F1D4F-A930-4063-892E-05B69A250084}" name="法人／事業所数" dataCellStyle="桁区切り"/>
    <tableColumn id="15" xr3:uid="{2B6AE214-6CF0-445A-AE7B-F8E0EAE01239}" name="法人／構成比" dataDxfId="507"/>
    <tableColumn id="16" xr3:uid="{AE5E9CB6-5E86-4516-B9AC-A131AC3E90AF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CCCE016-F2A2-4788-B9BB-A0207E30DD18}" name="S_TABLE_04103" displayName="S_TABLE_04103" ref="B46:I66" totalsRowShown="0">
  <autoFilter ref="B46:I66" xr:uid="{FCCCE016-F2A2-4788-B9BB-A0207E30DD18}"/>
  <tableColumns count="8">
    <tableColumn id="9" xr3:uid="{4A23A38C-95DF-45F4-9442-052B7A754F7E}" name="産業小分類上位２０"/>
    <tableColumn id="10" xr3:uid="{714B6BC7-C155-4047-A740-F3537E356BF6}" name="総数／事業所数" dataCellStyle="桁区切り"/>
    <tableColumn id="11" xr3:uid="{F6EF8905-98AF-48D9-A63E-77E44DC133CA}" name="総数／構成比" dataDxfId="506"/>
    <tableColumn id="12" xr3:uid="{8B18375F-E962-4FFE-BE2B-1EFD6940D8F0}" name="個人／事業所数" dataCellStyle="桁区切り"/>
    <tableColumn id="13" xr3:uid="{6A18107D-D757-48DE-9845-FE04CF5C4B8B}" name="個人／構成比" dataDxfId="505"/>
    <tableColumn id="14" xr3:uid="{9AD70569-D722-4239-A1B0-154414C96B30}" name="法人／事業所数" dataCellStyle="桁区切り"/>
    <tableColumn id="15" xr3:uid="{53100430-ED88-4C0F-B8EF-E8378C820F4A}" name="法人／構成比" dataDxfId="504"/>
    <tableColumn id="16" xr3:uid="{21481F82-060B-44D4-BA95-FA09F2AF932E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37005C3-BFE5-4D54-86B3-51F72BBF26FF}" name="LTBL_04104" displayName="LTBL_04104" ref="B4:I20" totalsRowCount="1">
  <autoFilter ref="B4:I19" xr:uid="{E37005C3-BFE5-4D54-86B3-51F72BBF26FF}"/>
  <tableColumns count="8">
    <tableColumn id="9" xr3:uid="{36E76045-7D9C-4A4A-8DD9-172B71CCFEDA}" name="産業大分類" totalsRowLabel="合計" totalsRowDxfId="503"/>
    <tableColumn id="10" xr3:uid="{370985E3-FA15-4851-A699-D6C930D403E6}" name="総数／事業所数" totalsRowFunction="custom" totalsRowDxfId="502" dataCellStyle="桁区切り" totalsRowCellStyle="桁区切り">
      <totalsRowFormula>SUM(LTBL_04104[総数／事業所数])</totalsRowFormula>
    </tableColumn>
    <tableColumn id="11" xr3:uid="{30F425F3-F750-4015-ADE4-425003EEEF36}" name="総数／構成比" dataDxfId="501"/>
    <tableColumn id="12" xr3:uid="{094B7209-7681-4A5D-AEF5-5BB161A07D74}" name="個人／事業所数" totalsRowFunction="sum" totalsRowDxfId="500" dataCellStyle="桁区切り" totalsRowCellStyle="桁区切り"/>
    <tableColumn id="13" xr3:uid="{C5D8D7DD-5D2C-4DF2-B5F3-1CDB49FBDC6D}" name="個人／構成比" dataDxfId="499"/>
    <tableColumn id="14" xr3:uid="{4C32DE3A-31A8-4EF9-B5C1-312536B3A42B}" name="法人／事業所数" totalsRowFunction="sum" totalsRowDxfId="498" dataCellStyle="桁区切り" totalsRowCellStyle="桁区切り"/>
    <tableColumn id="15" xr3:uid="{F560D2E5-34E2-4FEB-9FB4-9D03B4845B73}" name="法人／構成比" dataDxfId="497"/>
    <tableColumn id="16" xr3:uid="{3A36ED1E-3AE6-4B17-B68B-406AB91A1880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503A6A6-07A9-4AAD-989E-D7C09B482DE6}" name="M_TABLE_04104" displayName="M_TABLE_04104" ref="B23:I43" totalsRowShown="0">
  <autoFilter ref="B23:I43" xr:uid="{5503A6A6-07A9-4AAD-989E-D7C09B482DE6}"/>
  <tableColumns count="8">
    <tableColumn id="9" xr3:uid="{E0FDCC42-06C6-4E82-BB92-FE2B58E1A0D8}" name="産業中分類上位２０"/>
    <tableColumn id="10" xr3:uid="{71CCEBA3-B1DA-484C-B600-FEFE90F7887D}" name="総数／事業所数" dataCellStyle="桁区切り"/>
    <tableColumn id="11" xr3:uid="{912B5CEB-993B-43CE-8698-EC4D1773CA1A}" name="総数／構成比" dataDxfId="495"/>
    <tableColumn id="12" xr3:uid="{738531D4-2EE1-4A4C-84A9-106363FCEA1A}" name="個人／事業所数" dataCellStyle="桁区切り"/>
    <tableColumn id="13" xr3:uid="{90688F0B-0FFC-4527-88A8-BCE571FE7183}" name="個人／構成比" dataDxfId="494"/>
    <tableColumn id="14" xr3:uid="{E5E4690A-90BB-4A57-901A-60AC593F2608}" name="法人／事業所数" dataCellStyle="桁区切り"/>
    <tableColumn id="15" xr3:uid="{B7E1D338-4E22-4279-A6EA-B47E51A32F37}" name="法人／構成比" dataDxfId="493"/>
    <tableColumn id="16" xr3:uid="{5E6C5E05-1A86-4549-B52E-2C980A6DB518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4553A64-80D2-4FB7-8C0E-0EF9433E86AA}" name="S_TABLE_04104" displayName="S_TABLE_04104" ref="B46:I66" totalsRowShown="0">
  <autoFilter ref="B46:I66" xr:uid="{24553A64-80D2-4FB7-8C0E-0EF9433E86AA}"/>
  <tableColumns count="8">
    <tableColumn id="9" xr3:uid="{786FA274-856A-4FBF-97D0-E102A8C3081F}" name="産業小分類上位２０"/>
    <tableColumn id="10" xr3:uid="{DFEB5FF1-C452-42A7-9E12-0A3A224D6133}" name="総数／事業所数" dataCellStyle="桁区切り"/>
    <tableColumn id="11" xr3:uid="{B5E321D7-9679-4D96-AAAE-5CB1C3C13A27}" name="総数／構成比" dataDxfId="492"/>
    <tableColumn id="12" xr3:uid="{342F2FD3-6240-4935-B878-B1859255F1FF}" name="個人／事業所数" dataCellStyle="桁区切り"/>
    <tableColumn id="13" xr3:uid="{D4A57345-34ED-482B-9EB0-A689998C91EA}" name="個人／構成比" dataDxfId="491"/>
    <tableColumn id="14" xr3:uid="{5B5E9258-48FD-4030-9553-FE8A686E8F67}" name="法人／事業所数" dataCellStyle="桁区切り"/>
    <tableColumn id="15" xr3:uid="{0D2C7B27-11F4-4BE7-AAA2-E4D555010C75}" name="法人／構成比" dataDxfId="490"/>
    <tableColumn id="16" xr3:uid="{11046156-B213-4FF7-98E3-3B627E1EA447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021CACA-1E9B-43DB-B336-DF7382C4FE3F}" name="LTBL_04105" displayName="LTBL_04105" ref="B4:I20" totalsRowCount="1">
  <autoFilter ref="B4:I19" xr:uid="{D021CACA-1E9B-43DB-B336-DF7382C4FE3F}"/>
  <tableColumns count="8">
    <tableColumn id="9" xr3:uid="{42F60523-92B3-4835-AFDF-A9D92F5BBD09}" name="産業大分類" totalsRowLabel="合計" totalsRowDxfId="489"/>
    <tableColumn id="10" xr3:uid="{A9BDFEA1-2A27-4DCD-A10E-0742F62ADA83}" name="総数／事業所数" totalsRowFunction="custom" totalsRowDxfId="488" dataCellStyle="桁区切り" totalsRowCellStyle="桁区切り">
      <totalsRowFormula>SUM(LTBL_04105[総数／事業所数])</totalsRowFormula>
    </tableColumn>
    <tableColumn id="11" xr3:uid="{5D084181-BE96-4C28-9CEE-1331D436BB5D}" name="総数／構成比" dataDxfId="487"/>
    <tableColumn id="12" xr3:uid="{FE1E0E3F-C48B-462A-9E17-FDB6497E29FB}" name="個人／事業所数" totalsRowFunction="sum" totalsRowDxfId="486" dataCellStyle="桁区切り" totalsRowCellStyle="桁区切り"/>
    <tableColumn id="13" xr3:uid="{26C56E45-3A0E-41A7-A660-4C1A79D5846A}" name="個人／構成比" dataDxfId="485"/>
    <tableColumn id="14" xr3:uid="{E3E26322-1C55-4BB6-8644-7EDBE9F3B50E}" name="法人／事業所数" totalsRowFunction="sum" totalsRowDxfId="484" dataCellStyle="桁区切り" totalsRowCellStyle="桁区切り"/>
    <tableColumn id="15" xr3:uid="{65621E54-BD79-4F2F-ABDE-BB76C4B6EA3D}" name="法人／構成比" dataDxfId="483"/>
    <tableColumn id="16" xr3:uid="{E91E3943-7806-45C3-8CF3-8D23C27C4634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D5DC15B-DEF1-4BD0-8494-BE5D2D35D2CC}" name="M_TABLE_04105" displayName="M_TABLE_04105" ref="B23:I43" totalsRowShown="0">
  <autoFilter ref="B23:I43" xr:uid="{ED5DC15B-DEF1-4BD0-8494-BE5D2D35D2CC}"/>
  <tableColumns count="8">
    <tableColumn id="9" xr3:uid="{C3E8CF0A-2548-4242-A0C0-C7F4F04729B6}" name="産業中分類上位２０"/>
    <tableColumn id="10" xr3:uid="{A5BEB68C-8083-4A60-9370-B89DB9273D14}" name="総数／事業所数" dataCellStyle="桁区切り"/>
    <tableColumn id="11" xr3:uid="{8AD9EF19-6363-4231-8579-DBDC82E101AD}" name="総数／構成比" dataDxfId="481"/>
    <tableColumn id="12" xr3:uid="{58A59B0F-8CCA-41BF-96C1-959599C209C2}" name="個人／事業所数" dataCellStyle="桁区切り"/>
    <tableColumn id="13" xr3:uid="{4493A9AD-AB8C-4A32-8DD6-21BF4D1196A8}" name="個人／構成比" dataDxfId="480"/>
    <tableColumn id="14" xr3:uid="{0C48DBAB-13CA-4A4C-BE1F-804CF28658D7}" name="法人／事業所数" dataCellStyle="桁区切り"/>
    <tableColumn id="15" xr3:uid="{C0EDC801-A3D8-445C-9C05-88001828349C}" name="法人／構成比" dataDxfId="479"/>
    <tableColumn id="16" xr3:uid="{5320FCB3-22EF-468D-BFBD-C7F200A1201F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9FEDED3-BB8F-4BB1-8ACD-F7AD40D477C0}" name="S_TABLE_04105" displayName="S_TABLE_04105" ref="B46:I66" totalsRowShown="0">
  <autoFilter ref="B46:I66" xr:uid="{D9FEDED3-BB8F-4BB1-8ACD-F7AD40D477C0}"/>
  <tableColumns count="8">
    <tableColumn id="9" xr3:uid="{AF6A1D4B-EE1B-42B4-AB10-4CADBFE15BE1}" name="産業小分類上位２０"/>
    <tableColumn id="10" xr3:uid="{A7B5DB82-6B3D-4DF2-9804-9015137C01AB}" name="総数／事業所数" dataCellStyle="桁区切り"/>
    <tableColumn id="11" xr3:uid="{571CDD82-8159-402B-AB8E-2B9D1822F2A4}" name="総数／構成比" dataDxfId="478"/>
    <tableColumn id="12" xr3:uid="{5A3971EE-914F-49AB-98DA-90D95490989B}" name="個人／事業所数" dataCellStyle="桁区切り"/>
    <tableColumn id="13" xr3:uid="{4BC2A1FB-FC17-4D4B-9193-BC88288B468C}" name="個人／構成比" dataDxfId="477"/>
    <tableColumn id="14" xr3:uid="{6B230BB1-5FA1-4FBC-A311-D53EEC8FB0D4}" name="法人／事業所数" dataCellStyle="桁区切り"/>
    <tableColumn id="15" xr3:uid="{C102DE15-2623-44C2-B005-71599A18BAF5}" name="法人／構成比" dataDxfId="476"/>
    <tableColumn id="16" xr3:uid="{8D77D15F-5F31-4288-A687-4E02FDFE4AE4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5797D2A-B90A-4D1D-A651-E9E207E4D794}" name="LTBL_04202" displayName="LTBL_04202" ref="B4:I20" totalsRowCount="1">
  <autoFilter ref="B4:I19" xr:uid="{45797D2A-B90A-4D1D-A651-E9E207E4D794}"/>
  <tableColumns count="8">
    <tableColumn id="9" xr3:uid="{56EAE625-7466-4F29-92BC-7B91841E1BAB}" name="産業大分類" totalsRowLabel="合計" totalsRowDxfId="475"/>
    <tableColumn id="10" xr3:uid="{A0140DF0-3674-47A3-8B96-929F16C8A2CF}" name="総数／事業所数" totalsRowFunction="custom" totalsRowDxfId="474" dataCellStyle="桁区切り" totalsRowCellStyle="桁区切り">
      <totalsRowFormula>SUM(LTBL_04202[総数／事業所数])</totalsRowFormula>
    </tableColumn>
    <tableColumn id="11" xr3:uid="{A3DDB351-465D-4740-8314-492317B8B0E1}" name="総数／構成比" dataDxfId="473"/>
    <tableColumn id="12" xr3:uid="{1F8602F0-A51D-48FA-BBC3-602388A4A73B}" name="個人／事業所数" totalsRowFunction="sum" totalsRowDxfId="472" dataCellStyle="桁区切り" totalsRowCellStyle="桁区切り"/>
    <tableColumn id="13" xr3:uid="{BEA0FC8E-CC12-412C-8D91-012276760D2A}" name="個人／構成比" dataDxfId="471"/>
    <tableColumn id="14" xr3:uid="{F50BA7F4-F120-46D3-9AF0-76897EFDB579}" name="法人／事業所数" totalsRowFunction="sum" totalsRowDxfId="470" dataCellStyle="桁区切り" totalsRowCellStyle="桁区切り"/>
    <tableColumn id="15" xr3:uid="{918ED2B5-30C9-4B7D-9F9B-5AC2CE1DDE2F}" name="法人／構成比" dataDxfId="469"/>
    <tableColumn id="16" xr3:uid="{31F0A1C3-68BD-4A50-A397-0C2DF7FBF082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02FCB54-653E-4630-81BC-C841D6DE83AC}" name="M_TABLE_04202" displayName="M_TABLE_04202" ref="B23:I43" totalsRowShown="0">
  <autoFilter ref="B23:I43" xr:uid="{302FCB54-653E-4630-81BC-C841D6DE83AC}"/>
  <tableColumns count="8">
    <tableColumn id="9" xr3:uid="{16D6B3D1-FF38-4FC6-A341-76093CBAEAE4}" name="産業中分類上位２０"/>
    <tableColumn id="10" xr3:uid="{931BC04F-EF7C-44C4-A550-4BA4159DA82E}" name="総数／事業所数" dataCellStyle="桁区切り"/>
    <tableColumn id="11" xr3:uid="{FF332DFE-E79B-4094-8DA0-E34472983388}" name="総数／構成比" dataDxfId="467"/>
    <tableColumn id="12" xr3:uid="{4A43F6B1-6E76-4C58-B804-52FD786E0AE6}" name="個人／事業所数" dataCellStyle="桁区切り"/>
    <tableColumn id="13" xr3:uid="{055F8552-D461-4AE8-8EED-069C410E7299}" name="個人／構成比" dataDxfId="466"/>
    <tableColumn id="14" xr3:uid="{B4DE6083-C715-4A8A-AFEC-5A99CBCF0E86}" name="法人／事業所数" dataCellStyle="桁区切り"/>
    <tableColumn id="15" xr3:uid="{1B9E658E-634A-432A-860C-DF14A60CA88E}" name="法人／構成比" dataDxfId="465"/>
    <tableColumn id="16" xr3:uid="{8FA8329C-7D7E-4240-8913-057729276285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9D872C0-39BB-4884-A496-FC46121433DF}" name="S_TABLE_04202" displayName="S_TABLE_04202" ref="B46:I66" totalsRowShown="0">
  <autoFilter ref="B46:I66" xr:uid="{A9D872C0-39BB-4884-A496-FC46121433DF}"/>
  <tableColumns count="8">
    <tableColumn id="9" xr3:uid="{F1FC086F-E810-4B21-8FB6-54ED55B4E6F3}" name="産業小分類上位２０"/>
    <tableColumn id="10" xr3:uid="{EC61708B-E159-4154-87D6-B4E65F0E3E0C}" name="総数／事業所数" dataCellStyle="桁区切り"/>
    <tableColumn id="11" xr3:uid="{34ADB830-E3CC-49B8-BCC4-05C69A9B1824}" name="総数／構成比" dataDxfId="464"/>
    <tableColumn id="12" xr3:uid="{D0804658-BFB7-4FA6-9C23-D707610B14D1}" name="個人／事業所数" dataCellStyle="桁区切り"/>
    <tableColumn id="13" xr3:uid="{2A360417-63FB-4F57-9C63-046948B86E6E}" name="個人／構成比" dataDxfId="463"/>
    <tableColumn id="14" xr3:uid="{FC6DF0B3-45B4-4EAD-9547-3582180A4007}" name="法人／事業所数" dataCellStyle="桁区切り"/>
    <tableColumn id="15" xr3:uid="{E5C3D537-A08F-4C53-AC63-527EADE142C2}" name="法人／構成比" dataDxfId="462"/>
    <tableColumn id="16" xr3:uid="{9E28EB57-7C1C-48DF-A6C2-DAFD562BCE0F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E9D78A1-3EA6-4D8A-B487-41EBB4B80BE1}" name="LTBL_04203" displayName="LTBL_04203" ref="B4:I20" totalsRowCount="1">
  <autoFilter ref="B4:I19" xr:uid="{6E9D78A1-3EA6-4D8A-B487-41EBB4B80BE1}"/>
  <tableColumns count="8">
    <tableColumn id="9" xr3:uid="{7D678C6E-991A-4AB3-A94D-B610324E50B2}" name="産業大分類" totalsRowLabel="合計" totalsRowDxfId="461"/>
    <tableColumn id="10" xr3:uid="{AD0397E8-76D0-458B-9C38-26F1A8E8DA6D}" name="総数／事業所数" totalsRowFunction="custom" totalsRowDxfId="460" dataCellStyle="桁区切り" totalsRowCellStyle="桁区切り">
      <totalsRowFormula>SUM(LTBL_04203[総数／事業所数])</totalsRowFormula>
    </tableColumn>
    <tableColumn id="11" xr3:uid="{4BA2498C-277D-4E7D-AE10-9E5A18D6B9FC}" name="総数／構成比" dataDxfId="459"/>
    <tableColumn id="12" xr3:uid="{5FCC10D8-5A1C-499C-B7A3-59FB78314E65}" name="個人／事業所数" totalsRowFunction="sum" totalsRowDxfId="458" dataCellStyle="桁区切り" totalsRowCellStyle="桁区切り"/>
    <tableColumn id="13" xr3:uid="{336CF147-355B-4FA9-B224-C58CA81E3BFB}" name="個人／構成比" dataDxfId="457"/>
    <tableColumn id="14" xr3:uid="{6EF171DF-B388-41DC-ACD9-B52895ADDB15}" name="法人／事業所数" totalsRowFunction="sum" totalsRowDxfId="456" dataCellStyle="桁区切り" totalsRowCellStyle="桁区切り"/>
    <tableColumn id="15" xr3:uid="{D38CAC0B-44E2-433B-B1F3-AD8F697B00FE}" name="法人／構成比" dataDxfId="455"/>
    <tableColumn id="16" xr3:uid="{F473FB4D-DC4C-488D-BCEF-1F0571504FF4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508696D-841A-4748-A05C-232DE779FDA7}" name="M_TABLE_04203" displayName="M_TABLE_04203" ref="B23:I43" totalsRowShown="0">
  <autoFilter ref="B23:I43" xr:uid="{2508696D-841A-4748-A05C-232DE779FDA7}"/>
  <tableColumns count="8">
    <tableColumn id="9" xr3:uid="{8B7B8FF3-EA18-4E73-AD74-B6BD869F3F24}" name="産業中分類上位２０"/>
    <tableColumn id="10" xr3:uid="{91E142E4-D9FD-4CBC-974C-8D11270F0192}" name="総数／事業所数" dataCellStyle="桁区切り"/>
    <tableColumn id="11" xr3:uid="{696F1595-BDE9-4EB5-BAE7-3F2B1EDC0F9C}" name="総数／構成比" dataDxfId="453"/>
    <tableColumn id="12" xr3:uid="{59EE1594-72A9-43C3-A94D-DD52EA2F27B3}" name="個人／事業所数" dataCellStyle="桁区切り"/>
    <tableColumn id="13" xr3:uid="{4A73F1DF-FE06-4957-82EB-0C14D8AE376C}" name="個人／構成比" dataDxfId="452"/>
    <tableColumn id="14" xr3:uid="{A9C416A7-39DB-4D84-BD19-B079418B90CB}" name="法人／事業所数" dataCellStyle="桁区切り"/>
    <tableColumn id="15" xr3:uid="{29C6D020-A3E5-47D2-A4A2-74E5EA0769D1}" name="法人／構成比" dataDxfId="451"/>
    <tableColumn id="16" xr3:uid="{8B419068-0600-48E3-B9E6-8D7626DCD2F4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1537EF4-8D94-4D1B-9486-68EE60ED8294}" name="S_TABLE_04203" displayName="S_TABLE_04203" ref="B46:I66" totalsRowShown="0">
  <autoFilter ref="B46:I66" xr:uid="{51537EF4-8D94-4D1B-9486-68EE60ED8294}"/>
  <tableColumns count="8">
    <tableColumn id="9" xr3:uid="{FB0A468D-7AA4-466C-A8C1-D0F720A03266}" name="産業小分類上位２０"/>
    <tableColumn id="10" xr3:uid="{3851D070-CD6D-41A5-9B85-897505F63407}" name="総数／事業所数" dataCellStyle="桁区切り"/>
    <tableColumn id="11" xr3:uid="{B27E9EDC-40AF-4A24-A806-807F9CC3DDF0}" name="総数／構成比" dataDxfId="450"/>
    <tableColumn id="12" xr3:uid="{D1F2B53D-6421-4BDA-984E-7204E390625B}" name="個人／事業所数" dataCellStyle="桁区切り"/>
    <tableColumn id="13" xr3:uid="{188FC8B6-28B0-43AB-BDEB-B43F5A8DC131}" name="個人／構成比" dataDxfId="449"/>
    <tableColumn id="14" xr3:uid="{3253DBD6-8C22-49B2-B4CD-5BF08C8AA879}" name="法人／事業所数" dataCellStyle="桁区切り"/>
    <tableColumn id="15" xr3:uid="{D30009EE-81F3-4BC2-B3EE-1EB008B8E22D}" name="法人／構成比" dataDxfId="448"/>
    <tableColumn id="16" xr3:uid="{317E7508-4BDF-4543-80AA-A09D7B771AFA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03B1A7E-A493-499F-B37C-FC5BC760ED91}" name="LTBL_04205" displayName="LTBL_04205" ref="B4:I20" totalsRowCount="1">
  <autoFilter ref="B4:I19" xr:uid="{B03B1A7E-A493-499F-B37C-FC5BC760ED91}"/>
  <tableColumns count="8">
    <tableColumn id="9" xr3:uid="{6844A9D0-FF80-4127-AC8D-1CF13161C451}" name="産業大分類" totalsRowLabel="合計" totalsRowDxfId="447"/>
    <tableColumn id="10" xr3:uid="{09242D09-0B00-406C-8603-000808B5E9EB}" name="総数／事業所数" totalsRowFunction="custom" totalsRowDxfId="446" dataCellStyle="桁区切り" totalsRowCellStyle="桁区切り">
      <totalsRowFormula>SUM(LTBL_04205[総数／事業所数])</totalsRowFormula>
    </tableColumn>
    <tableColumn id="11" xr3:uid="{4D4B12E1-4047-4CE0-BDF2-6E0A58A38340}" name="総数／構成比" dataDxfId="445"/>
    <tableColumn id="12" xr3:uid="{400AE05A-DEC7-4568-9C1A-8D098530320D}" name="個人／事業所数" totalsRowFunction="sum" totalsRowDxfId="444" dataCellStyle="桁区切り" totalsRowCellStyle="桁区切り"/>
    <tableColumn id="13" xr3:uid="{8521DB36-8691-4B04-BAF9-394EE4D2C5B3}" name="個人／構成比" dataDxfId="443"/>
    <tableColumn id="14" xr3:uid="{D6BAE6AA-8793-4C65-91FA-E7C0159A286E}" name="法人／事業所数" totalsRowFunction="sum" totalsRowDxfId="442" dataCellStyle="桁区切り" totalsRowCellStyle="桁区切り"/>
    <tableColumn id="15" xr3:uid="{79404365-DC97-4191-B96A-F1D9AFE78BC6}" name="法人／構成比" dataDxfId="441"/>
    <tableColumn id="16" xr3:uid="{C457788F-E558-4DAF-9889-3649C6BDE924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67818CC-F964-4D9F-A246-34921E1F3EBD}" name="M_TABLE_04205" displayName="M_TABLE_04205" ref="B23:I43" totalsRowShown="0">
  <autoFilter ref="B23:I43" xr:uid="{F67818CC-F964-4D9F-A246-34921E1F3EBD}"/>
  <tableColumns count="8">
    <tableColumn id="9" xr3:uid="{858599D2-4DE3-408F-9FA7-0C110BFBF327}" name="産業中分類上位２０"/>
    <tableColumn id="10" xr3:uid="{EE6E86E0-81F8-46CA-A8E7-A1EBEDF63683}" name="総数／事業所数" dataCellStyle="桁区切り"/>
    <tableColumn id="11" xr3:uid="{3AB02C57-7843-4269-AC10-4A528506EB3D}" name="総数／構成比" dataDxfId="439"/>
    <tableColumn id="12" xr3:uid="{876E8904-8C42-4A74-A864-747B0196CDD0}" name="個人／事業所数" dataCellStyle="桁区切り"/>
    <tableColumn id="13" xr3:uid="{36136733-D895-4D47-A064-D26D9EF8723A}" name="個人／構成比" dataDxfId="438"/>
    <tableColumn id="14" xr3:uid="{64CA570A-C55B-4F7B-9F92-D3D5CCCF0075}" name="法人／事業所数" dataCellStyle="桁区切り"/>
    <tableColumn id="15" xr3:uid="{833032D5-E52C-40FE-9AA4-0E9F169BC74B}" name="法人／構成比" dataDxfId="437"/>
    <tableColumn id="16" xr3:uid="{DA58C3A1-8EC4-415A-ABB1-8F0BC8696989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909A968-222C-43C9-A6B3-70C4995039FA}" name="S_TABLE_04205" displayName="S_TABLE_04205" ref="B46:I66" totalsRowShown="0">
  <autoFilter ref="B46:I66" xr:uid="{A909A968-222C-43C9-A6B3-70C4995039FA}"/>
  <tableColumns count="8">
    <tableColumn id="9" xr3:uid="{A69D0A5B-C4BD-4235-8357-51D62BCE0049}" name="産業小分類上位２０"/>
    <tableColumn id="10" xr3:uid="{5CAE3305-C6B2-4064-83F1-82E1FF2169D1}" name="総数／事業所数" dataCellStyle="桁区切り"/>
    <tableColumn id="11" xr3:uid="{61CB466C-C1F2-4DB7-A174-6B5E07573716}" name="総数／構成比" dataDxfId="436"/>
    <tableColumn id="12" xr3:uid="{51C7F140-E21F-4B8A-AFA6-1824201BAF42}" name="個人／事業所数" dataCellStyle="桁区切り"/>
    <tableColumn id="13" xr3:uid="{8558C661-149F-4DBC-94D3-B61484F9658A}" name="個人／構成比" dataDxfId="435"/>
    <tableColumn id="14" xr3:uid="{43F2F8F6-B477-42EA-ABE7-3F884B0820DB}" name="法人／事業所数" dataCellStyle="桁区切り"/>
    <tableColumn id="15" xr3:uid="{50075E76-6B15-49A7-A221-49EBB11D62E6}" name="法人／構成比" dataDxfId="434"/>
    <tableColumn id="16" xr3:uid="{AFD33DD8-1989-48DF-A234-8B15B3EEC3FF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43A3ED6-F38A-46B1-998F-20BD6537F7A8}" name="LTBL_04206" displayName="LTBL_04206" ref="B4:I20" totalsRowCount="1">
  <autoFilter ref="B4:I19" xr:uid="{343A3ED6-F38A-46B1-998F-20BD6537F7A8}"/>
  <tableColumns count="8">
    <tableColumn id="9" xr3:uid="{C28E576A-C9E5-4BB6-81C4-787E68C488CA}" name="産業大分類" totalsRowLabel="合計" totalsRowDxfId="433"/>
    <tableColumn id="10" xr3:uid="{A7D58534-1752-4D0A-B68D-25E43ABC9DA6}" name="総数／事業所数" totalsRowFunction="custom" totalsRowDxfId="432" dataCellStyle="桁区切り" totalsRowCellStyle="桁区切り">
      <totalsRowFormula>SUM(LTBL_04206[総数／事業所数])</totalsRowFormula>
    </tableColumn>
    <tableColumn id="11" xr3:uid="{19BE9FD2-73F5-41E5-B07B-6FE9333E4B95}" name="総数／構成比" dataDxfId="431"/>
    <tableColumn id="12" xr3:uid="{482EC55A-5FB4-4EAE-92CF-B2CFC66863FD}" name="個人／事業所数" totalsRowFunction="sum" totalsRowDxfId="430" dataCellStyle="桁区切り" totalsRowCellStyle="桁区切り"/>
    <tableColumn id="13" xr3:uid="{3F05969E-DCF1-42A9-89AC-762865C03BEE}" name="個人／構成比" dataDxfId="429"/>
    <tableColumn id="14" xr3:uid="{47139834-679B-4D83-B272-60B65CA1339B}" name="法人／事業所数" totalsRowFunction="sum" totalsRowDxfId="428" dataCellStyle="桁区切り" totalsRowCellStyle="桁区切り"/>
    <tableColumn id="15" xr3:uid="{5A0A595A-B5D7-4BDA-9547-6A1139AF3BFD}" name="法人／構成比" dataDxfId="427"/>
    <tableColumn id="16" xr3:uid="{B0C3EF61-05A8-4539-998F-ED8DCCCBD8DA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64A147E-1994-46CB-B127-0ABD905D69FB}" name="M_TABLE_04206" displayName="M_TABLE_04206" ref="B23:I43" totalsRowShown="0">
  <autoFilter ref="B23:I43" xr:uid="{764A147E-1994-46CB-B127-0ABD905D69FB}"/>
  <tableColumns count="8">
    <tableColumn id="9" xr3:uid="{FDBA1215-9220-4FD3-865B-C0AEC1D76B8C}" name="産業中分類上位２０"/>
    <tableColumn id="10" xr3:uid="{46ECCDC2-E001-4B32-8EC3-FB67F13C7DC9}" name="総数／事業所数" dataCellStyle="桁区切り"/>
    <tableColumn id="11" xr3:uid="{1CC80BA1-ED10-48F0-A2B1-C9B7587B777C}" name="総数／構成比" dataDxfId="425"/>
    <tableColumn id="12" xr3:uid="{C645B3EE-4D52-4060-947F-28EC78EE99E4}" name="個人／事業所数" dataCellStyle="桁区切り"/>
    <tableColumn id="13" xr3:uid="{72B5FE71-E3C0-4803-9C61-44AA380997E6}" name="個人／構成比" dataDxfId="424"/>
    <tableColumn id="14" xr3:uid="{E7023D86-5F5E-4761-B5AF-53D9A2F8A8BB}" name="法人／事業所数" dataCellStyle="桁区切り"/>
    <tableColumn id="15" xr3:uid="{6497746C-5C92-4AB9-9019-181F5DF447CD}" name="法人／構成比" dataDxfId="423"/>
    <tableColumn id="16" xr3:uid="{71AA2C0F-D772-4062-86FC-4EE5D66F8D67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09C3066-484E-47FB-A067-D131ACC75508}" name="S_TABLE_04206" displayName="S_TABLE_04206" ref="B46:I66" totalsRowShown="0">
  <autoFilter ref="B46:I66" xr:uid="{F09C3066-484E-47FB-A067-D131ACC75508}"/>
  <tableColumns count="8">
    <tableColumn id="9" xr3:uid="{317FD69E-35AD-4C88-A867-A2FAADD67F8B}" name="産業小分類上位２０"/>
    <tableColumn id="10" xr3:uid="{686EEECC-3D99-4054-BF26-D93B636CE04A}" name="総数／事業所数" dataCellStyle="桁区切り"/>
    <tableColumn id="11" xr3:uid="{1DC18CFF-2CF7-4119-BDD6-D2AEB8F55200}" name="総数／構成比" dataDxfId="422"/>
    <tableColumn id="12" xr3:uid="{173C7CE8-F961-4306-B14D-9DD92B847030}" name="個人／事業所数" dataCellStyle="桁区切り"/>
    <tableColumn id="13" xr3:uid="{5235D008-DB6D-40AC-AE59-82436FFCF8E7}" name="個人／構成比" dataDxfId="421"/>
    <tableColumn id="14" xr3:uid="{C4CAF7DC-279E-4BF9-B58A-345B868DD572}" name="法人／事業所数" dataCellStyle="桁区切り"/>
    <tableColumn id="15" xr3:uid="{944577DC-A803-4703-BEBF-F346C4042D96}" name="法人／構成比" dataDxfId="420"/>
    <tableColumn id="16" xr3:uid="{A67C5D0C-3FC9-4447-B47D-9C18EE6D7A0E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F3197F1-8367-4475-A684-BF5925AD1A57}" name="LTBL_04207" displayName="LTBL_04207" ref="B4:I20" totalsRowCount="1">
  <autoFilter ref="B4:I19" xr:uid="{FF3197F1-8367-4475-A684-BF5925AD1A57}"/>
  <tableColumns count="8">
    <tableColumn id="9" xr3:uid="{1AF4ABB4-735C-4D66-A793-4078C22EB0A3}" name="産業大分類" totalsRowLabel="合計" totalsRowDxfId="419"/>
    <tableColumn id="10" xr3:uid="{B4F52C15-0929-449A-9491-28384B78E443}" name="総数／事業所数" totalsRowFunction="custom" totalsRowDxfId="418" dataCellStyle="桁区切り" totalsRowCellStyle="桁区切り">
      <totalsRowFormula>SUM(LTBL_04207[総数／事業所数])</totalsRowFormula>
    </tableColumn>
    <tableColumn id="11" xr3:uid="{6693D033-EB7A-415F-868C-CD6760607B3F}" name="総数／構成比" dataDxfId="417"/>
    <tableColumn id="12" xr3:uid="{040F46B1-3A20-4945-9928-26DA7C8D7641}" name="個人／事業所数" totalsRowFunction="sum" totalsRowDxfId="416" dataCellStyle="桁区切り" totalsRowCellStyle="桁区切り"/>
    <tableColumn id="13" xr3:uid="{F07BF840-7FCE-4F2B-A04D-39A6F3A159D1}" name="個人／構成比" dataDxfId="415"/>
    <tableColumn id="14" xr3:uid="{14B7709C-E532-448C-9F8B-1359014AB56D}" name="法人／事業所数" totalsRowFunction="sum" totalsRowDxfId="414" dataCellStyle="桁区切り" totalsRowCellStyle="桁区切り"/>
    <tableColumn id="15" xr3:uid="{FE23B344-CD02-498F-A784-7536BB4D1C1D}" name="法人／構成比" dataDxfId="413"/>
    <tableColumn id="16" xr3:uid="{7FDB3A6F-9F32-4900-AC60-42ACA821DCB6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38A2CD5-66FF-4B37-BFC3-55E64E81C45D}" name="M_TABLE_04207" displayName="M_TABLE_04207" ref="B23:I44" totalsRowShown="0">
  <autoFilter ref="B23:I44" xr:uid="{638A2CD5-66FF-4B37-BFC3-55E64E81C45D}"/>
  <tableColumns count="8">
    <tableColumn id="9" xr3:uid="{AC844FE3-3906-494F-B60A-67040810032E}" name="産業中分類上位２０"/>
    <tableColumn id="10" xr3:uid="{1034E6D9-E373-4C79-8F2C-B056AB7DC297}" name="総数／事業所数" dataCellStyle="桁区切り"/>
    <tableColumn id="11" xr3:uid="{A0C643D7-ED1A-4CF6-941D-DCB606036186}" name="総数／構成比" dataDxfId="411"/>
    <tableColumn id="12" xr3:uid="{F1CD4BA4-A1D1-49F9-92BE-E2C8B3564742}" name="個人／事業所数" dataCellStyle="桁区切り"/>
    <tableColumn id="13" xr3:uid="{813D3FDE-02EC-4358-A2DF-5646A6276D8A}" name="個人／構成比" dataDxfId="410"/>
    <tableColumn id="14" xr3:uid="{027A7CA5-83BF-4D52-8C70-2BDC3D781980}" name="法人／事業所数" dataCellStyle="桁区切り"/>
    <tableColumn id="15" xr3:uid="{6E09D28C-F5A0-4744-9BED-BC3CD5A3B299}" name="法人／構成比" dataDxfId="409"/>
    <tableColumn id="16" xr3:uid="{5839A209-8A29-4792-8D76-CBD684C90FA6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5A9D5A8-480E-4C36-AE7D-0D1EC24F20B9}" name="S_TABLE_04207" displayName="S_TABLE_04207" ref="B47:I69" totalsRowShown="0">
  <autoFilter ref="B47:I69" xr:uid="{35A9D5A8-480E-4C36-AE7D-0D1EC24F20B9}"/>
  <tableColumns count="8">
    <tableColumn id="9" xr3:uid="{36C16EC9-C134-40E4-854B-BD81861C6E2C}" name="産業小分類上位２０"/>
    <tableColumn id="10" xr3:uid="{061EA2A6-FA5C-4663-87CC-F8C9C14F16EC}" name="総数／事業所数" dataCellStyle="桁区切り"/>
    <tableColumn id="11" xr3:uid="{F8E9E7A6-F7BB-4504-BE28-64B64849D8D2}" name="総数／構成比" dataDxfId="408"/>
    <tableColumn id="12" xr3:uid="{2F3A495C-F8A6-4A29-8938-AFBAB7E85FFF}" name="個人／事業所数" dataCellStyle="桁区切り"/>
    <tableColumn id="13" xr3:uid="{35355097-901F-402E-9CB0-8ADCB6678DD4}" name="個人／構成比" dataDxfId="407"/>
    <tableColumn id="14" xr3:uid="{AA8064CF-CC70-4221-92EC-2BB2D729B571}" name="法人／事業所数" dataCellStyle="桁区切り"/>
    <tableColumn id="15" xr3:uid="{918207AD-FDC1-4F61-B7EA-E136A0335EF0}" name="法人／構成比" dataDxfId="406"/>
    <tableColumn id="16" xr3:uid="{BF8AEB83-B72D-4BAA-A2DE-CB7412DEF609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6D7571C-F70A-4C53-A960-4E3FE78DDD84}" name="LTBL_04208" displayName="LTBL_04208" ref="B4:I20" totalsRowCount="1">
  <autoFilter ref="B4:I19" xr:uid="{66D7571C-F70A-4C53-A960-4E3FE78DDD84}"/>
  <tableColumns count="8">
    <tableColumn id="9" xr3:uid="{2749795F-9C5A-45AE-B4C4-1CC0ED74DC75}" name="産業大分類" totalsRowLabel="合計" totalsRowDxfId="405"/>
    <tableColumn id="10" xr3:uid="{88E1EA07-09C2-4896-8DCC-CF2519259C7A}" name="総数／事業所数" totalsRowFunction="custom" totalsRowDxfId="404" dataCellStyle="桁区切り" totalsRowCellStyle="桁区切り">
      <totalsRowFormula>SUM(LTBL_04208[総数／事業所数])</totalsRowFormula>
    </tableColumn>
    <tableColumn id="11" xr3:uid="{108E6928-A26F-43BC-AE56-26AECD26868E}" name="総数／構成比" dataDxfId="403"/>
    <tableColumn id="12" xr3:uid="{44480C5B-FDF4-42CF-B0E0-E495BF6A7DB5}" name="個人／事業所数" totalsRowFunction="sum" totalsRowDxfId="402" dataCellStyle="桁区切り" totalsRowCellStyle="桁区切り"/>
    <tableColumn id="13" xr3:uid="{D82293EE-F12C-43B9-8826-CF32EB3D3869}" name="個人／構成比" dataDxfId="401"/>
    <tableColumn id="14" xr3:uid="{F1982B25-842A-4549-A98B-C88E72B061ED}" name="法人／事業所数" totalsRowFunction="sum" totalsRowDxfId="400" dataCellStyle="桁区切り" totalsRowCellStyle="桁区切り"/>
    <tableColumn id="15" xr3:uid="{1102C568-9B66-481A-A4B7-06A632C90D78}" name="法人／構成比" dataDxfId="399"/>
    <tableColumn id="16" xr3:uid="{FB7B2C37-2208-4A14-A974-B4372AC0CB0F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261B037-66B3-4115-ABF5-D9BFF6205321}" name="M_TABLE_04208" displayName="M_TABLE_04208" ref="B23:I43" totalsRowShown="0">
  <autoFilter ref="B23:I43" xr:uid="{3261B037-66B3-4115-ABF5-D9BFF6205321}"/>
  <tableColumns count="8">
    <tableColumn id="9" xr3:uid="{3499BE86-65C5-4485-B85B-9F957066C59C}" name="産業中分類上位２０"/>
    <tableColumn id="10" xr3:uid="{F3C5BDE3-D662-440F-A138-C3155F049A42}" name="総数／事業所数" dataCellStyle="桁区切り"/>
    <tableColumn id="11" xr3:uid="{61D728BD-C458-4EF8-B763-75BCBE654A43}" name="総数／構成比" dataDxfId="397"/>
    <tableColumn id="12" xr3:uid="{1F1A025E-F312-4B72-9ECE-2BA2088B7963}" name="個人／事業所数" dataCellStyle="桁区切り"/>
    <tableColumn id="13" xr3:uid="{D677D519-ABAF-4062-8028-61D980EC4F80}" name="個人／構成比" dataDxfId="396"/>
    <tableColumn id="14" xr3:uid="{0FC8CD18-40B3-46BB-9896-B3319F40CAE8}" name="法人／事業所数" dataCellStyle="桁区切り"/>
    <tableColumn id="15" xr3:uid="{81F8E234-BA4E-4237-B155-45AEC51FFD79}" name="法人／構成比" dataDxfId="395"/>
    <tableColumn id="16" xr3:uid="{8FA44B26-4358-4ED5-9E77-38BBDF6855CF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0C7B3BD-C9D9-472F-8D9F-98DC56A533ED}" name="S_TABLE_04208" displayName="S_TABLE_04208" ref="B46:I66" totalsRowShown="0">
  <autoFilter ref="B46:I66" xr:uid="{10C7B3BD-C9D9-472F-8D9F-98DC56A533ED}"/>
  <tableColumns count="8">
    <tableColumn id="9" xr3:uid="{B46EFC92-6DF5-43A3-83DB-7850D683E319}" name="産業小分類上位２０"/>
    <tableColumn id="10" xr3:uid="{1FE5391C-0471-4419-BCAA-7DD4189C0EF7}" name="総数／事業所数" dataCellStyle="桁区切り"/>
    <tableColumn id="11" xr3:uid="{A41809A8-4561-45CE-B4D1-53D2DFBA32B5}" name="総数／構成比" dataDxfId="394"/>
    <tableColumn id="12" xr3:uid="{F757CA0A-49B9-4B81-BF6E-196A5D817741}" name="個人／事業所数" dataCellStyle="桁区切り"/>
    <tableColumn id="13" xr3:uid="{401A5ADE-BFA7-4965-BC33-654DA33DB6BE}" name="個人／構成比" dataDxfId="393"/>
    <tableColumn id="14" xr3:uid="{311E8143-F0F9-4EC4-8EB6-3064DABA10A1}" name="法人／事業所数" dataCellStyle="桁区切り"/>
    <tableColumn id="15" xr3:uid="{1A084BB7-D439-4D8E-B2A1-3AAC0A886B96}" name="法人／構成比" dataDxfId="392"/>
    <tableColumn id="16" xr3:uid="{9428A905-7DDB-448E-881E-60D46D19803B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858DC09-7B7A-45A0-B539-852EA82B302B}" name="LTBL_04209" displayName="LTBL_04209" ref="B4:I20" totalsRowCount="1">
  <autoFilter ref="B4:I19" xr:uid="{6858DC09-7B7A-45A0-B539-852EA82B302B}"/>
  <tableColumns count="8">
    <tableColumn id="9" xr3:uid="{5263EB92-A7E7-46C5-93ED-4E4692C1C75E}" name="産業大分類" totalsRowLabel="合計" totalsRowDxfId="391"/>
    <tableColumn id="10" xr3:uid="{59A70A51-E099-4B2A-BA0D-7B597F48926F}" name="総数／事業所数" totalsRowFunction="custom" totalsRowDxfId="390" dataCellStyle="桁区切り" totalsRowCellStyle="桁区切り">
      <totalsRowFormula>SUM(LTBL_04209[総数／事業所数])</totalsRowFormula>
    </tableColumn>
    <tableColumn id="11" xr3:uid="{F9670913-9E26-4FC2-BF6B-868064F80CB9}" name="総数／構成比" dataDxfId="389"/>
    <tableColumn id="12" xr3:uid="{1DF32E7F-D52C-4958-B824-F48B0B08F33C}" name="個人／事業所数" totalsRowFunction="sum" totalsRowDxfId="388" dataCellStyle="桁区切り" totalsRowCellStyle="桁区切り"/>
    <tableColumn id="13" xr3:uid="{B592405A-9871-497E-8CEE-F6E882A0D94D}" name="個人／構成比" dataDxfId="387"/>
    <tableColumn id="14" xr3:uid="{40B28347-0264-40A0-A305-21E0DFED5172}" name="法人／事業所数" totalsRowFunction="sum" totalsRowDxfId="386" dataCellStyle="桁区切り" totalsRowCellStyle="桁区切り"/>
    <tableColumn id="15" xr3:uid="{43333F68-8AF0-4937-BDF3-03E1DCDA7F74}" name="法人／構成比" dataDxfId="385"/>
    <tableColumn id="16" xr3:uid="{35F70894-89DD-466B-99C1-B65DD08990FD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EABBBA2-21BE-484C-836B-214779C08D60}" name="M_TABLE_04209" displayName="M_TABLE_04209" ref="B23:I43" totalsRowShown="0">
  <autoFilter ref="B23:I43" xr:uid="{8EABBBA2-21BE-484C-836B-214779C08D60}"/>
  <tableColumns count="8">
    <tableColumn id="9" xr3:uid="{C780BCFA-728C-49ED-8F69-CF7514EE3074}" name="産業中分類上位２０"/>
    <tableColumn id="10" xr3:uid="{0CEDABB5-D7B5-4C83-A9C3-0CC3EF252D35}" name="総数／事業所数" dataCellStyle="桁区切り"/>
    <tableColumn id="11" xr3:uid="{D921705D-EFF1-40F6-A9D5-1E0F4078C85F}" name="総数／構成比" dataDxfId="383"/>
    <tableColumn id="12" xr3:uid="{BFCB2C7C-2256-464F-8965-7DFE2CC4DA2D}" name="個人／事業所数" dataCellStyle="桁区切り"/>
    <tableColumn id="13" xr3:uid="{205CD214-FCBA-4B85-8214-6E8540C0FEA7}" name="個人／構成比" dataDxfId="382"/>
    <tableColumn id="14" xr3:uid="{A5C78AB1-C277-4772-8774-28AF272B7559}" name="法人／事業所数" dataCellStyle="桁区切り"/>
    <tableColumn id="15" xr3:uid="{2859B6FB-A1D5-41FD-9BCD-4EA76D186206}" name="法人／構成比" dataDxfId="381"/>
    <tableColumn id="16" xr3:uid="{39BD0A8F-2AFE-4540-A85F-7013393BDDC3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A209383-86F6-4EB1-82FB-AC85CD181E9C}" name="S_TABLE_04209" displayName="S_TABLE_04209" ref="B46:I66" totalsRowShown="0">
  <autoFilter ref="B46:I66" xr:uid="{EA209383-86F6-4EB1-82FB-AC85CD181E9C}"/>
  <tableColumns count="8">
    <tableColumn id="9" xr3:uid="{34859A08-80F6-4036-A9DA-4A073CF2A1AD}" name="産業小分類上位２０"/>
    <tableColumn id="10" xr3:uid="{2AB8B4C0-27E6-4DC3-B6D5-8BA65393584F}" name="総数／事業所数" dataCellStyle="桁区切り"/>
    <tableColumn id="11" xr3:uid="{19C4C7D6-8458-4A64-B8A5-94DD50A6E76B}" name="総数／構成比" dataDxfId="380"/>
    <tableColumn id="12" xr3:uid="{974DFDB3-C382-4F98-88EE-5FF9D5D1179F}" name="個人／事業所数" dataCellStyle="桁区切り"/>
    <tableColumn id="13" xr3:uid="{AE2A723B-50D7-424C-BD09-383D7039C142}" name="個人／構成比" dataDxfId="379"/>
    <tableColumn id="14" xr3:uid="{2BEB395E-BCC0-4657-97CB-20A1B584901D}" name="法人／事業所数" dataCellStyle="桁区切り"/>
    <tableColumn id="15" xr3:uid="{600CE646-63DB-4492-9B03-34CD735AD114}" name="法人／構成比" dataDxfId="378"/>
    <tableColumn id="16" xr3:uid="{B57170A2-5199-42B7-B0AA-9B5B5CB5ED21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14A7525-B2FD-4A70-A228-CBC58969CA67}" name="LTBL_04211" displayName="LTBL_04211" ref="B4:I20" totalsRowCount="1">
  <autoFilter ref="B4:I19" xr:uid="{F14A7525-B2FD-4A70-A228-CBC58969CA67}"/>
  <tableColumns count="8">
    <tableColumn id="9" xr3:uid="{3C4309B4-66E1-4C10-B73F-10823A9CF552}" name="産業大分類" totalsRowLabel="合計" totalsRowDxfId="377"/>
    <tableColumn id="10" xr3:uid="{D40FAC4C-E0AC-417C-A9E5-4E103C4C187D}" name="総数／事業所数" totalsRowFunction="custom" totalsRowDxfId="376" dataCellStyle="桁区切り" totalsRowCellStyle="桁区切り">
      <totalsRowFormula>SUM(LTBL_04211[総数／事業所数])</totalsRowFormula>
    </tableColumn>
    <tableColumn id="11" xr3:uid="{B29E3E5A-F13B-44C8-9275-55BA83EAD872}" name="総数／構成比" dataDxfId="375"/>
    <tableColumn id="12" xr3:uid="{4B6F6BEA-AF4A-4AE7-99E1-73E87EE50244}" name="個人／事業所数" totalsRowFunction="sum" totalsRowDxfId="374" dataCellStyle="桁区切り" totalsRowCellStyle="桁区切り"/>
    <tableColumn id="13" xr3:uid="{990737EE-ED01-4F1C-AB1F-417248B1102C}" name="個人／構成比" dataDxfId="373"/>
    <tableColumn id="14" xr3:uid="{2951EFB0-5FF7-4396-B0F1-7D7F0C901260}" name="法人／事業所数" totalsRowFunction="sum" totalsRowDxfId="372" dataCellStyle="桁区切り" totalsRowCellStyle="桁区切り"/>
    <tableColumn id="15" xr3:uid="{2CF0430E-9F7A-4B7C-A0A6-C11EBF26C46A}" name="法人／構成比" dataDxfId="371"/>
    <tableColumn id="16" xr3:uid="{36C52348-551C-4D25-B935-E941FEAB7955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FA7528E-4C24-4B51-AC26-8908D559748E}" name="M_TABLE_04211" displayName="M_TABLE_04211" ref="B23:I43" totalsRowShown="0">
  <autoFilter ref="B23:I43" xr:uid="{DFA7528E-4C24-4B51-AC26-8908D559748E}"/>
  <tableColumns count="8">
    <tableColumn id="9" xr3:uid="{6BCDFA20-20B2-46A0-805A-0A9583A3F66C}" name="産業中分類上位２０"/>
    <tableColumn id="10" xr3:uid="{C8A4EBEC-FB1B-464B-B77E-7205915E445E}" name="総数／事業所数" dataCellStyle="桁区切り"/>
    <tableColumn id="11" xr3:uid="{E6E57B8B-4C1F-4B67-9950-B06825755B0B}" name="総数／構成比" dataDxfId="369"/>
    <tableColumn id="12" xr3:uid="{6FB0C77F-94E5-4F8A-8A1C-07A11C592F73}" name="個人／事業所数" dataCellStyle="桁区切り"/>
    <tableColumn id="13" xr3:uid="{1D1A81F0-D7E6-4885-BA96-AB4B0A1333B3}" name="個人／構成比" dataDxfId="368"/>
    <tableColumn id="14" xr3:uid="{41B5D73B-9849-46DF-BFAE-2409C03FFEA3}" name="法人／事業所数" dataCellStyle="桁区切り"/>
    <tableColumn id="15" xr3:uid="{F5928D29-1C12-4ADA-8A82-286E2B674192}" name="法人／構成比" dataDxfId="367"/>
    <tableColumn id="16" xr3:uid="{CE1E1B68-21F9-4308-AFD7-801A8C10DF48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B6C7917-D7B1-497E-B416-1242940E3956}" name="S_TABLE_04211" displayName="S_TABLE_04211" ref="B46:I67" totalsRowShown="0">
  <autoFilter ref="B46:I67" xr:uid="{CB6C7917-D7B1-497E-B416-1242940E3956}"/>
  <tableColumns count="8">
    <tableColumn id="9" xr3:uid="{7E1DA5E9-DD01-47C5-B5EE-1F86CBC74BD3}" name="産業小分類上位２０"/>
    <tableColumn id="10" xr3:uid="{A24199A3-F47E-4D6A-9DFB-D34F0CA21ECB}" name="総数／事業所数" dataCellStyle="桁区切り"/>
    <tableColumn id="11" xr3:uid="{9F89DF83-D733-4930-8A75-D7EDA2D87861}" name="総数／構成比" dataDxfId="366"/>
    <tableColumn id="12" xr3:uid="{3971D29C-9AF7-495A-98FA-72F4C9EE05DB}" name="個人／事業所数" dataCellStyle="桁区切り"/>
    <tableColumn id="13" xr3:uid="{5C6C7B47-EC9C-4CDE-8745-929EF5A189EF}" name="個人／構成比" dataDxfId="365"/>
    <tableColumn id="14" xr3:uid="{7E583066-6B2E-4D55-B0EA-4ABBA58AB724}" name="法人／事業所数" dataCellStyle="桁区切り"/>
    <tableColumn id="15" xr3:uid="{3560C7C4-BE21-4DE6-9A0A-53F8FD5FDE37}" name="法人／構成比" dataDxfId="364"/>
    <tableColumn id="16" xr3:uid="{96516C0B-1C5D-49AE-A6DF-E174FAF8BAA5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A23F716-6892-401B-815D-3C403238F92A}" name="LTBL_04212" displayName="LTBL_04212" ref="B4:I20" totalsRowCount="1">
  <autoFilter ref="B4:I19" xr:uid="{9A23F716-6892-401B-815D-3C403238F92A}"/>
  <tableColumns count="8">
    <tableColumn id="9" xr3:uid="{F837CB43-A664-4F4B-A8EA-4946760B13F6}" name="産業大分類" totalsRowLabel="合計" totalsRowDxfId="363"/>
    <tableColumn id="10" xr3:uid="{C6AADAEC-F2C3-48A3-8FBD-53D76B7538FF}" name="総数／事業所数" totalsRowFunction="custom" totalsRowDxfId="362" dataCellStyle="桁区切り" totalsRowCellStyle="桁区切り">
      <totalsRowFormula>SUM(LTBL_04212[総数／事業所数])</totalsRowFormula>
    </tableColumn>
    <tableColumn id="11" xr3:uid="{4ECAAE0B-D5B4-4BD7-9ED2-12CD3858BE44}" name="総数／構成比" dataDxfId="361"/>
    <tableColumn id="12" xr3:uid="{F1B94814-B7A3-49B4-97CC-EF0F6265340C}" name="個人／事業所数" totalsRowFunction="sum" totalsRowDxfId="360" dataCellStyle="桁区切り" totalsRowCellStyle="桁区切り"/>
    <tableColumn id="13" xr3:uid="{F828B491-8E19-43A4-83E0-B55F1BA1F8CF}" name="個人／構成比" dataDxfId="359"/>
    <tableColumn id="14" xr3:uid="{B35AA999-8FB3-44FB-A64C-A4518B85CE9D}" name="法人／事業所数" totalsRowFunction="sum" totalsRowDxfId="358" dataCellStyle="桁区切り" totalsRowCellStyle="桁区切り"/>
    <tableColumn id="15" xr3:uid="{B031EA95-552A-4EB4-9264-E0247FAD3463}" name="法人／構成比" dataDxfId="357"/>
    <tableColumn id="16" xr3:uid="{850711C2-C651-4DC4-BC9D-9F2BFAFBB075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93931B3-1DD1-420F-9F31-EC9A3CEC9C52}" name="M_TABLE_04212" displayName="M_TABLE_04212" ref="B23:I43" totalsRowShown="0">
  <autoFilter ref="B23:I43" xr:uid="{993931B3-1DD1-420F-9F31-EC9A3CEC9C52}"/>
  <tableColumns count="8">
    <tableColumn id="9" xr3:uid="{A8B2C836-6222-4067-B76F-FFC21BA19F29}" name="産業中分類上位２０"/>
    <tableColumn id="10" xr3:uid="{08AE93FE-15D8-4323-8F9F-07F2D0ACDFBE}" name="総数／事業所数" dataCellStyle="桁区切り"/>
    <tableColumn id="11" xr3:uid="{0F1D48BF-DD00-42ED-A76D-56E2520821F7}" name="総数／構成比" dataDxfId="355"/>
    <tableColumn id="12" xr3:uid="{3E035EEF-2320-443A-9F56-7A1454EA88BE}" name="個人／事業所数" dataCellStyle="桁区切り"/>
    <tableColumn id="13" xr3:uid="{686201A3-BB95-4924-8CAB-8F02CBBF73A6}" name="個人／構成比" dataDxfId="354"/>
    <tableColumn id="14" xr3:uid="{A2CEC2F2-7BB2-4742-A282-33A3AB234E35}" name="法人／事業所数" dataCellStyle="桁区切り"/>
    <tableColumn id="15" xr3:uid="{A8343CFA-0C91-4C25-BCA5-E2C861E4DDD4}" name="法人／構成比" dataDxfId="353"/>
    <tableColumn id="16" xr3:uid="{68A07EBF-E4EF-4BE0-9B58-180D1F40C0FE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3B6A972-FA4B-4784-AF29-6F38DE7FE8FE}" name="S_TABLE_04212" displayName="S_TABLE_04212" ref="B46:I66" totalsRowShown="0">
  <autoFilter ref="B46:I66" xr:uid="{43B6A972-FA4B-4784-AF29-6F38DE7FE8FE}"/>
  <tableColumns count="8">
    <tableColumn id="9" xr3:uid="{0CDEAC4F-316A-44BD-A2C9-F74FF0C70A53}" name="産業小分類上位２０"/>
    <tableColumn id="10" xr3:uid="{BD851545-5692-41D6-9123-6EACD404F51F}" name="総数／事業所数" dataCellStyle="桁区切り"/>
    <tableColumn id="11" xr3:uid="{5634DCC7-AF36-4790-B43E-5317A602C8EC}" name="総数／構成比" dataDxfId="352"/>
    <tableColumn id="12" xr3:uid="{F12F007B-D44A-4997-BF86-7A5E9B975EEA}" name="個人／事業所数" dataCellStyle="桁区切り"/>
    <tableColumn id="13" xr3:uid="{73429F7F-BA48-4A29-BD6C-85DC0B0AB48E}" name="個人／構成比" dataDxfId="351"/>
    <tableColumn id="14" xr3:uid="{B35A1EEC-96FE-4E40-8605-D77FDE2CE6D6}" name="法人／事業所数" dataCellStyle="桁区切り"/>
    <tableColumn id="15" xr3:uid="{F9CC65AC-1B0D-4E33-8742-2839D30E00D4}" name="法人／構成比" dataDxfId="350"/>
    <tableColumn id="16" xr3:uid="{5D453C28-F860-490A-9031-A0C87B0B2487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48A263D-E51B-4DE6-961E-F6BDE50EE05A}" name="LTBL_04213" displayName="LTBL_04213" ref="B4:I20" totalsRowCount="1">
  <autoFilter ref="B4:I19" xr:uid="{B48A263D-E51B-4DE6-961E-F6BDE50EE05A}"/>
  <tableColumns count="8">
    <tableColumn id="9" xr3:uid="{4156F0EF-4CDC-4CF3-BAF3-97EEA9F4490C}" name="産業大分類" totalsRowLabel="合計" totalsRowDxfId="349"/>
    <tableColumn id="10" xr3:uid="{3BB55996-A7DA-4F7B-AD60-29C074568E95}" name="総数／事業所数" totalsRowFunction="custom" totalsRowDxfId="348" dataCellStyle="桁区切り" totalsRowCellStyle="桁区切り">
      <totalsRowFormula>SUM(LTBL_04213[総数／事業所数])</totalsRowFormula>
    </tableColumn>
    <tableColumn id="11" xr3:uid="{AEE39630-2E57-4F94-A004-D526184527A2}" name="総数／構成比" dataDxfId="347"/>
    <tableColumn id="12" xr3:uid="{D9D73C54-EEBC-4ABC-B4D5-8E14F56652B3}" name="個人／事業所数" totalsRowFunction="sum" totalsRowDxfId="346" dataCellStyle="桁区切り" totalsRowCellStyle="桁区切り"/>
    <tableColumn id="13" xr3:uid="{F5CB4BDA-AE92-486A-80B8-437D806C449A}" name="個人／構成比" dataDxfId="345"/>
    <tableColumn id="14" xr3:uid="{D1CD76B8-D7E3-4F90-9940-A854B24B936B}" name="法人／事業所数" totalsRowFunction="sum" totalsRowDxfId="344" dataCellStyle="桁区切り" totalsRowCellStyle="桁区切り"/>
    <tableColumn id="15" xr3:uid="{97093BF2-F899-490F-BA9F-16C06326581F}" name="法人／構成比" dataDxfId="343"/>
    <tableColumn id="16" xr3:uid="{ECD35DD8-0D8C-4E2C-84FC-B1A1CAFCCCCE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CD3E662-9B23-4DB3-9A6B-D345480DA204}" name="M_TABLE_04213" displayName="M_TABLE_04213" ref="B23:I44" totalsRowShown="0">
  <autoFilter ref="B23:I44" xr:uid="{BCD3E662-9B23-4DB3-9A6B-D345480DA204}"/>
  <tableColumns count="8">
    <tableColumn id="9" xr3:uid="{56E2D263-69B1-48E3-88AF-F804BE458DBC}" name="産業中分類上位２０"/>
    <tableColumn id="10" xr3:uid="{0C97EB9B-1DB0-4F0D-91FE-99BC24FF2024}" name="総数／事業所数" dataCellStyle="桁区切り"/>
    <tableColumn id="11" xr3:uid="{FAED97D6-8109-4C06-806B-EA16A2382C67}" name="総数／構成比" dataDxfId="341"/>
    <tableColumn id="12" xr3:uid="{FAA664BB-1F48-489E-AE7F-F9A2F30E3AC6}" name="個人／事業所数" dataCellStyle="桁区切り"/>
    <tableColumn id="13" xr3:uid="{50153FF7-52ED-4199-912B-4F6BFCC271CD}" name="個人／構成比" dataDxfId="340"/>
    <tableColumn id="14" xr3:uid="{5533A76E-2289-4B49-9A07-2546477C1F80}" name="法人／事業所数" dataCellStyle="桁区切り"/>
    <tableColumn id="15" xr3:uid="{3E3B13AA-A6B3-4818-936D-7D49F9432963}" name="法人／構成比" dataDxfId="339"/>
    <tableColumn id="16" xr3:uid="{470493B8-9484-44D2-AAC7-EC6DF29C3924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F90023B-D91F-4643-B24A-45C3ED22158B}" name="S_TABLE_04213" displayName="S_TABLE_04213" ref="B47:I68" totalsRowShown="0">
  <autoFilter ref="B47:I68" xr:uid="{2F90023B-D91F-4643-B24A-45C3ED22158B}"/>
  <tableColumns count="8">
    <tableColumn id="9" xr3:uid="{1E56B9AC-2AB6-4BAB-8B67-EB3E6B243E04}" name="産業小分類上位２０"/>
    <tableColumn id="10" xr3:uid="{2520260F-85D2-49C8-83D7-736AA5F22129}" name="総数／事業所数" dataCellStyle="桁区切り"/>
    <tableColumn id="11" xr3:uid="{511B995F-58F8-4CAA-A030-497459D8773C}" name="総数／構成比" dataDxfId="338"/>
    <tableColumn id="12" xr3:uid="{20CA1812-2A8E-41A4-8DA1-DE6D6C7BBA2D}" name="個人／事業所数" dataCellStyle="桁区切り"/>
    <tableColumn id="13" xr3:uid="{012CB01C-5862-494A-BEAC-AEFE9B87539D}" name="個人／構成比" dataDxfId="337"/>
    <tableColumn id="14" xr3:uid="{985D1A2E-5B16-4058-B487-A7BDAF492182}" name="法人／事業所数" dataCellStyle="桁区切り"/>
    <tableColumn id="15" xr3:uid="{D5CB5A9C-3334-4B97-87D8-B0879477C677}" name="法人／構成比" dataDxfId="336"/>
    <tableColumn id="16" xr3:uid="{418331B9-5FBF-4170-9E70-76D80083E2EF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826358F-E151-411A-A4C4-2F72D1A42C69}" name="LTBL_04214" displayName="LTBL_04214" ref="B4:I20" totalsRowCount="1">
  <autoFilter ref="B4:I19" xr:uid="{6826358F-E151-411A-A4C4-2F72D1A42C69}"/>
  <tableColumns count="8">
    <tableColumn id="9" xr3:uid="{31D52841-C10C-4C81-B1F2-47B3C9C86CA4}" name="産業大分類" totalsRowLabel="合計" totalsRowDxfId="335"/>
    <tableColumn id="10" xr3:uid="{D923C168-4CB7-47C1-A903-B3F18B1F8D64}" name="総数／事業所数" totalsRowFunction="custom" totalsRowDxfId="334" dataCellStyle="桁区切り" totalsRowCellStyle="桁区切り">
      <totalsRowFormula>SUM(LTBL_04214[総数／事業所数])</totalsRowFormula>
    </tableColumn>
    <tableColumn id="11" xr3:uid="{70094BAC-E904-48F7-805F-E7101DEEE9EC}" name="総数／構成比" dataDxfId="333"/>
    <tableColumn id="12" xr3:uid="{E8673B43-91E9-4996-A74F-D07050DA70D9}" name="個人／事業所数" totalsRowFunction="sum" totalsRowDxfId="332" dataCellStyle="桁区切り" totalsRowCellStyle="桁区切り"/>
    <tableColumn id="13" xr3:uid="{6789432F-C289-4FFA-A413-0E77FC94D974}" name="個人／構成比" dataDxfId="331"/>
    <tableColumn id="14" xr3:uid="{E9A3F3EF-E888-47EE-A362-8B9C35CE2978}" name="法人／事業所数" totalsRowFunction="sum" totalsRowDxfId="330" dataCellStyle="桁区切り" totalsRowCellStyle="桁区切り"/>
    <tableColumn id="15" xr3:uid="{F8AC7710-7797-4F18-B87A-5565A4217F5D}" name="法人／構成比" dataDxfId="329"/>
    <tableColumn id="16" xr3:uid="{8A571E4A-8887-46FF-A8C4-E0EC3F200F33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CFF4DD1-0BB5-49B0-B4DC-1899E9B3F445}" name="M_TABLE_04214" displayName="M_TABLE_04214" ref="B23:I45" totalsRowShown="0">
  <autoFilter ref="B23:I45" xr:uid="{8CFF4DD1-0BB5-49B0-B4DC-1899E9B3F445}"/>
  <tableColumns count="8">
    <tableColumn id="9" xr3:uid="{59D0DB94-29FE-4B0E-BA9C-8164AEB0D18D}" name="産業中分類上位２０"/>
    <tableColumn id="10" xr3:uid="{9AD91076-437D-4E6F-9544-DCCBE8B9CF89}" name="総数／事業所数" dataCellStyle="桁区切り"/>
    <tableColumn id="11" xr3:uid="{EA26FAEE-835D-4DE0-8C65-0344448247E3}" name="総数／構成比" dataDxfId="327"/>
    <tableColumn id="12" xr3:uid="{8872F43F-EF68-4631-8CD9-D3B092D30E23}" name="個人／事業所数" dataCellStyle="桁区切り"/>
    <tableColumn id="13" xr3:uid="{7349D138-4F6E-44F0-AA63-E257F0F2A1D9}" name="個人／構成比" dataDxfId="326"/>
    <tableColumn id="14" xr3:uid="{D372A801-FBA9-4B0C-AE52-596C9FD33F97}" name="法人／事業所数" dataCellStyle="桁区切り"/>
    <tableColumn id="15" xr3:uid="{1D154DA8-7C38-4F7A-AFD0-58970B5BF72B}" name="法人／構成比" dataDxfId="325"/>
    <tableColumn id="16" xr3:uid="{ABA6192A-15C4-420E-AA36-1FAC5B0EC4EF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608C2EB-AAD4-427F-AF98-A352C631D815}" name="S_TABLE_04214" displayName="S_TABLE_04214" ref="B48:I68" totalsRowShown="0">
  <autoFilter ref="B48:I68" xr:uid="{5608C2EB-AAD4-427F-AF98-A352C631D815}"/>
  <tableColumns count="8">
    <tableColumn id="9" xr3:uid="{D4170C16-DA2D-45A7-850B-2BB48B995C18}" name="産業小分類上位２０"/>
    <tableColumn id="10" xr3:uid="{EA300617-A2B7-45B3-841F-BFC357FAF444}" name="総数／事業所数" dataCellStyle="桁区切り"/>
    <tableColumn id="11" xr3:uid="{2123EDE5-4578-4BA6-9565-A4DD2CEB21AB}" name="総数／構成比" dataDxfId="324"/>
    <tableColumn id="12" xr3:uid="{A47BFB52-EE53-4A95-A9B1-A08983DB9497}" name="個人／事業所数" dataCellStyle="桁区切り"/>
    <tableColumn id="13" xr3:uid="{E27495D9-3227-43F1-90DA-9DF50BE7CF0D}" name="個人／構成比" dataDxfId="323"/>
    <tableColumn id="14" xr3:uid="{224AF8B4-558F-4A61-91C3-3D00AD6177D1}" name="法人／事業所数" dataCellStyle="桁区切り"/>
    <tableColumn id="15" xr3:uid="{2E820F9F-3857-4E98-9877-DDFF96B3605D}" name="法人／構成比" dataDxfId="322"/>
    <tableColumn id="16" xr3:uid="{E4AD3403-DE15-48E0-B9E8-6B6A1EF8ABA8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EC3F7D0-E4CA-49DC-A6C0-95F2AA9406A3}" name="LTBL_04215" displayName="LTBL_04215" ref="B4:I20" totalsRowCount="1">
  <autoFilter ref="B4:I19" xr:uid="{8EC3F7D0-E4CA-49DC-A6C0-95F2AA9406A3}"/>
  <tableColumns count="8">
    <tableColumn id="9" xr3:uid="{C22B2111-C922-4D47-8466-88C1B00622EA}" name="産業大分類" totalsRowLabel="合計" totalsRowDxfId="321"/>
    <tableColumn id="10" xr3:uid="{24F404FB-B8BD-4EF7-92A6-78951F563B38}" name="総数／事業所数" totalsRowFunction="custom" totalsRowDxfId="320" dataCellStyle="桁区切り" totalsRowCellStyle="桁区切り">
      <totalsRowFormula>SUM(LTBL_04215[総数／事業所数])</totalsRowFormula>
    </tableColumn>
    <tableColumn id="11" xr3:uid="{190B1925-DC19-486F-BFC1-6BCB049459B7}" name="総数／構成比" dataDxfId="319"/>
    <tableColumn id="12" xr3:uid="{6E7EF95D-9BC3-4812-BA3A-89C335E6F48C}" name="個人／事業所数" totalsRowFunction="sum" totalsRowDxfId="318" dataCellStyle="桁区切り" totalsRowCellStyle="桁区切り"/>
    <tableColumn id="13" xr3:uid="{0F6E6AA9-1FA6-4873-BD1B-A8D1DA556A44}" name="個人／構成比" dataDxfId="317"/>
    <tableColumn id="14" xr3:uid="{D8A2F6CB-6FBE-4CAE-914F-E90D3B33C2FE}" name="法人／事業所数" totalsRowFunction="sum" totalsRowDxfId="316" dataCellStyle="桁区切り" totalsRowCellStyle="桁区切り"/>
    <tableColumn id="15" xr3:uid="{DF117410-7A78-4315-85FA-23D53F3D19CA}" name="法人／構成比" dataDxfId="315"/>
    <tableColumn id="16" xr3:uid="{1484753E-8893-4EF5-9176-D64A8D79DAB2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56E77D9-8806-4090-B2F2-DB93D9507A9A}" name="M_TABLE_04215" displayName="M_TABLE_04215" ref="B23:I43" totalsRowShown="0">
  <autoFilter ref="B23:I43" xr:uid="{B56E77D9-8806-4090-B2F2-DB93D9507A9A}"/>
  <tableColumns count="8">
    <tableColumn id="9" xr3:uid="{449CC90B-937B-409C-A78A-41C64B8A95FD}" name="産業中分類上位２０"/>
    <tableColumn id="10" xr3:uid="{7C1B19D1-BD11-484A-AF95-B92BE7439803}" name="総数／事業所数" dataCellStyle="桁区切り"/>
    <tableColumn id="11" xr3:uid="{F2AF97B7-43F0-488A-A7CE-02FB3A06EF28}" name="総数／構成比" dataDxfId="313"/>
    <tableColumn id="12" xr3:uid="{D0C34A66-73EE-4A70-8E86-08ADA4397F87}" name="個人／事業所数" dataCellStyle="桁区切り"/>
    <tableColumn id="13" xr3:uid="{4611D695-1B57-4C86-9559-C8803A2DF198}" name="個人／構成比" dataDxfId="312"/>
    <tableColumn id="14" xr3:uid="{8C8F7501-BCDE-461F-BCB2-97D2FCA0B852}" name="法人／事業所数" dataCellStyle="桁区切り"/>
    <tableColumn id="15" xr3:uid="{9A8441B1-74D6-4D7A-B03D-E530B7FDEF34}" name="法人／構成比" dataDxfId="311"/>
    <tableColumn id="16" xr3:uid="{1E7A0DCA-B4FA-479B-8053-50D2CC61954E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C9E21F8-2215-43D6-BB84-76FB9FFA981E}" name="S_TABLE_04215" displayName="S_TABLE_04215" ref="B46:I66" totalsRowShown="0">
  <autoFilter ref="B46:I66" xr:uid="{CC9E21F8-2215-43D6-BB84-76FB9FFA981E}"/>
  <tableColumns count="8">
    <tableColumn id="9" xr3:uid="{5A5BB3DC-C8DE-4FD0-8F87-9FAA6046DB1E}" name="産業小分類上位２０"/>
    <tableColumn id="10" xr3:uid="{6C612BCB-0E6A-4504-911C-554C15D269B5}" name="総数／事業所数" dataCellStyle="桁区切り"/>
    <tableColumn id="11" xr3:uid="{128C0AF4-C1A3-4C69-877A-AF5B53846E4C}" name="総数／構成比" dataDxfId="310"/>
    <tableColumn id="12" xr3:uid="{FEA4ED73-695B-4DF9-ABF5-1D357978404D}" name="個人／事業所数" dataCellStyle="桁区切り"/>
    <tableColumn id="13" xr3:uid="{1DAA8B25-D976-4E0A-B0CD-1BC460236EED}" name="個人／構成比" dataDxfId="309"/>
    <tableColumn id="14" xr3:uid="{F67270D6-24CA-48AB-AF55-2DC096769CCD}" name="法人／事業所数" dataCellStyle="桁区切り"/>
    <tableColumn id="15" xr3:uid="{210EBD43-5FA8-46B7-886C-8D84ADE30E5B}" name="法人／構成比" dataDxfId="308"/>
    <tableColumn id="16" xr3:uid="{2B129902-575E-4CE6-9225-A51A5E11897A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8B436BF-37DD-47EC-AEB9-AB469AE0939B}" name="LTBL_04216" displayName="LTBL_04216" ref="B4:I20" totalsRowCount="1">
  <autoFilter ref="B4:I19" xr:uid="{58B436BF-37DD-47EC-AEB9-AB469AE0939B}"/>
  <tableColumns count="8">
    <tableColumn id="9" xr3:uid="{E9928514-C534-47C3-990C-4D54B70937F8}" name="産業大分類" totalsRowLabel="合計" totalsRowDxfId="307"/>
    <tableColumn id="10" xr3:uid="{D079B7B5-64A4-4818-8E1F-3DE467C4416D}" name="総数／事業所数" totalsRowFunction="custom" totalsRowDxfId="306" dataCellStyle="桁区切り" totalsRowCellStyle="桁区切り">
      <totalsRowFormula>SUM(LTBL_04216[総数／事業所数])</totalsRowFormula>
    </tableColumn>
    <tableColumn id="11" xr3:uid="{230AD147-4914-4039-A9F5-CC5D357C41A4}" name="総数／構成比" dataDxfId="305"/>
    <tableColumn id="12" xr3:uid="{0579521E-42E9-4C10-BB53-79C4922CFF72}" name="個人／事業所数" totalsRowFunction="sum" totalsRowDxfId="304" dataCellStyle="桁区切り" totalsRowCellStyle="桁区切り"/>
    <tableColumn id="13" xr3:uid="{C1E84716-9BC6-4576-BF21-4F1A4A567079}" name="個人／構成比" dataDxfId="303"/>
    <tableColumn id="14" xr3:uid="{9ECD756F-DD19-4190-BCF6-F3C1F7B7C215}" name="法人／事業所数" totalsRowFunction="sum" totalsRowDxfId="302" dataCellStyle="桁区切り" totalsRowCellStyle="桁区切り"/>
    <tableColumn id="15" xr3:uid="{3BDB423A-BD48-4030-96E8-E9DF17021D4B}" name="法人／構成比" dataDxfId="301"/>
    <tableColumn id="16" xr3:uid="{BF21AC90-EF34-49E8-900B-87D966A30078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5CB813C-802A-4164-A581-F47954A4BE36}" name="M_TABLE_04216" displayName="M_TABLE_04216" ref="B23:I46" totalsRowShown="0">
  <autoFilter ref="B23:I46" xr:uid="{F5CB813C-802A-4164-A581-F47954A4BE36}"/>
  <tableColumns count="8">
    <tableColumn id="9" xr3:uid="{3A8E7B35-0DB6-4671-A833-8F31F3D84D33}" name="産業中分類上位２０"/>
    <tableColumn id="10" xr3:uid="{062BC7C2-B1F3-4DA9-8E86-30742C6ABD0D}" name="総数／事業所数" dataCellStyle="桁区切り"/>
    <tableColumn id="11" xr3:uid="{55FF2018-7954-4DAF-AC04-DD41393F949A}" name="総数／構成比" dataDxfId="299"/>
    <tableColumn id="12" xr3:uid="{5D841FDD-41B9-4326-BD79-7F48BFD0FCAC}" name="個人／事業所数" dataCellStyle="桁区切り"/>
    <tableColumn id="13" xr3:uid="{167A4D34-5ED1-4153-8FD1-F8FC478E9B39}" name="個人／構成比" dataDxfId="298"/>
    <tableColumn id="14" xr3:uid="{41C198BD-C5EF-488A-913C-33CD1E75C8BD}" name="法人／事業所数" dataCellStyle="桁区切り"/>
    <tableColumn id="15" xr3:uid="{1F6BF778-4A06-40CE-8EC6-CFA5E2C0EC80}" name="法人／構成比" dataDxfId="297"/>
    <tableColumn id="16" xr3:uid="{D4C53A89-1E9A-447C-978E-F126879518D6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BD69390-428D-4972-85F9-9653B2BF6BF8}" name="S_TABLE_04216" displayName="S_TABLE_04216" ref="B49:I71" totalsRowShown="0">
  <autoFilter ref="B49:I71" xr:uid="{DBD69390-428D-4972-85F9-9653B2BF6BF8}"/>
  <tableColumns count="8">
    <tableColumn id="9" xr3:uid="{8DFC10D9-D39C-40BC-AA54-04B4FE3F7F66}" name="産業小分類上位２０"/>
    <tableColumn id="10" xr3:uid="{50C80132-707F-4044-9D4A-710D8530FBC5}" name="総数／事業所数" dataCellStyle="桁区切り"/>
    <tableColumn id="11" xr3:uid="{15A49F37-EA67-41AF-A0BB-71F8F9F54950}" name="総数／構成比" dataDxfId="296"/>
    <tableColumn id="12" xr3:uid="{4E698715-7F70-4E13-988C-BFB0F132F991}" name="個人／事業所数" dataCellStyle="桁区切り"/>
    <tableColumn id="13" xr3:uid="{99A1C966-8EA8-4B71-989E-A8C638F14FD1}" name="個人／構成比" dataDxfId="295"/>
    <tableColumn id="14" xr3:uid="{0451D81A-37B4-4B0D-99FF-FF668CB89739}" name="法人／事業所数" dataCellStyle="桁区切り"/>
    <tableColumn id="15" xr3:uid="{E7AA12AE-BA5A-4B08-9921-F07A1954CDFE}" name="法人／構成比" dataDxfId="294"/>
    <tableColumn id="16" xr3:uid="{F08956D8-4F79-4EFF-ACD8-4337B205A97D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28CEEC0-CFBD-43BC-B053-93C0A8D8059E}" name="LTBL_04301" displayName="LTBL_04301" ref="B4:I20" totalsRowCount="1">
  <autoFilter ref="B4:I19" xr:uid="{528CEEC0-CFBD-43BC-B053-93C0A8D8059E}"/>
  <tableColumns count="8">
    <tableColumn id="9" xr3:uid="{34FC88CA-6CF2-4008-84CE-39F75182D7D3}" name="産業大分類" totalsRowLabel="合計" totalsRowDxfId="293"/>
    <tableColumn id="10" xr3:uid="{0A1A4DF6-2C97-4ABD-8A7C-B52A03B0F2BC}" name="総数／事業所数" totalsRowFunction="custom" totalsRowDxfId="292" dataCellStyle="桁区切り" totalsRowCellStyle="桁区切り">
      <totalsRowFormula>SUM(LTBL_04301[総数／事業所数])</totalsRowFormula>
    </tableColumn>
    <tableColumn id="11" xr3:uid="{304D68C3-FBE9-4999-9A3F-BC6B52E8B9B3}" name="総数／構成比" dataDxfId="291"/>
    <tableColumn id="12" xr3:uid="{57B02F52-D7F5-4BA0-8C41-CDBC752E9B1E}" name="個人／事業所数" totalsRowFunction="sum" totalsRowDxfId="290" dataCellStyle="桁区切り" totalsRowCellStyle="桁区切り"/>
    <tableColumn id="13" xr3:uid="{939C26C7-A678-4559-B9A1-910522BD5044}" name="個人／構成比" dataDxfId="289"/>
    <tableColumn id="14" xr3:uid="{24F378EC-C649-49BE-9583-764033E3F4B2}" name="法人／事業所数" totalsRowFunction="sum" totalsRowDxfId="288" dataCellStyle="桁区切り" totalsRowCellStyle="桁区切り"/>
    <tableColumn id="15" xr3:uid="{3CB0CC7A-6105-44F9-B38E-B18224CC6C87}" name="法人／構成比" dataDxfId="287"/>
    <tableColumn id="16" xr3:uid="{3E39839D-D381-4301-938D-ACACCF62565E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B5EBE70-EFEE-4896-89F5-A6982EEFB967}" name="M_TABLE_04301" displayName="M_TABLE_04301" ref="B23:I45" totalsRowShown="0">
  <autoFilter ref="B23:I45" xr:uid="{DB5EBE70-EFEE-4896-89F5-A6982EEFB967}"/>
  <tableColumns count="8">
    <tableColumn id="9" xr3:uid="{24C4745F-E2A7-4AD3-B440-3A94B363084E}" name="産業中分類上位２０"/>
    <tableColumn id="10" xr3:uid="{57893303-8BB3-4120-8A51-E060D11A1B87}" name="総数／事業所数" dataCellStyle="桁区切り"/>
    <tableColumn id="11" xr3:uid="{9311DF79-C7AB-4723-95FF-D35AAC112328}" name="総数／構成比" dataDxfId="285"/>
    <tableColumn id="12" xr3:uid="{EF3AA800-CD14-4BD9-BA78-56EC252031BC}" name="個人／事業所数" dataCellStyle="桁区切り"/>
    <tableColumn id="13" xr3:uid="{18E9D4C6-D569-4808-91FB-2B51ADCD2A6F}" name="個人／構成比" dataDxfId="284"/>
    <tableColumn id="14" xr3:uid="{1094849C-E576-43CC-AAB4-AAF84B0C0D97}" name="法人／事業所数" dataCellStyle="桁区切り"/>
    <tableColumn id="15" xr3:uid="{20F91CAF-FA29-43DA-89C9-FC21209731AC}" name="法人／構成比" dataDxfId="283"/>
    <tableColumn id="16" xr3:uid="{33122C69-9327-473F-BF29-079B8273079A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CE0BDB2-CC9C-4538-BF93-52A6E1FD2910}" name="S_TABLE_04301" displayName="S_TABLE_04301" ref="B48:I75" totalsRowShown="0">
  <autoFilter ref="B48:I75" xr:uid="{6CE0BDB2-CC9C-4538-BF93-52A6E1FD2910}"/>
  <tableColumns count="8">
    <tableColumn id="9" xr3:uid="{0913BF0F-2484-4B79-ADE4-8101559DB792}" name="産業小分類上位２０"/>
    <tableColumn id="10" xr3:uid="{EF87B8B5-D751-4989-B310-A3FE82DEA7A2}" name="総数／事業所数" dataCellStyle="桁区切り"/>
    <tableColumn id="11" xr3:uid="{B9CDDA75-BE47-48E4-943F-6F038726FA23}" name="総数／構成比" dataDxfId="282"/>
    <tableColumn id="12" xr3:uid="{4D754DAA-6930-47B7-8761-819BF242DD13}" name="個人／事業所数" dataCellStyle="桁区切り"/>
    <tableColumn id="13" xr3:uid="{2E15E373-1D13-45B7-BADE-773FE9C70F20}" name="個人／構成比" dataDxfId="281"/>
    <tableColumn id="14" xr3:uid="{C8BAFFB9-65E4-425E-8BA6-7115220F6BB7}" name="法人／事業所数" dataCellStyle="桁区切り"/>
    <tableColumn id="15" xr3:uid="{8E04AE65-BB68-4A47-AA76-30060DAA767A}" name="法人／構成比" dataDxfId="280"/>
    <tableColumn id="16" xr3:uid="{FE5A7C8C-3CF1-41F1-B71E-37508651C248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8FF44FE-FCB5-454A-B459-24CECFB60BCB}" name="LTBL_04302" displayName="LTBL_04302" ref="B4:I20" totalsRowCount="1">
  <autoFilter ref="B4:I19" xr:uid="{88FF44FE-FCB5-454A-B459-24CECFB60BCB}"/>
  <tableColumns count="8">
    <tableColumn id="9" xr3:uid="{16F54D52-0891-401D-BFAA-0634AD8EBC7E}" name="産業大分類" totalsRowLabel="合計" totalsRowDxfId="279"/>
    <tableColumn id="10" xr3:uid="{AA5E63B8-E494-4197-858E-1E6068C75A40}" name="総数／事業所数" totalsRowFunction="custom" totalsRowDxfId="278" dataCellStyle="桁区切り" totalsRowCellStyle="桁区切り">
      <totalsRowFormula>SUM(LTBL_04302[総数／事業所数])</totalsRowFormula>
    </tableColumn>
    <tableColumn id="11" xr3:uid="{2DD90F04-A768-4936-BA85-E1B0C6000319}" name="総数／構成比" dataDxfId="277"/>
    <tableColumn id="12" xr3:uid="{82FA3595-5CB3-4023-9C3C-EEAC94532B9F}" name="個人／事業所数" totalsRowFunction="sum" totalsRowDxfId="276" dataCellStyle="桁区切り" totalsRowCellStyle="桁区切り"/>
    <tableColumn id="13" xr3:uid="{A79767E9-508F-4E59-8223-245561F0142D}" name="個人／構成比" dataDxfId="275"/>
    <tableColumn id="14" xr3:uid="{9EBCE143-A205-410E-97F7-142F3B326CCB}" name="法人／事業所数" totalsRowFunction="sum" totalsRowDxfId="274" dataCellStyle="桁区切り" totalsRowCellStyle="桁区切り"/>
    <tableColumn id="15" xr3:uid="{AF4B3FC7-85CB-4EAD-ABE8-80E9847B7F2E}" name="法人／構成比" dataDxfId="273"/>
    <tableColumn id="16" xr3:uid="{6F67F532-A722-45A9-9B53-9D45A268CA0F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D83C1909-C836-438A-9593-503CAFA6AE30}" name="M_TABLE_04302" displayName="M_TABLE_04302" ref="B23:I46" totalsRowShown="0">
  <autoFilter ref="B23:I46" xr:uid="{D83C1909-C836-438A-9593-503CAFA6AE30}"/>
  <tableColumns count="8">
    <tableColumn id="9" xr3:uid="{C5664B81-EEF9-4185-AB35-548B2C64C933}" name="産業中分類上位２０"/>
    <tableColumn id="10" xr3:uid="{96E1EC5F-20E8-49A3-B46E-71EEB0D13369}" name="総数／事業所数" dataCellStyle="桁区切り"/>
    <tableColumn id="11" xr3:uid="{E721CDC8-DFE5-49B4-9802-222A7079C0E5}" name="総数／構成比" dataDxfId="271"/>
    <tableColumn id="12" xr3:uid="{7B4F511E-0B31-41A1-96EC-B03AB40FBC22}" name="個人／事業所数" dataCellStyle="桁区切り"/>
    <tableColumn id="13" xr3:uid="{E965CDAB-0FD6-4D0D-A36A-28AE67226F14}" name="個人／構成比" dataDxfId="270"/>
    <tableColumn id="14" xr3:uid="{D4CFBE8E-77E0-4959-9DB2-6A32D358B75A}" name="法人／事業所数" dataCellStyle="桁区切り"/>
    <tableColumn id="15" xr3:uid="{DD393623-A5D9-4CE8-AECF-CB484E4A0AFA}" name="法人／構成比" dataDxfId="269"/>
    <tableColumn id="16" xr3:uid="{FE2E4A25-B4DB-4F08-AE98-AF7637081F54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1E84206-EB3B-4B3D-8ACB-4648FF455151}" name="S_TABLE_04302" displayName="S_TABLE_04302" ref="B49:I86" totalsRowShown="0">
  <autoFilter ref="B49:I86" xr:uid="{91E84206-EB3B-4B3D-8ACB-4648FF455151}"/>
  <tableColumns count="8">
    <tableColumn id="9" xr3:uid="{3B76D150-B40F-4103-83A0-752E3EB4A9C8}" name="産業小分類上位２０"/>
    <tableColumn id="10" xr3:uid="{26C8B76D-8909-42CB-913F-5C56CB88785A}" name="総数／事業所数" dataCellStyle="桁区切り"/>
    <tableColumn id="11" xr3:uid="{82C27681-10B4-481E-A350-56A78499226A}" name="総数／構成比" dataDxfId="268"/>
    <tableColumn id="12" xr3:uid="{FDB7ED72-3D8F-4E84-81D8-10B8502CB846}" name="個人／事業所数" dataCellStyle="桁区切り"/>
    <tableColumn id="13" xr3:uid="{47604F8A-B50E-42F0-A98E-D56216EA0361}" name="個人／構成比" dataDxfId="267"/>
    <tableColumn id="14" xr3:uid="{2934075B-0FC4-42D0-B373-861455F61377}" name="法人／事業所数" dataCellStyle="桁区切り"/>
    <tableColumn id="15" xr3:uid="{D593ADE7-56E7-416B-8D24-B58783F5CA4F}" name="法人／構成比" dataDxfId="266"/>
    <tableColumn id="16" xr3:uid="{507D3770-DDC1-434D-80B7-67125E354A5A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B90FF805-C324-4D5A-8FB5-177BFDF22412}" name="LTBL_04321" displayName="LTBL_04321" ref="B4:I20" totalsRowCount="1">
  <autoFilter ref="B4:I19" xr:uid="{B90FF805-C324-4D5A-8FB5-177BFDF22412}"/>
  <tableColumns count="8">
    <tableColumn id="9" xr3:uid="{FCB1232A-FFB6-4DA6-AACB-D3E4F63C9111}" name="産業大分類" totalsRowLabel="合計" totalsRowDxfId="265"/>
    <tableColumn id="10" xr3:uid="{9AF48B94-E419-4999-A241-1050B5691F2E}" name="総数／事業所数" totalsRowFunction="custom" totalsRowDxfId="264" dataCellStyle="桁区切り" totalsRowCellStyle="桁区切り">
      <totalsRowFormula>SUM(LTBL_04321[総数／事業所数])</totalsRowFormula>
    </tableColumn>
    <tableColumn id="11" xr3:uid="{0AE32579-400E-4B5A-9298-900D58474115}" name="総数／構成比" dataDxfId="263"/>
    <tableColumn id="12" xr3:uid="{1DC95156-86F0-4E70-980D-FCABA0B0F92C}" name="個人／事業所数" totalsRowFunction="sum" totalsRowDxfId="262" dataCellStyle="桁区切り" totalsRowCellStyle="桁区切り"/>
    <tableColumn id="13" xr3:uid="{311ED8C0-0754-4D01-BF80-436AA1553799}" name="個人／構成比" dataDxfId="261"/>
    <tableColumn id="14" xr3:uid="{6C6360AD-4343-4A5A-8F60-7D19A8F207EE}" name="法人／事業所数" totalsRowFunction="sum" totalsRowDxfId="260" dataCellStyle="桁区切り" totalsRowCellStyle="桁区切り"/>
    <tableColumn id="15" xr3:uid="{8A6EFFCF-8A6C-45C1-BC9F-471D7F1B4A37}" name="法人／構成比" dataDxfId="259"/>
    <tableColumn id="16" xr3:uid="{48CAC8DC-B5BF-4193-B383-D5523571FE4A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17F5E99-37A9-488E-84B8-DBAC293A17C6}" name="M_TABLE_04321" displayName="M_TABLE_04321" ref="B23:I46" totalsRowShown="0">
  <autoFilter ref="B23:I46" xr:uid="{917F5E99-37A9-488E-84B8-DBAC293A17C6}"/>
  <tableColumns count="8">
    <tableColumn id="9" xr3:uid="{26D427AE-E25F-4346-87FD-06B32ABE3DA9}" name="産業中分類上位２０"/>
    <tableColumn id="10" xr3:uid="{E23CFEB1-E02D-418D-A026-9275F6A1A8A9}" name="総数／事業所数" dataCellStyle="桁区切り"/>
    <tableColumn id="11" xr3:uid="{9B5BF09F-7716-4CC1-AADB-C21D1AF6EF5F}" name="総数／構成比" dataDxfId="257"/>
    <tableColumn id="12" xr3:uid="{2CA7CC64-5E4A-4A3F-81FC-107ED920E2E3}" name="個人／事業所数" dataCellStyle="桁区切り"/>
    <tableColumn id="13" xr3:uid="{697A8C86-3F34-4C2A-A2E4-4F6BDC3E9C6C}" name="個人／構成比" dataDxfId="256"/>
    <tableColumn id="14" xr3:uid="{847082BC-39C3-40D9-A0B7-9131590163B6}" name="法人／事業所数" dataCellStyle="桁区切り"/>
    <tableColumn id="15" xr3:uid="{2CE3A169-2D12-4C51-9EB6-5EAC0DE3C39E}" name="法人／構成比" dataDxfId="255"/>
    <tableColumn id="16" xr3:uid="{AB6317C6-C33C-4FB5-BEDA-E4C4FD92076D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FD94CBCD-45E2-4CE8-B059-D28D0589B780}" name="S_TABLE_04321" displayName="S_TABLE_04321" ref="B49:I72" totalsRowShown="0">
  <autoFilter ref="B49:I72" xr:uid="{FD94CBCD-45E2-4CE8-B059-D28D0589B780}"/>
  <tableColumns count="8">
    <tableColumn id="9" xr3:uid="{511F23C9-1C2A-48A3-AFFC-B848F675BD94}" name="産業小分類上位２０"/>
    <tableColumn id="10" xr3:uid="{47EA5DEB-F9A8-48BD-9061-EE56AD39630D}" name="総数／事業所数" dataCellStyle="桁区切り"/>
    <tableColumn id="11" xr3:uid="{C400E64C-7E17-4FBB-9146-EBB5F99F8101}" name="総数／構成比" dataDxfId="254"/>
    <tableColumn id="12" xr3:uid="{E9E7E21F-EE90-468B-95F2-B71A93A840E5}" name="個人／事業所数" dataCellStyle="桁区切り"/>
    <tableColumn id="13" xr3:uid="{6B64286F-A8A9-497E-86DA-BE5A1964CA69}" name="個人／構成比" dataDxfId="253"/>
    <tableColumn id="14" xr3:uid="{9D4888CF-DB3C-4979-8542-EB6D12B8CBE5}" name="法人／事業所数" dataCellStyle="桁区切り"/>
    <tableColumn id="15" xr3:uid="{EE67244D-2898-4522-9278-0DC9A367DEF6}" name="法人／構成比" dataDxfId="252"/>
    <tableColumn id="16" xr3:uid="{8519220E-2316-48DE-A214-755EF99F1217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F0E3864-FA99-40E0-8CCD-45E2F8B022B1}" name="LTBL_04322" displayName="LTBL_04322" ref="B4:I20" totalsRowCount="1">
  <autoFilter ref="B4:I19" xr:uid="{4F0E3864-FA99-40E0-8CCD-45E2F8B022B1}"/>
  <tableColumns count="8">
    <tableColumn id="9" xr3:uid="{6F2F6F16-6EE8-4703-9B72-09D44DBB14F4}" name="産業大分類" totalsRowLabel="合計" totalsRowDxfId="251"/>
    <tableColumn id="10" xr3:uid="{94273E4A-B325-4363-99BB-A508B74FE15F}" name="総数／事業所数" totalsRowFunction="custom" totalsRowDxfId="250" dataCellStyle="桁区切り" totalsRowCellStyle="桁区切り">
      <totalsRowFormula>SUM(LTBL_04322[総数／事業所数])</totalsRowFormula>
    </tableColumn>
    <tableColumn id="11" xr3:uid="{4EE99E9E-70D6-4A5E-82FC-D8055A708D8D}" name="総数／構成比" dataDxfId="249"/>
    <tableColumn id="12" xr3:uid="{2750ACB5-2EBE-41BC-B33B-064A206055AB}" name="個人／事業所数" totalsRowFunction="sum" totalsRowDxfId="248" dataCellStyle="桁区切り" totalsRowCellStyle="桁区切り"/>
    <tableColumn id="13" xr3:uid="{5116530B-8177-4DAB-9BA7-7644422144D0}" name="個人／構成比" dataDxfId="247"/>
    <tableColumn id="14" xr3:uid="{2B102894-AB72-4C2B-A17F-4EF3D91AAFC9}" name="法人／事業所数" totalsRowFunction="sum" totalsRowDxfId="246" dataCellStyle="桁区切り" totalsRowCellStyle="桁区切り"/>
    <tableColumn id="15" xr3:uid="{9345547C-7A77-4663-AC8A-162D1224481A}" name="法人／構成比" dataDxfId="245"/>
    <tableColumn id="16" xr3:uid="{22D891F4-8B5F-4963-83EB-24E7B69062A2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B90CD6E1-7819-40E4-A973-38BF98436DD7}" name="M_TABLE_04322" displayName="M_TABLE_04322" ref="B23:I46" totalsRowShown="0">
  <autoFilter ref="B23:I46" xr:uid="{B90CD6E1-7819-40E4-A973-38BF98436DD7}"/>
  <tableColumns count="8">
    <tableColumn id="9" xr3:uid="{09DE8EE9-5787-4513-A24C-2CED2EC16E6D}" name="産業中分類上位２０"/>
    <tableColumn id="10" xr3:uid="{471EA9CD-D016-4EF4-B86D-060D96E27876}" name="総数／事業所数" dataCellStyle="桁区切り"/>
    <tableColumn id="11" xr3:uid="{87787B6E-B087-4B86-8EEF-0CC3C9EA1274}" name="総数／構成比" dataDxfId="243"/>
    <tableColumn id="12" xr3:uid="{4BABEA80-E9F2-4932-AC85-5221EE45C4A8}" name="個人／事業所数" dataCellStyle="桁区切り"/>
    <tableColumn id="13" xr3:uid="{4906DCD7-03C1-4657-89A3-15CCAC7C7D32}" name="個人／構成比" dataDxfId="242"/>
    <tableColumn id="14" xr3:uid="{722F4ADA-8F63-405D-BCE6-EB65D7B1F3AC}" name="法人／事業所数" dataCellStyle="桁区切り"/>
    <tableColumn id="15" xr3:uid="{B814E113-EE2A-4A96-BEDD-B7792C3D43DA}" name="法人／構成比" dataDxfId="241"/>
    <tableColumn id="16" xr3:uid="{A4B3174A-547E-40B9-9066-D4C95D898697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E42195BB-B50C-4F0D-95B2-B5CDFE68930F}" name="S_TABLE_04322" displayName="S_TABLE_04322" ref="B49:I73" totalsRowShown="0">
  <autoFilter ref="B49:I73" xr:uid="{E42195BB-B50C-4F0D-95B2-B5CDFE68930F}"/>
  <tableColumns count="8">
    <tableColumn id="9" xr3:uid="{B960D323-C476-4822-BF13-3A4B8FCC4B8D}" name="産業小分類上位２０"/>
    <tableColumn id="10" xr3:uid="{C7ACE1D7-03BE-424D-A86C-6258BFCEED6A}" name="総数／事業所数" dataCellStyle="桁区切り"/>
    <tableColumn id="11" xr3:uid="{3C8B91F8-9DBD-4A0E-BDC7-939B098049A1}" name="総数／構成比" dataDxfId="240"/>
    <tableColumn id="12" xr3:uid="{D74DAD1C-EDC7-4A55-AFA8-0F7462F9F908}" name="個人／事業所数" dataCellStyle="桁区切り"/>
    <tableColumn id="13" xr3:uid="{4CD7DA02-EB87-416E-B32E-2428E6A81DE6}" name="個人／構成比" dataDxfId="239"/>
    <tableColumn id="14" xr3:uid="{63EAB114-416E-4450-ABA4-7E5471A9BCB9}" name="法人／事業所数" dataCellStyle="桁区切り"/>
    <tableColumn id="15" xr3:uid="{BB9CBB0C-8693-42C6-A210-A00A2969B67E}" name="法人／構成比" dataDxfId="238"/>
    <tableColumn id="16" xr3:uid="{BF9176B6-D1D3-49B7-832C-E3E63AA58C17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4462C32A-CC42-42B2-A79B-E81530E4A9AF}" name="LTBL_04323" displayName="LTBL_04323" ref="B4:I20" totalsRowCount="1">
  <autoFilter ref="B4:I19" xr:uid="{4462C32A-CC42-42B2-A79B-E81530E4A9AF}"/>
  <tableColumns count="8">
    <tableColumn id="9" xr3:uid="{38FE7208-E2A3-4F37-A824-FB26083745BD}" name="産業大分類" totalsRowLabel="合計" totalsRowDxfId="237"/>
    <tableColumn id="10" xr3:uid="{AF959D8B-B9ED-4D88-9C1F-BC8FA491E2BD}" name="総数／事業所数" totalsRowFunction="custom" totalsRowDxfId="236" dataCellStyle="桁区切り" totalsRowCellStyle="桁区切り">
      <totalsRowFormula>SUM(LTBL_04323[総数／事業所数])</totalsRowFormula>
    </tableColumn>
    <tableColumn id="11" xr3:uid="{EB49CF61-2189-44C4-B92D-FA69AE75AEBC}" name="総数／構成比" dataDxfId="235"/>
    <tableColumn id="12" xr3:uid="{2CA8C0DA-CB6D-4ED1-A275-0FB3AF382B54}" name="個人／事業所数" totalsRowFunction="sum" totalsRowDxfId="234" dataCellStyle="桁区切り" totalsRowCellStyle="桁区切り"/>
    <tableColumn id="13" xr3:uid="{81924796-C81E-4D1F-930F-C1531266D2EB}" name="個人／構成比" dataDxfId="233"/>
    <tableColumn id="14" xr3:uid="{35F942A5-651F-40BB-AA9C-A52B33C645D7}" name="法人／事業所数" totalsRowFunction="sum" totalsRowDxfId="232" dataCellStyle="桁区切り" totalsRowCellStyle="桁区切り"/>
    <tableColumn id="15" xr3:uid="{57D67102-6A20-4AA9-97C7-D3E29C14BC92}" name="法人／構成比" dataDxfId="231"/>
    <tableColumn id="16" xr3:uid="{D3971A40-D435-4B95-969C-8E8AD7DBC306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9D82D118-CCFA-42BF-B216-EBAC9F92667F}" name="M_TABLE_04323" displayName="M_TABLE_04323" ref="B23:I48" totalsRowShown="0">
  <autoFilter ref="B23:I48" xr:uid="{9D82D118-CCFA-42BF-B216-EBAC9F92667F}"/>
  <tableColumns count="8">
    <tableColumn id="9" xr3:uid="{5FB731D7-2034-4302-BC04-4C610EEC46C5}" name="産業中分類上位２０"/>
    <tableColumn id="10" xr3:uid="{CCBBF60F-4718-4F26-A0DF-F74F21DA7401}" name="総数／事業所数" dataCellStyle="桁区切り"/>
    <tableColumn id="11" xr3:uid="{6AD0C709-3436-4D96-8E02-AC7FD9DE75F4}" name="総数／構成比" dataDxfId="229"/>
    <tableColumn id="12" xr3:uid="{D2A1E064-F65B-4592-89CF-6009E77D8509}" name="個人／事業所数" dataCellStyle="桁区切り"/>
    <tableColumn id="13" xr3:uid="{A615F2B4-3E5C-416A-A421-510ADC28C3FB}" name="個人／構成比" dataDxfId="228"/>
    <tableColumn id="14" xr3:uid="{E2B23ACB-1855-47CE-9B40-07D64D04C93D}" name="法人／事業所数" dataCellStyle="桁区切り"/>
    <tableColumn id="15" xr3:uid="{1C8DA566-063F-45D1-8AC6-C717CA56FF3E}" name="法人／構成比" dataDxfId="227"/>
    <tableColumn id="16" xr3:uid="{EFF2D06F-23AF-49B8-BD12-DA0461E458E0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92AEAF29-0842-4418-A375-2A489B4B1CD1}" name="S_TABLE_04323" displayName="S_TABLE_04323" ref="B51:I75" totalsRowShown="0">
  <autoFilter ref="B51:I75" xr:uid="{92AEAF29-0842-4418-A375-2A489B4B1CD1}"/>
  <tableColumns count="8">
    <tableColumn id="9" xr3:uid="{90C348FE-AE55-4840-92D3-28E1C1752D2C}" name="産業小分類上位２０"/>
    <tableColumn id="10" xr3:uid="{2C353EC6-0A01-4F57-AAB7-31888778BF4C}" name="総数／事業所数" dataCellStyle="桁区切り"/>
    <tableColumn id="11" xr3:uid="{BC7E86DD-5F02-4809-9E6D-9D509D6C10B8}" name="総数／構成比" dataDxfId="226"/>
    <tableColumn id="12" xr3:uid="{D99AD199-228A-4C4A-8CFA-BAC72C62F56F}" name="個人／事業所数" dataCellStyle="桁区切り"/>
    <tableColumn id="13" xr3:uid="{389E9909-F942-4AC6-8BCC-129BFDA27B56}" name="個人／構成比" dataDxfId="225"/>
    <tableColumn id="14" xr3:uid="{D078578A-F625-4DE1-BB65-84593B43EBE1}" name="法人／事業所数" dataCellStyle="桁区切り"/>
    <tableColumn id="15" xr3:uid="{F19E8EAD-AF09-4EEE-B80B-AA29AFBD431F}" name="法人／構成比" dataDxfId="224"/>
    <tableColumn id="16" xr3:uid="{9FBAD1C4-A080-42D5-9C4B-FED957CE9FE2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23F5F5D1-5D69-4178-8350-1AB963FED45B}" name="LTBL_04324" displayName="LTBL_04324" ref="B4:I20" totalsRowCount="1">
  <autoFilter ref="B4:I19" xr:uid="{23F5F5D1-5D69-4178-8350-1AB963FED45B}"/>
  <tableColumns count="8">
    <tableColumn id="9" xr3:uid="{780C5E03-49BA-4D9A-9DC6-85CAF845FBE1}" name="産業大分類" totalsRowLabel="合計" totalsRowDxfId="223"/>
    <tableColumn id="10" xr3:uid="{2CD90510-6269-4617-8CB8-2DEAC808B4B5}" name="総数／事業所数" totalsRowFunction="custom" totalsRowDxfId="222" dataCellStyle="桁区切り" totalsRowCellStyle="桁区切り">
      <totalsRowFormula>SUM(LTBL_04324[総数／事業所数])</totalsRowFormula>
    </tableColumn>
    <tableColumn id="11" xr3:uid="{50D3773E-C0A2-470E-8D06-B784FEADAB9C}" name="総数／構成比" dataDxfId="221"/>
    <tableColumn id="12" xr3:uid="{73949EDF-8C01-46D5-8652-EDD5A76F81EB}" name="個人／事業所数" totalsRowFunction="sum" totalsRowDxfId="220" dataCellStyle="桁区切り" totalsRowCellStyle="桁区切り"/>
    <tableColumn id="13" xr3:uid="{1B2F11E5-7565-410D-8C0B-E436A0B9453B}" name="個人／構成比" dataDxfId="219"/>
    <tableColumn id="14" xr3:uid="{25E2F0E2-7F45-4540-859F-ABB4BB4B115A}" name="法人／事業所数" totalsRowFunction="sum" totalsRowDxfId="218" dataCellStyle="桁区切り" totalsRowCellStyle="桁区切り"/>
    <tableColumn id="15" xr3:uid="{B057DF04-E01B-43C6-A43F-8A7226386102}" name="法人／構成比" dataDxfId="217"/>
    <tableColumn id="16" xr3:uid="{480ECD68-CA64-4D94-939F-2914CA548AB1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60E92B0-5A9B-4DC2-8138-2BCCF96653CE}" name="M_TABLE_04324" displayName="M_TABLE_04324" ref="B23:I48" totalsRowShown="0">
  <autoFilter ref="B23:I48" xr:uid="{060E92B0-5A9B-4DC2-8138-2BCCF96653CE}"/>
  <tableColumns count="8">
    <tableColumn id="9" xr3:uid="{D37D7CA4-7842-45AA-8AB0-14B6D1311235}" name="産業中分類上位２０"/>
    <tableColumn id="10" xr3:uid="{6293F890-FE2D-4AB1-A677-CA9EFE994DFE}" name="総数／事業所数" dataCellStyle="桁区切り"/>
    <tableColumn id="11" xr3:uid="{71CD292F-267C-40F6-A913-B3C65841ED0C}" name="総数／構成比" dataDxfId="215"/>
    <tableColumn id="12" xr3:uid="{03121C32-4CC4-4CE5-BAA3-B7152A4034B0}" name="個人／事業所数" dataCellStyle="桁区切り"/>
    <tableColumn id="13" xr3:uid="{8A70ED6F-94DF-4B09-8FE4-D803CC816E52}" name="個人／構成比" dataDxfId="214"/>
    <tableColumn id="14" xr3:uid="{2B3780B0-5342-4682-A184-A989B679A703}" name="法人／事業所数" dataCellStyle="桁区切り"/>
    <tableColumn id="15" xr3:uid="{7937D99E-85CE-456F-B98F-7DC504D94A95}" name="法人／構成比" dataDxfId="213"/>
    <tableColumn id="16" xr3:uid="{0B155A30-DB85-4CF1-A2A8-B6AA828DB7CA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B67F17E4-76AF-467B-9AD1-448B8EB2AF3F}" name="S_TABLE_04324" displayName="S_TABLE_04324" ref="B51:I74" totalsRowShown="0">
  <autoFilter ref="B51:I74" xr:uid="{B67F17E4-76AF-467B-9AD1-448B8EB2AF3F}"/>
  <tableColumns count="8">
    <tableColumn id="9" xr3:uid="{6BB9068D-7835-476A-96DC-A40E5D9C83EB}" name="産業小分類上位２０"/>
    <tableColumn id="10" xr3:uid="{F69DF3CD-1D24-495B-9ADD-D140C08FE4A0}" name="総数／事業所数" dataCellStyle="桁区切り"/>
    <tableColumn id="11" xr3:uid="{7BD0ED71-D1B7-4C54-99D3-4F8325329B9E}" name="総数／構成比" dataDxfId="212"/>
    <tableColumn id="12" xr3:uid="{F52B9F19-9A04-4EAB-B5A5-3934A064F427}" name="個人／事業所数" dataCellStyle="桁区切り"/>
    <tableColumn id="13" xr3:uid="{13A0F2DA-54BB-4E4C-9A85-291605EC15E7}" name="個人／構成比" dataDxfId="211"/>
    <tableColumn id="14" xr3:uid="{2F674AE3-1D80-47AC-B8D5-BC7C20EAAD0A}" name="法人／事業所数" dataCellStyle="桁区切り"/>
    <tableColumn id="15" xr3:uid="{AA2E1ED8-CE39-4418-B4D2-4B67BE7D4278}" name="法人／構成比" dataDxfId="210"/>
    <tableColumn id="16" xr3:uid="{F53391A0-F821-4C0B-9274-2DD1415406C7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E3A45380-0299-467D-A48D-8EEB8E34E371}" name="LTBL_04341" displayName="LTBL_04341" ref="B4:I20" totalsRowCount="1">
  <autoFilter ref="B4:I19" xr:uid="{E3A45380-0299-467D-A48D-8EEB8E34E371}"/>
  <tableColumns count="8">
    <tableColumn id="9" xr3:uid="{01370327-12CB-4341-A0CB-F48C6500F85B}" name="産業大分類" totalsRowLabel="合計" totalsRowDxfId="209"/>
    <tableColumn id="10" xr3:uid="{171D37F6-A834-4455-B0FB-04590B301952}" name="総数／事業所数" totalsRowFunction="custom" totalsRowDxfId="208" dataCellStyle="桁区切り" totalsRowCellStyle="桁区切り">
      <totalsRowFormula>SUM(LTBL_04341[総数／事業所数])</totalsRowFormula>
    </tableColumn>
    <tableColumn id="11" xr3:uid="{62CF47B0-EEA3-4AE3-AE1A-7317B5814EC2}" name="総数／構成比" dataDxfId="207"/>
    <tableColumn id="12" xr3:uid="{53F90770-0410-4671-9136-D724AE92A67C}" name="個人／事業所数" totalsRowFunction="sum" totalsRowDxfId="206" dataCellStyle="桁区切り" totalsRowCellStyle="桁区切り"/>
    <tableColumn id="13" xr3:uid="{82932A73-23FD-4867-884C-ECF86807C270}" name="個人／構成比" dataDxfId="205"/>
    <tableColumn id="14" xr3:uid="{3471C8BF-A937-44C7-A5A0-793AF7F25BA1}" name="法人／事業所数" totalsRowFunction="sum" totalsRowDxfId="204" dataCellStyle="桁区切り" totalsRowCellStyle="桁区切り"/>
    <tableColumn id="15" xr3:uid="{4AD27365-A6DA-47F0-8255-B4C6B06D84F7}" name="法人／構成比" dataDxfId="203"/>
    <tableColumn id="16" xr3:uid="{D7904FEC-E3D9-4A7E-8320-6A5E937F1757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88D3EC6C-2F56-4CAF-99C3-6270C23D7081}" name="M_TABLE_04341" displayName="M_TABLE_04341" ref="B23:I46" totalsRowShown="0">
  <autoFilter ref="B23:I46" xr:uid="{88D3EC6C-2F56-4CAF-99C3-6270C23D7081}"/>
  <tableColumns count="8">
    <tableColumn id="9" xr3:uid="{1B17678B-5385-4A66-94F2-E4EAC1F0117A}" name="産業中分類上位２０"/>
    <tableColumn id="10" xr3:uid="{711E8681-AFF2-4F6F-A593-FC8F152EDA3D}" name="総数／事業所数" dataCellStyle="桁区切り"/>
    <tableColumn id="11" xr3:uid="{034EBC9A-81F5-4BF1-A6BA-1D11B3A8A62D}" name="総数／構成比" dataDxfId="201"/>
    <tableColumn id="12" xr3:uid="{428DA1B5-FD0C-4CA4-A8E7-F62CF7DD928E}" name="個人／事業所数" dataCellStyle="桁区切り"/>
    <tableColumn id="13" xr3:uid="{9F4108CD-C4EA-4818-B06A-0926E72A2146}" name="個人／構成比" dataDxfId="200"/>
    <tableColumn id="14" xr3:uid="{6AADC862-3F82-4A94-A4EE-1BF25A6C509E}" name="法人／事業所数" dataCellStyle="桁区切り"/>
    <tableColumn id="15" xr3:uid="{4D693880-EA34-4811-86C7-09A62CB18569}" name="法人／構成比" dataDxfId="199"/>
    <tableColumn id="16" xr3:uid="{F2E602B8-25DD-4F6C-9323-27629AC98088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4EA39EF-B59D-4164-93C9-ECC271A2493F}" name="S_TABLE_04341" displayName="S_TABLE_04341" ref="B49:I69" totalsRowShown="0">
  <autoFilter ref="B49:I69" xr:uid="{04EA39EF-B59D-4164-93C9-ECC271A2493F}"/>
  <tableColumns count="8">
    <tableColumn id="9" xr3:uid="{6393F632-28A4-4774-9046-98F99FB30EEA}" name="産業小分類上位２０"/>
    <tableColumn id="10" xr3:uid="{B154D4BC-6774-4FFD-A473-D70C404F5FEC}" name="総数／事業所数" dataCellStyle="桁区切り"/>
    <tableColumn id="11" xr3:uid="{00126A67-A9DF-47FB-AB60-91019412D56A}" name="総数／構成比" dataDxfId="198"/>
    <tableColumn id="12" xr3:uid="{EA6A1688-6DF1-4EFC-8937-42B2C1D67B6F}" name="個人／事業所数" dataCellStyle="桁区切り"/>
    <tableColumn id="13" xr3:uid="{2E236D01-832A-4A7B-B9A3-90096E307B6A}" name="個人／構成比" dataDxfId="197"/>
    <tableColumn id="14" xr3:uid="{3C35C082-894E-44E0-AF83-90E1C2FC1240}" name="法人／事業所数" dataCellStyle="桁区切り"/>
    <tableColumn id="15" xr3:uid="{CC18558B-20CA-4F97-A31E-40D8B6F9C166}" name="法人／構成比" dataDxfId="196"/>
    <tableColumn id="16" xr3:uid="{A66B6A7F-E0D5-4F44-ADD0-C1F86EE7F95C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169306E3-0B35-4489-B08E-4450624857C7}" name="LTBL_04361" displayName="LTBL_04361" ref="B4:I20" totalsRowCount="1">
  <autoFilter ref="B4:I19" xr:uid="{169306E3-0B35-4489-B08E-4450624857C7}"/>
  <tableColumns count="8">
    <tableColumn id="9" xr3:uid="{035DF35E-318A-4FF6-AB74-B3370B34DF60}" name="産業大分類" totalsRowLabel="合計" totalsRowDxfId="195"/>
    <tableColumn id="10" xr3:uid="{054EBC43-D672-4492-A2BD-1C3B77E2035E}" name="総数／事業所数" totalsRowFunction="custom" totalsRowDxfId="194" dataCellStyle="桁区切り" totalsRowCellStyle="桁区切り">
      <totalsRowFormula>SUM(LTBL_04361[総数／事業所数])</totalsRowFormula>
    </tableColumn>
    <tableColumn id="11" xr3:uid="{6D08322F-5A0C-46A0-9C04-4A2EDA5EA700}" name="総数／構成比" dataDxfId="193"/>
    <tableColumn id="12" xr3:uid="{0FE2E7EB-2527-4D20-96D9-D75416573CAB}" name="個人／事業所数" totalsRowFunction="sum" totalsRowDxfId="192" dataCellStyle="桁区切り" totalsRowCellStyle="桁区切り"/>
    <tableColumn id="13" xr3:uid="{3921CEC2-0138-4827-8478-DCE4192FBFD3}" name="個人／構成比" dataDxfId="191"/>
    <tableColumn id="14" xr3:uid="{B544B1B7-631E-4974-AC06-319CE07BC414}" name="法人／事業所数" totalsRowFunction="sum" totalsRowDxfId="190" dataCellStyle="桁区切り" totalsRowCellStyle="桁区切り"/>
    <tableColumn id="15" xr3:uid="{86576BDC-1D99-4DC0-B0EB-176DF029A6AB}" name="法人／構成比" dataDxfId="189"/>
    <tableColumn id="16" xr3:uid="{B10DCBA7-F895-4597-96E0-DF757049E9DC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70D54A5-98AA-4156-A805-958BA28D952C}" name="M_TABLE_04361" displayName="M_TABLE_04361" ref="B23:I43" totalsRowShown="0">
  <autoFilter ref="B23:I43" xr:uid="{B70D54A5-98AA-4156-A805-958BA28D952C}"/>
  <tableColumns count="8">
    <tableColumn id="9" xr3:uid="{584611B2-8B37-467B-98F0-85D1C3D22B9F}" name="産業中分類上位２０"/>
    <tableColumn id="10" xr3:uid="{C664D15C-EFFA-4229-A047-BE269CB0E657}" name="総数／事業所数" dataCellStyle="桁区切り"/>
    <tableColumn id="11" xr3:uid="{CB7E113D-F551-4CBE-817C-48B71E85C266}" name="総数／構成比" dataDxfId="187"/>
    <tableColumn id="12" xr3:uid="{8C7254F6-5FF7-4AEC-9FD4-F291E61349D1}" name="個人／事業所数" dataCellStyle="桁区切り"/>
    <tableColumn id="13" xr3:uid="{6FB27EAC-1879-4A7C-B38D-80656DD1E95D}" name="個人／構成比" dataDxfId="186"/>
    <tableColumn id="14" xr3:uid="{1D3A2130-A9AF-481B-8B43-AAF3D5C29DC7}" name="法人／事業所数" dataCellStyle="桁区切り"/>
    <tableColumn id="15" xr3:uid="{B6C9E04E-051E-4134-8B82-45B03974DC22}" name="法人／構成比" dataDxfId="185"/>
    <tableColumn id="16" xr3:uid="{83597482-944A-4041-87FB-5B6A6838BDB8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117350A-E74F-4C03-9283-39863C0DCE92}" name="S_TABLE_04361" displayName="S_TABLE_04361" ref="B46:I76" totalsRowShown="0">
  <autoFilter ref="B46:I76" xr:uid="{E117350A-E74F-4C03-9283-39863C0DCE92}"/>
  <tableColumns count="8">
    <tableColumn id="9" xr3:uid="{6BE2D66A-7C8B-48AC-A298-3D610DFAD5EB}" name="産業小分類上位２０"/>
    <tableColumn id="10" xr3:uid="{9FF24BB5-1FF7-41C5-AD3F-B63C6FFFFED6}" name="総数／事業所数" dataCellStyle="桁区切り"/>
    <tableColumn id="11" xr3:uid="{365ACE4D-7B04-450F-B663-4755B6D31259}" name="総数／構成比" dataDxfId="184"/>
    <tableColumn id="12" xr3:uid="{90004FD1-115B-4A8F-BC0E-4C1A4A87BDB2}" name="個人／事業所数" dataCellStyle="桁区切り"/>
    <tableColumn id="13" xr3:uid="{AA7F34EE-6466-4375-90F1-8B7557A96BF0}" name="個人／構成比" dataDxfId="183"/>
    <tableColumn id="14" xr3:uid="{E8471DB7-618A-4652-AA84-BA41708E65B5}" name="法人／事業所数" dataCellStyle="桁区切り"/>
    <tableColumn id="15" xr3:uid="{25A5EE48-1BB4-4DE6-BC78-E9406BE99A76}" name="法人／構成比" dataDxfId="182"/>
    <tableColumn id="16" xr3:uid="{1A35240C-15D3-4262-9BD5-989629B89B88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D115B360-CF5A-4223-B607-1C855C46C265}" name="LTBL_04362" displayName="LTBL_04362" ref="B4:I20" totalsRowCount="1">
  <autoFilter ref="B4:I19" xr:uid="{D115B360-CF5A-4223-B607-1C855C46C265}"/>
  <tableColumns count="8">
    <tableColumn id="9" xr3:uid="{F87F820C-1FEA-4BE6-8244-2C18C398BFB5}" name="産業大分類" totalsRowLabel="合計" totalsRowDxfId="181"/>
    <tableColumn id="10" xr3:uid="{C88E9558-6396-4BDC-BEA4-5957B8E23217}" name="総数／事業所数" totalsRowFunction="custom" totalsRowDxfId="180" dataCellStyle="桁区切り" totalsRowCellStyle="桁区切り">
      <totalsRowFormula>SUM(LTBL_04362[総数／事業所数])</totalsRowFormula>
    </tableColumn>
    <tableColumn id="11" xr3:uid="{F12FE035-B0EF-4E95-B7D7-24F656D95A85}" name="総数／構成比" dataDxfId="179"/>
    <tableColumn id="12" xr3:uid="{BC195D54-9743-4EA2-8D5A-53BDAC595338}" name="個人／事業所数" totalsRowFunction="sum" totalsRowDxfId="178" dataCellStyle="桁区切り" totalsRowCellStyle="桁区切り"/>
    <tableColumn id="13" xr3:uid="{0314B84F-5D69-4BB9-BBCF-6EEA96A97384}" name="個人／構成比" dataDxfId="177"/>
    <tableColumn id="14" xr3:uid="{A3912F66-A724-4CFE-BB74-ADAC53E52CF3}" name="法人／事業所数" totalsRowFunction="sum" totalsRowDxfId="176" dataCellStyle="桁区切り" totalsRowCellStyle="桁区切り"/>
    <tableColumn id="15" xr3:uid="{D8879F09-773F-4749-A5B6-283159068DD4}" name="法人／構成比" dataDxfId="175"/>
    <tableColumn id="16" xr3:uid="{83F0BF52-7CF8-4DE3-9672-8E8768466375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530BCE4-D408-4854-9102-C293AAFAEB7D}" name="M_TABLE_04362" displayName="M_TABLE_04362" ref="B23:I45" totalsRowShown="0">
  <autoFilter ref="B23:I45" xr:uid="{6530BCE4-D408-4854-9102-C293AAFAEB7D}"/>
  <tableColumns count="8">
    <tableColumn id="9" xr3:uid="{4D3339B9-574E-44AE-8743-63696E1AED64}" name="産業中分類上位２０"/>
    <tableColumn id="10" xr3:uid="{913E1F3F-9695-40D0-BF01-0624B4E853F8}" name="総数／事業所数" dataCellStyle="桁区切り"/>
    <tableColumn id="11" xr3:uid="{630BAC31-0090-41EC-906C-7BDA4A5F09E4}" name="総数／構成比" dataDxfId="173"/>
    <tableColumn id="12" xr3:uid="{8647B432-6E49-4DFF-84E3-D250787509CB}" name="個人／事業所数" dataCellStyle="桁区切り"/>
    <tableColumn id="13" xr3:uid="{7C3BB5F4-2C94-4C4E-93CF-69FB60BF0DAD}" name="個人／構成比" dataDxfId="172"/>
    <tableColumn id="14" xr3:uid="{D3F54906-D8D4-4401-8766-3403857C2C9D}" name="法人／事業所数" dataCellStyle="桁区切り"/>
    <tableColumn id="15" xr3:uid="{37959656-C13D-46B7-B70C-329F4234DF65}" name="法人／構成比" dataDxfId="171"/>
    <tableColumn id="16" xr3:uid="{3C7DBCFC-D6BC-445D-959E-5DAD27A705BF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59BC5853-C326-4C44-9C32-25A7FD9C81BE}" name="S_TABLE_04362" displayName="S_TABLE_04362" ref="B48:I74" totalsRowShown="0">
  <autoFilter ref="B48:I74" xr:uid="{59BC5853-C326-4C44-9C32-25A7FD9C81BE}"/>
  <tableColumns count="8">
    <tableColumn id="9" xr3:uid="{4E10D092-C635-454F-BE28-DEF86CDD5428}" name="産業小分類上位２０"/>
    <tableColumn id="10" xr3:uid="{3157B827-CF79-4DED-B0D9-2F94EFF623FF}" name="総数／事業所数" dataCellStyle="桁区切り"/>
    <tableColumn id="11" xr3:uid="{5790BC32-8911-4252-8C96-D52CA029B718}" name="総数／構成比" dataDxfId="170"/>
    <tableColumn id="12" xr3:uid="{E2945E90-8034-4700-BE7B-820A1B2086B2}" name="個人／事業所数" dataCellStyle="桁区切り"/>
    <tableColumn id="13" xr3:uid="{73D97F99-2340-4480-9FFE-79FA8E9178B7}" name="個人／構成比" dataDxfId="169"/>
    <tableColumn id="14" xr3:uid="{57D97F5E-9B38-4E5B-B15A-57DDA9B7F434}" name="法人／事業所数" dataCellStyle="桁区切り"/>
    <tableColumn id="15" xr3:uid="{FB8EA6F0-9066-4084-BEC8-7828317FED55}" name="法人／構成比" dataDxfId="168"/>
    <tableColumn id="16" xr3:uid="{2378F0CF-6F32-4CC7-A50A-706138BD0A24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80C0E9D4-20D2-4BFD-AFB6-30A23C6831CA}" name="LTBL_04401" displayName="LTBL_04401" ref="B4:I20" totalsRowCount="1">
  <autoFilter ref="B4:I19" xr:uid="{80C0E9D4-20D2-4BFD-AFB6-30A23C6831CA}"/>
  <tableColumns count="8">
    <tableColumn id="9" xr3:uid="{9E9D937E-C515-4087-8B38-9580EBCD895E}" name="産業大分類" totalsRowLabel="合計" totalsRowDxfId="167"/>
    <tableColumn id="10" xr3:uid="{6E1F5E8B-26EE-4B5F-AB95-870024AA2130}" name="総数／事業所数" totalsRowFunction="custom" totalsRowDxfId="166" dataCellStyle="桁区切り" totalsRowCellStyle="桁区切り">
      <totalsRowFormula>SUM(LTBL_04401[総数／事業所数])</totalsRowFormula>
    </tableColumn>
    <tableColumn id="11" xr3:uid="{3752634A-6C78-4BAB-AE17-9E5F65DD0020}" name="総数／構成比" dataDxfId="165"/>
    <tableColumn id="12" xr3:uid="{17786F61-000F-4C96-B201-41E2CEDEA46D}" name="個人／事業所数" totalsRowFunction="sum" totalsRowDxfId="164" dataCellStyle="桁区切り" totalsRowCellStyle="桁区切り"/>
    <tableColumn id="13" xr3:uid="{738F554B-5A40-43CA-9DCD-8F46C5F50EC5}" name="個人／構成比" dataDxfId="163"/>
    <tableColumn id="14" xr3:uid="{757861E8-0BC9-467C-9015-AD01155E758B}" name="法人／事業所数" totalsRowFunction="sum" totalsRowDxfId="162" dataCellStyle="桁区切り" totalsRowCellStyle="桁区切り"/>
    <tableColumn id="15" xr3:uid="{05976646-4B48-4B9B-A2E8-59DCE7F46AC2}" name="法人／構成比" dataDxfId="161"/>
    <tableColumn id="16" xr3:uid="{3EC9611E-B140-47D3-83C2-0BC7AF29C6CF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81C7ECEB-C957-457F-9B2B-DF3A72341E64}" name="M_TABLE_04401" displayName="M_TABLE_04401" ref="B23:I44" totalsRowShown="0">
  <autoFilter ref="B23:I44" xr:uid="{81C7ECEB-C957-457F-9B2B-DF3A72341E64}"/>
  <tableColumns count="8">
    <tableColumn id="9" xr3:uid="{8D1B894E-6E51-4ED0-83B5-8864E9387D91}" name="産業中分類上位２０"/>
    <tableColumn id="10" xr3:uid="{00428D12-9A17-4405-8BFE-F5918BF49EAA}" name="総数／事業所数" dataCellStyle="桁区切り"/>
    <tableColumn id="11" xr3:uid="{A16AFF5B-B202-415E-BC69-620BC2361455}" name="総数／構成比" dataDxfId="159"/>
    <tableColumn id="12" xr3:uid="{77DF07C0-566B-4CB8-8D25-028BC0EB830D}" name="個人／事業所数" dataCellStyle="桁区切り"/>
    <tableColumn id="13" xr3:uid="{BED13F7E-50B9-47A8-976D-0D85B7824B69}" name="個人／構成比" dataDxfId="158"/>
    <tableColumn id="14" xr3:uid="{888FF35D-472F-4A7C-9C1B-11AAE8DBAEFB}" name="法人／事業所数" dataCellStyle="桁区切り"/>
    <tableColumn id="15" xr3:uid="{C9255B43-5336-461D-85E4-211862630918}" name="法人／構成比" dataDxfId="157"/>
    <tableColumn id="16" xr3:uid="{D992FA48-AC5B-4F34-B33F-82213E81B1D1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F898A9A2-BC6A-459D-B0A6-210E54C1A89C}" name="S_TABLE_04401" displayName="S_TABLE_04401" ref="B47:I71" totalsRowShown="0">
  <autoFilter ref="B47:I71" xr:uid="{F898A9A2-BC6A-459D-B0A6-210E54C1A89C}"/>
  <tableColumns count="8">
    <tableColumn id="9" xr3:uid="{6CD166BA-A747-4714-965C-0D114DAFA503}" name="産業小分類上位２０"/>
    <tableColumn id="10" xr3:uid="{78CA7E01-5504-43FD-99F1-E6D9652D1C43}" name="総数／事業所数" dataCellStyle="桁区切り"/>
    <tableColumn id="11" xr3:uid="{ADD0EAE9-6805-43D8-AA73-919DCBE719F7}" name="総数／構成比" dataDxfId="156"/>
    <tableColumn id="12" xr3:uid="{F62D18BE-0BEC-4575-97EC-F6C49EFF5383}" name="個人／事業所数" dataCellStyle="桁区切り"/>
    <tableColumn id="13" xr3:uid="{A60E7D1B-347C-4EFD-86E0-6C544281144F}" name="個人／構成比" dataDxfId="155"/>
    <tableColumn id="14" xr3:uid="{C1ED54EE-9FD5-42D0-A54D-289A5A9F4DDF}" name="法人／事業所数" dataCellStyle="桁区切り"/>
    <tableColumn id="15" xr3:uid="{6BAE3A8C-1A73-4F17-B01B-BA1D1D86E0FD}" name="法人／構成比" dataDxfId="154"/>
    <tableColumn id="16" xr3:uid="{FA3FB1F5-2888-4E1B-BC72-A5A526D428E8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8C2C7683-D77E-45E3-8106-8B1A22D56C23}" name="LTBL_04404" displayName="LTBL_04404" ref="B4:I20" totalsRowCount="1">
  <autoFilter ref="B4:I19" xr:uid="{8C2C7683-D77E-45E3-8106-8B1A22D56C23}"/>
  <tableColumns count="8">
    <tableColumn id="9" xr3:uid="{43821C1C-1C58-4A5D-A423-78D6F226457C}" name="産業大分類" totalsRowLabel="合計" totalsRowDxfId="153"/>
    <tableColumn id="10" xr3:uid="{68ACA215-68EA-44D1-BFAF-F81E92F2337A}" name="総数／事業所数" totalsRowFunction="custom" totalsRowDxfId="152" dataCellStyle="桁区切り" totalsRowCellStyle="桁区切り">
      <totalsRowFormula>SUM(LTBL_04404[総数／事業所数])</totalsRowFormula>
    </tableColumn>
    <tableColumn id="11" xr3:uid="{174B6E8C-52B1-4E56-A930-5BAEB3BDBCF8}" name="総数／構成比" dataDxfId="151"/>
    <tableColumn id="12" xr3:uid="{221D4B8F-3773-4D84-9527-B6D9F9072E29}" name="個人／事業所数" totalsRowFunction="sum" totalsRowDxfId="150" dataCellStyle="桁区切り" totalsRowCellStyle="桁区切り"/>
    <tableColumn id="13" xr3:uid="{270A2135-0428-49C4-A5A0-92817B256939}" name="個人／構成比" dataDxfId="149"/>
    <tableColumn id="14" xr3:uid="{A0DC67B6-7FA8-45B2-A736-D6539055125F}" name="法人／事業所数" totalsRowFunction="sum" totalsRowDxfId="148" dataCellStyle="桁区切り" totalsRowCellStyle="桁区切り"/>
    <tableColumn id="15" xr3:uid="{4742819B-EE1E-439A-8B76-576ECA88AEAA}" name="法人／構成比" dataDxfId="147"/>
    <tableColumn id="16" xr3:uid="{B63A4E03-6438-489C-8C16-972278D42C69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B7F15795-5880-47E2-AC09-F3C9AAAAF421}" name="M_TABLE_04404" displayName="M_TABLE_04404" ref="B23:I44" totalsRowShown="0">
  <autoFilter ref="B23:I44" xr:uid="{B7F15795-5880-47E2-AC09-F3C9AAAAF421}"/>
  <tableColumns count="8">
    <tableColumn id="9" xr3:uid="{ACBF8F50-CE35-40B5-8DBE-8DDDCFF32A0B}" name="産業中分類上位２０"/>
    <tableColumn id="10" xr3:uid="{336BEFFA-B2BC-4E83-AD53-FDF700443C22}" name="総数／事業所数" dataCellStyle="桁区切り"/>
    <tableColumn id="11" xr3:uid="{51AC6E4F-FC6D-49B8-80CD-545EB86231CD}" name="総数／構成比" dataDxfId="145"/>
    <tableColumn id="12" xr3:uid="{6DB1B804-0FF3-4312-972D-DE9EDFC70E57}" name="個人／事業所数" dataCellStyle="桁区切り"/>
    <tableColumn id="13" xr3:uid="{30CBF028-A703-44BE-9972-8980AA5CBB40}" name="個人／構成比" dataDxfId="144"/>
    <tableColumn id="14" xr3:uid="{A7C10A62-6019-48E7-8B68-E84D704F3A4D}" name="法人／事業所数" dataCellStyle="桁区切り"/>
    <tableColumn id="15" xr3:uid="{E580FA2D-6B34-4E0A-9DA2-6211D4D42D18}" name="法人／構成比" dataDxfId="143"/>
    <tableColumn id="16" xr3:uid="{5F5C27C3-9F8C-49A0-A60B-C945753D9E2A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CA9E2D99-5F1F-4CA7-BE26-87F91106B3B4}" name="S_TABLE_04404" displayName="S_TABLE_04404" ref="B47:I76" totalsRowShown="0">
  <autoFilter ref="B47:I76" xr:uid="{CA9E2D99-5F1F-4CA7-BE26-87F91106B3B4}"/>
  <tableColumns count="8">
    <tableColumn id="9" xr3:uid="{09A982FF-F694-4676-8EEC-EBDF4E357FBE}" name="産業小分類上位２０"/>
    <tableColumn id="10" xr3:uid="{1A9DDA17-F938-4C83-ACFD-2EC649D4D76A}" name="総数／事業所数" dataCellStyle="桁区切り"/>
    <tableColumn id="11" xr3:uid="{0F9BB75A-DDE6-43FC-9BB5-CEC1966EE49D}" name="総数／構成比" dataDxfId="142"/>
    <tableColumn id="12" xr3:uid="{8FB62BA7-D58D-4818-8440-8295272AD60F}" name="個人／事業所数" dataCellStyle="桁区切り"/>
    <tableColumn id="13" xr3:uid="{2FE82D1F-D45B-46EA-A6DD-5CA811C4D191}" name="個人／構成比" dataDxfId="141"/>
    <tableColumn id="14" xr3:uid="{874CD813-E29D-4D49-92E6-5E6723E05513}" name="法人／事業所数" dataCellStyle="桁区切り"/>
    <tableColumn id="15" xr3:uid="{4370AD20-F838-4250-8DFE-5C5C6280DC36}" name="法人／構成比" dataDxfId="140"/>
    <tableColumn id="16" xr3:uid="{F60FD8E9-9B4E-47DC-8539-529A08DD16AD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23D87DB7-EB1C-4FD9-A249-601C43AEE20F}" name="LTBL_04406" displayName="LTBL_04406" ref="B4:I20" totalsRowCount="1">
  <autoFilter ref="B4:I19" xr:uid="{23D87DB7-EB1C-4FD9-A249-601C43AEE20F}"/>
  <tableColumns count="8">
    <tableColumn id="9" xr3:uid="{EDDA0AEE-2E31-4E74-8383-8351465A6374}" name="産業大分類" totalsRowLabel="合計" totalsRowDxfId="139"/>
    <tableColumn id="10" xr3:uid="{4364B3BD-8CB9-4199-8A3D-418ABACFBC96}" name="総数／事業所数" totalsRowFunction="custom" totalsRowDxfId="138" dataCellStyle="桁区切り" totalsRowCellStyle="桁区切り">
      <totalsRowFormula>SUM(LTBL_04406[総数／事業所数])</totalsRowFormula>
    </tableColumn>
    <tableColumn id="11" xr3:uid="{55D14BE4-D78B-4243-9DA9-F1B121CD1DBE}" name="総数／構成比" dataDxfId="137"/>
    <tableColumn id="12" xr3:uid="{963FCF95-763C-4C25-B0A3-8FF449E49652}" name="個人／事業所数" totalsRowFunction="sum" totalsRowDxfId="136" dataCellStyle="桁区切り" totalsRowCellStyle="桁区切り"/>
    <tableColumn id="13" xr3:uid="{0D2ADCDE-F6FD-4FFE-B0A7-20CD5C76D8D3}" name="個人／構成比" dataDxfId="135"/>
    <tableColumn id="14" xr3:uid="{F4E31CB3-6E6B-4811-9B1B-6DED7C67944E}" name="法人／事業所数" totalsRowFunction="sum" totalsRowDxfId="134" dataCellStyle="桁区切り" totalsRowCellStyle="桁区切り"/>
    <tableColumn id="15" xr3:uid="{4A463968-C007-4FA8-A43D-DF609CFDCF7D}" name="法人／構成比" dataDxfId="133"/>
    <tableColumn id="16" xr3:uid="{5B67931F-48F8-4E5E-9E28-7FB5D3C69803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16224E52-3B7C-46AF-B7B8-D05E106CAFC8}" name="M_TABLE_04406" displayName="M_TABLE_04406" ref="B23:I45" totalsRowShown="0">
  <autoFilter ref="B23:I45" xr:uid="{16224E52-3B7C-46AF-B7B8-D05E106CAFC8}"/>
  <tableColumns count="8">
    <tableColumn id="9" xr3:uid="{DCDACC48-34B7-4F28-B9F3-93958716DAD3}" name="産業中分類上位２０"/>
    <tableColumn id="10" xr3:uid="{3CAD24C8-8FC0-44C8-B366-16EBBF1B5B5D}" name="総数／事業所数" dataCellStyle="桁区切り"/>
    <tableColumn id="11" xr3:uid="{9D560E07-C20A-472F-A45A-FC944CF46E64}" name="総数／構成比" dataDxfId="131"/>
    <tableColumn id="12" xr3:uid="{FB9D5654-FB42-44FE-8550-235F44661C71}" name="個人／事業所数" dataCellStyle="桁区切り"/>
    <tableColumn id="13" xr3:uid="{B18BDC93-530E-4564-8DB7-F2B6153444C4}" name="個人／構成比" dataDxfId="130"/>
    <tableColumn id="14" xr3:uid="{B1B2F4A2-F467-4773-8DC3-E7D0FE39BAA3}" name="法人／事業所数" dataCellStyle="桁区切り"/>
    <tableColumn id="15" xr3:uid="{15794713-EB40-4D50-8C12-BB8624AC5862}" name="法人／構成比" dataDxfId="129"/>
    <tableColumn id="16" xr3:uid="{CD9DF617-8161-414D-95E8-CD1186454288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9034B81A-150D-4866-8BB8-84BE261D5EB6}" name="S_TABLE_04406" displayName="S_TABLE_04406" ref="B48:I68" totalsRowShown="0">
  <autoFilter ref="B48:I68" xr:uid="{9034B81A-150D-4866-8BB8-84BE261D5EB6}"/>
  <tableColumns count="8">
    <tableColumn id="9" xr3:uid="{194F0C78-8EDB-420E-A4F9-6294DBEB539E}" name="産業小分類上位２０"/>
    <tableColumn id="10" xr3:uid="{F43291D7-D90C-4255-8689-66C35EE5BDFB}" name="総数／事業所数" dataCellStyle="桁区切り"/>
    <tableColumn id="11" xr3:uid="{8CEB781C-9AE2-493B-BA47-F5ECE4C8C4BF}" name="総数／構成比" dataDxfId="128"/>
    <tableColumn id="12" xr3:uid="{450F472C-07E5-4136-934C-AC5988A46A90}" name="個人／事業所数" dataCellStyle="桁区切り"/>
    <tableColumn id="13" xr3:uid="{78013B7A-1D05-483B-B042-6DBFDA17DFF0}" name="個人／構成比" dataDxfId="127"/>
    <tableColumn id="14" xr3:uid="{1EF793D7-E96A-4A19-BA27-9F13E7689A51}" name="法人／事業所数" dataCellStyle="桁区切り"/>
    <tableColumn id="15" xr3:uid="{60E5E8C6-F865-42A1-9552-47295131FE68}" name="法人／構成比" dataDxfId="126"/>
    <tableColumn id="16" xr3:uid="{08423473-B294-4BE0-AA78-06F9893DFD58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2BC80D39-6256-4E5F-A84E-327B8BC54CE4}" name="LTBL_04421" displayName="LTBL_04421" ref="B4:I20" totalsRowCount="1">
  <autoFilter ref="B4:I19" xr:uid="{2BC80D39-6256-4E5F-A84E-327B8BC54CE4}"/>
  <tableColumns count="8">
    <tableColumn id="9" xr3:uid="{75C7EE56-245C-44C6-AE7E-7F6FED535DBA}" name="産業大分類" totalsRowLabel="合計" totalsRowDxfId="125"/>
    <tableColumn id="10" xr3:uid="{602CE87E-1C96-4286-8400-79623D63BE00}" name="総数／事業所数" totalsRowFunction="custom" totalsRowDxfId="124" dataCellStyle="桁区切り" totalsRowCellStyle="桁区切り">
      <totalsRowFormula>SUM(LTBL_04421[総数／事業所数])</totalsRowFormula>
    </tableColumn>
    <tableColumn id="11" xr3:uid="{00B116F5-D501-4D3E-AF85-9EC3E1E9192A}" name="総数／構成比" dataDxfId="123"/>
    <tableColumn id="12" xr3:uid="{A1AD7A18-9AAF-43E5-AE24-46327E9CCC94}" name="個人／事業所数" totalsRowFunction="sum" totalsRowDxfId="122" dataCellStyle="桁区切り" totalsRowCellStyle="桁区切り"/>
    <tableColumn id="13" xr3:uid="{EE08DCE0-A234-4FD3-8498-AC80DB810474}" name="個人／構成比" dataDxfId="121"/>
    <tableColumn id="14" xr3:uid="{C80F51E3-915D-45D1-83AF-91FFD461138C}" name="法人／事業所数" totalsRowFunction="sum" totalsRowDxfId="120" dataCellStyle="桁区切り" totalsRowCellStyle="桁区切り"/>
    <tableColumn id="15" xr3:uid="{30B832B5-46FC-4E46-9CCD-3928CCA0F533}" name="法人／構成比" dataDxfId="119"/>
    <tableColumn id="16" xr3:uid="{C589061A-9975-454E-9CB2-D536231F3B89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6F31104-ACCE-4C8B-9864-BE19ECA97B06}" name="M_TABLE_04421" displayName="M_TABLE_04421" ref="B23:I44" totalsRowShown="0">
  <autoFilter ref="B23:I44" xr:uid="{86F31104-ACCE-4C8B-9864-BE19ECA97B06}"/>
  <tableColumns count="8">
    <tableColumn id="9" xr3:uid="{D76447C5-FD9D-4197-AC55-2924AF3302C3}" name="産業中分類上位２０"/>
    <tableColumn id="10" xr3:uid="{57DB00CA-00A2-4D22-8277-6AA68F973818}" name="総数／事業所数" dataCellStyle="桁区切り"/>
    <tableColumn id="11" xr3:uid="{089137C9-EE4F-4A7A-8EF9-D82747B88762}" name="総数／構成比" dataDxfId="117"/>
    <tableColumn id="12" xr3:uid="{4F436456-BC57-43E9-9781-4A4BA41E198F}" name="個人／事業所数" dataCellStyle="桁区切り"/>
    <tableColumn id="13" xr3:uid="{F5734BC0-12C3-4BD5-8EEA-68DF598DA774}" name="個人／構成比" dataDxfId="116"/>
    <tableColumn id="14" xr3:uid="{EE55FB12-7A3C-423C-AC29-7DFDAF2882D0}" name="法人／事業所数" dataCellStyle="桁区切り"/>
    <tableColumn id="15" xr3:uid="{5C750747-1C3E-4B30-9C0E-4F4FF93CF0B6}" name="法人／構成比" dataDxfId="115"/>
    <tableColumn id="16" xr3:uid="{2F083BE0-8A75-4063-A3D8-B25700F0C9B3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BC2081A5-82F8-426F-80FC-8B34F770513B}" name="S_TABLE_04421" displayName="S_TABLE_04421" ref="B47:I72" totalsRowShown="0">
  <autoFilter ref="B47:I72" xr:uid="{BC2081A5-82F8-426F-80FC-8B34F770513B}"/>
  <tableColumns count="8">
    <tableColumn id="9" xr3:uid="{3B2CB399-86DD-4BF7-B106-768FC920201C}" name="産業小分類上位２０"/>
    <tableColumn id="10" xr3:uid="{22E04A87-AAB7-427E-ABDD-559B799EEFA1}" name="総数／事業所数" dataCellStyle="桁区切り"/>
    <tableColumn id="11" xr3:uid="{826C8C5A-2FE5-42AF-94E3-D6C9CF2222C0}" name="総数／構成比" dataDxfId="114"/>
    <tableColumn id="12" xr3:uid="{77BA2B6F-300F-4EF6-AE5F-ED18E4D39714}" name="個人／事業所数" dataCellStyle="桁区切り"/>
    <tableColumn id="13" xr3:uid="{164536AB-1AB7-48EC-8AB1-49BCECEEC3DF}" name="個人／構成比" dataDxfId="113"/>
    <tableColumn id="14" xr3:uid="{BB8C0E68-1215-4083-8225-7A07B595601E}" name="法人／事業所数" dataCellStyle="桁区切り"/>
    <tableColumn id="15" xr3:uid="{1C9A129A-695E-430B-87D9-5806DC7F7C45}" name="法人／構成比" dataDxfId="112"/>
    <tableColumn id="16" xr3:uid="{D9B9A8C1-835A-483E-8B4F-C6763B63A70E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4F673B1F-D392-4498-B429-73ED55CADC3A}" name="LTBL_04422" displayName="LTBL_04422" ref="B4:I20" totalsRowCount="1">
  <autoFilter ref="B4:I19" xr:uid="{4F673B1F-D392-4498-B429-73ED55CADC3A}"/>
  <tableColumns count="8">
    <tableColumn id="9" xr3:uid="{EB87FCB3-2815-4344-A4A6-D1A0721C85C1}" name="産業大分類" totalsRowLabel="合計" totalsRowDxfId="111"/>
    <tableColumn id="10" xr3:uid="{054180AE-26F5-4886-B31E-837C5158F091}" name="総数／事業所数" totalsRowFunction="custom" totalsRowDxfId="110" dataCellStyle="桁区切り" totalsRowCellStyle="桁区切り">
      <totalsRowFormula>SUM(LTBL_04422[総数／事業所数])</totalsRowFormula>
    </tableColumn>
    <tableColumn id="11" xr3:uid="{8E15C73E-F6AC-443D-A384-5D1B5D270656}" name="総数／構成比" dataDxfId="109"/>
    <tableColumn id="12" xr3:uid="{9C02FF7A-7173-465C-8B80-CD02EB2D82F5}" name="個人／事業所数" totalsRowFunction="sum" totalsRowDxfId="108" dataCellStyle="桁区切り" totalsRowCellStyle="桁区切り"/>
    <tableColumn id="13" xr3:uid="{B141814D-A8DE-4C8E-8623-EB635AF2A24D}" name="個人／構成比" dataDxfId="107"/>
    <tableColumn id="14" xr3:uid="{78A22343-5494-4164-9327-2B77A39D515F}" name="法人／事業所数" totalsRowFunction="sum" totalsRowDxfId="106" dataCellStyle="桁区切り" totalsRowCellStyle="桁区切り"/>
    <tableColumn id="15" xr3:uid="{60774FC5-74AB-46B5-9E72-C207A62973F7}" name="法人／構成比" dataDxfId="105"/>
    <tableColumn id="16" xr3:uid="{2B1F4750-FD38-42C7-B484-B296005E8A00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C57A44F2-29B1-4530-A921-CE898963DEF0}" name="M_TABLE_04422" displayName="M_TABLE_04422" ref="B23:I49" totalsRowShown="0">
  <autoFilter ref="B23:I49" xr:uid="{C57A44F2-29B1-4530-A921-CE898963DEF0}"/>
  <tableColumns count="8">
    <tableColumn id="9" xr3:uid="{00548442-F408-47C6-A6F5-46C33DB27ED0}" name="産業中分類上位２０"/>
    <tableColumn id="10" xr3:uid="{764AC899-2235-4A3E-ADFE-683530B7092D}" name="総数／事業所数" dataCellStyle="桁区切り"/>
    <tableColumn id="11" xr3:uid="{6E59BE35-FABF-42DC-8FA9-B2A561ACD8E0}" name="総数／構成比" dataDxfId="103"/>
    <tableColumn id="12" xr3:uid="{9F5C167F-69F2-4218-A72B-CEA91D36E6C0}" name="個人／事業所数" dataCellStyle="桁区切り"/>
    <tableColumn id="13" xr3:uid="{B59DE906-FD59-486B-B7AA-E13665791C32}" name="個人／構成比" dataDxfId="102"/>
    <tableColumn id="14" xr3:uid="{82312BB4-B36D-4B5E-9437-9908D29277F5}" name="法人／事業所数" dataCellStyle="桁区切り"/>
    <tableColumn id="15" xr3:uid="{0A525A9C-3D5E-47B7-AD8E-258A2926F279}" name="法人／構成比" dataDxfId="101"/>
    <tableColumn id="16" xr3:uid="{6753560B-12B8-4CE2-A717-B01B835D78F6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AB4EB710-8410-4557-BC79-D3B7B6D56C81}" name="S_TABLE_04422" displayName="S_TABLE_04422" ref="B52:I73" totalsRowShown="0">
  <autoFilter ref="B52:I73" xr:uid="{AB4EB710-8410-4557-BC79-D3B7B6D56C81}"/>
  <tableColumns count="8">
    <tableColumn id="9" xr3:uid="{502BFDA7-80AA-4EA1-B94A-55472FD82390}" name="産業小分類上位２０"/>
    <tableColumn id="10" xr3:uid="{141CA0B0-5521-4C6A-8A2C-C990A38B1BC0}" name="総数／事業所数" dataCellStyle="桁区切り"/>
    <tableColumn id="11" xr3:uid="{F9A22E8E-839D-4DB2-A506-9A7CA26C7EFF}" name="総数／構成比" dataDxfId="100"/>
    <tableColumn id="12" xr3:uid="{704C036C-0658-4319-BDB7-2DBF69DBFA9C}" name="個人／事業所数" dataCellStyle="桁区切り"/>
    <tableColumn id="13" xr3:uid="{8B3C8163-926F-4F59-B43C-2E81AA2270D8}" name="個人／構成比" dataDxfId="99"/>
    <tableColumn id="14" xr3:uid="{2C188603-BFC3-4F4F-89FE-2FB466784160}" name="法人／事業所数" dataCellStyle="桁区切り"/>
    <tableColumn id="15" xr3:uid="{C884BBD0-82C7-4B8A-846A-790BE4C1B2BA}" name="法人／構成比" dataDxfId="98"/>
    <tableColumn id="16" xr3:uid="{D364DC49-C7CE-4235-ABB6-5AFC7B40FFBA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433200EB-A07F-4C2F-BB2C-B6477BB6E937}" name="LTBL_04424" displayName="LTBL_04424" ref="B4:I20" totalsRowCount="1">
  <autoFilter ref="B4:I19" xr:uid="{433200EB-A07F-4C2F-BB2C-B6477BB6E937}"/>
  <tableColumns count="8">
    <tableColumn id="9" xr3:uid="{88B226DE-0486-4C92-B47A-42A959DF34F6}" name="産業大分類" totalsRowLabel="合計" totalsRowDxfId="97"/>
    <tableColumn id="10" xr3:uid="{A67A1D67-0A42-4B93-84E2-809BD16E314F}" name="総数／事業所数" totalsRowFunction="custom" totalsRowDxfId="96" dataCellStyle="桁区切り" totalsRowCellStyle="桁区切り">
      <totalsRowFormula>SUM(LTBL_04424[総数／事業所数])</totalsRowFormula>
    </tableColumn>
    <tableColumn id="11" xr3:uid="{25E62F34-0BEB-4395-968A-DA7904E9D672}" name="総数／構成比" dataDxfId="95"/>
    <tableColumn id="12" xr3:uid="{8E4F4771-3D33-4757-A8A3-6150A22D4ED2}" name="個人／事業所数" totalsRowFunction="sum" totalsRowDxfId="94" dataCellStyle="桁区切り" totalsRowCellStyle="桁区切り"/>
    <tableColumn id="13" xr3:uid="{15DF005D-3423-4FE7-AEEB-470CB99A0444}" name="個人／構成比" dataDxfId="93"/>
    <tableColumn id="14" xr3:uid="{B197005D-51FC-410F-871F-14E98DD0D063}" name="法人／事業所数" totalsRowFunction="sum" totalsRowDxfId="92" dataCellStyle="桁区切り" totalsRowCellStyle="桁区切り"/>
    <tableColumn id="15" xr3:uid="{DDB99796-8BF1-4F8E-8F29-1555EE8C4CA8}" name="法人／構成比" dataDxfId="91"/>
    <tableColumn id="16" xr3:uid="{F020C198-A574-4E57-888D-4A0DAEDA9E1C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68753984-6327-48DC-8135-0D0199263CBE}" name="M_TABLE_04424" displayName="M_TABLE_04424" ref="B23:I50" totalsRowShown="0">
  <autoFilter ref="B23:I50" xr:uid="{68753984-6327-48DC-8135-0D0199263CBE}"/>
  <tableColumns count="8">
    <tableColumn id="9" xr3:uid="{DE7075B0-5B92-4341-BBDD-EFE6F833F968}" name="産業中分類上位２０"/>
    <tableColumn id="10" xr3:uid="{93CB4F78-835F-4E92-A50B-75CB6E102BB3}" name="総数／事業所数" dataCellStyle="桁区切り"/>
    <tableColumn id="11" xr3:uid="{189B4F18-06E4-4CAE-9E7D-9D4E072BAA2E}" name="総数／構成比" dataDxfId="89"/>
    <tableColumn id="12" xr3:uid="{3D504ECF-165A-44B6-879F-05086C64FA92}" name="個人／事業所数" dataCellStyle="桁区切り"/>
    <tableColumn id="13" xr3:uid="{766C6CA6-1D99-4A9C-86EC-52ACE88290CE}" name="個人／構成比" dataDxfId="88"/>
    <tableColumn id="14" xr3:uid="{3BB546D4-9905-448A-8665-AA0BBFA86FA1}" name="法人／事業所数" dataCellStyle="桁区切り"/>
    <tableColumn id="15" xr3:uid="{A05D3B16-973F-4A0B-AEA2-AA81F660E6CD}" name="法人／構成比" dataDxfId="87"/>
    <tableColumn id="16" xr3:uid="{C90CBEE6-08A5-44F4-9261-C14EA578DDC4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16026E65-1BFD-4680-A1DB-5ACCE9E1DF87}" name="S_TABLE_04424" displayName="S_TABLE_04424" ref="B53:I80" totalsRowShown="0">
  <autoFilter ref="B53:I80" xr:uid="{16026E65-1BFD-4680-A1DB-5ACCE9E1DF87}"/>
  <tableColumns count="8">
    <tableColumn id="9" xr3:uid="{66957E50-21F1-4466-87A2-EDB4F86B1BFB}" name="産業小分類上位２０"/>
    <tableColumn id="10" xr3:uid="{427D8612-6703-4FA9-9380-7210D9E1461A}" name="総数／事業所数" dataCellStyle="桁区切り"/>
    <tableColumn id="11" xr3:uid="{2A91107D-FA08-423D-BE4F-60009DF48D83}" name="総数／構成比" dataDxfId="86"/>
    <tableColumn id="12" xr3:uid="{FE2FBC03-1A90-4CC5-B5AF-EE65E00083E8}" name="個人／事業所数" dataCellStyle="桁区切り"/>
    <tableColumn id="13" xr3:uid="{8B5D6176-4941-4976-8B4A-A78244E9DDF4}" name="個人／構成比" dataDxfId="85"/>
    <tableColumn id="14" xr3:uid="{65941E33-DFE0-45D0-B173-97B97802D98E}" name="法人／事業所数" dataCellStyle="桁区切り"/>
    <tableColumn id="15" xr3:uid="{5F35B32B-29A4-4ACA-B233-06F2ADC0D026}" name="法人／構成比" dataDxfId="84"/>
    <tableColumn id="16" xr3:uid="{287D6DBE-A7D0-4AAC-95EF-5EEEF34F8FA2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2CAD412C-EE98-4845-ACF1-B761C21224F0}" name="LTBL_04444" displayName="LTBL_04444" ref="B4:I20" totalsRowCount="1">
  <autoFilter ref="B4:I19" xr:uid="{2CAD412C-EE98-4845-ACF1-B761C21224F0}"/>
  <tableColumns count="8">
    <tableColumn id="9" xr3:uid="{1C54634D-3009-47FA-8063-84401C0838CC}" name="産業大分類" totalsRowLabel="合計" totalsRowDxfId="83"/>
    <tableColumn id="10" xr3:uid="{5BD96630-8B13-43ED-A55E-A9E4173CABB1}" name="総数／事業所数" totalsRowFunction="custom" totalsRowDxfId="82" dataCellStyle="桁区切り" totalsRowCellStyle="桁区切り">
      <totalsRowFormula>SUM(LTBL_04444[総数／事業所数])</totalsRowFormula>
    </tableColumn>
    <tableColumn id="11" xr3:uid="{91A2CFBB-9C26-4540-B443-BE24A755AE18}" name="総数／構成比" dataDxfId="81"/>
    <tableColumn id="12" xr3:uid="{B133CC49-F493-4374-B209-DEE4AC3E9784}" name="個人／事業所数" totalsRowFunction="sum" totalsRowDxfId="80" dataCellStyle="桁区切り" totalsRowCellStyle="桁区切り"/>
    <tableColumn id="13" xr3:uid="{B4FFA34B-B015-4BDF-93F1-B55F76B3D490}" name="個人／構成比" dataDxfId="79"/>
    <tableColumn id="14" xr3:uid="{6C9F8531-05C0-4504-9CA3-C432D392DAF4}" name="法人／事業所数" totalsRowFunction="sum" totalsRowDxfId="78" dataCellStyle="桁区切り" totalsRowCellStyle="桁区切り"/>
    <tableColumn id="15" xr3:uid="{4A517371-BE58-426D-B0C9-F3E18B12491D}" name="法人／構成比" dataDxfId="77"/>
    <tableColumn id="16" xr3:uid="{B97CED12-EA6D-4632-9D3A-C47380D93CB2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6D1F09CF-1AFF-4C9B-900A-04093C40B0D2}" name="M_TABLE_04444" displayName="M_TABLE_04444" ref="B23:I44" totalsRowShown="0">
  <autoFilter ref="B23:I44" xr:uid="{6D1F09CF-1AFF-4C9B-900A-04093C40B0D2}"/>
  <tableColumns count="8">
    <tableColumn id="9" xr3:uid="{C9368358-908A-4A69-ACC3-6B22C8ED2B4C}" name="産業中分類上位２０"/>
    <tableColumn id="10" xr3:uid="{F4A98B6B-C385-4742-9781-E91FE9EE2FCF}" name="総数／事業所数" dataCellStyle="桁区切り"/>
    <tableColumn id="11" xr3:uid="{C706EB77-F066-4FFE-9F9F-9AE1829EA047}" name="総数／構成比" dataDxfId="75"/>
    <tableColumn id="12" xr3:uid="{B75A2401-BA48-4597-A911-E42B8C3D926D}" name="個人／事業所数" dataCellStyle="桁区切り"/>
    <tableColumn id="13" xr3:uid="{AAA6E5B6-0DAE-48F4-AE18-2356B22558A8}" name="個人／構成比" dataDxfId="74"/>
    <tableColumn id="14" xr3:uid="{B197D6DE-AEDB-4B94-8D74-6DB5F3957E38}" name="法人／事業所数" dataCellStyle="桁区切り"/>
    <tableColumn id="15" xr3:uid="{A6AD5806-46BA-4DBF-A146-DAAD0CE120F7}" name="法人／構成比" dataDxfId="73"/>
    <tableColumn id="16" xr3:uid="{B489D764-7A5A-4ADD-93EC-44755B291C44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B059F351-CCCE-4051-AB23-61AE8FB83B99}" name="S_TABLE_04444" displayName="S_TABLE_04444" ref="B47:I74" totalsRowShown="0">
  <autoFilter ref="B47:I74" xr:uid="{B059F351-CCCE-4051-AB23-61AE8FB83B99}"/>
  <tableColumns count="8">
    <tableColumn id="9" xr3:uid="{CD71BA55-08B4-48C1-811D-2B6794DDF46E}" name="産業小分類上位２０"/>
    <tableColumn id="10" xr3:uid="{416235F2-F2EA-4B4A-983C-3DB153294BAD}" name="総数／事業所数" dataCellStyle="桁区切り"/>
    <tableColumn id="11" xr3:uid="{051A88DC-4D72-4D02-9951-313FBFDC0B75}" name="総数／構成比" dataDxfId="72"/>
    <tableColumn id="12" xr3:uid="{D523B05F-B77D-4754-B43F-0AEFC0EE7A49}" name="個人／事業所数" dataCellStyle="桁区切り"/>
    <tableColumn id="13" xr3:uid="{0CEF98F8-7E36-4DEE-871E-A2E592B227B0}" name="個人／構成比" dataDxfId="71"/>
    <tableColumn id="14" xr3:uid="{99021928-A857-4CAA-B574-1C27392440AA}" name="法人／事業所数" dataCellStyle="桁区切り"/>
    <tableColumn id="15" xr3:uid="{F8B090AD-AA90-4EA7-8F3A-DF0431717054}" name="法人／構成比" dataDxfId="70"/>
    <tableColumn id="16" xr3:uid="{B40E16F1-2BBC-4E73-9DAA-DC3AD50BC24C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FB4B4EE7-36D1-4EF4-8058-C294D91C9717}" name="LTBL_04445" displayName="LTBL_04445" ref="B4:I20" totalsRowCount="1">
  <autoFilter ref="B4:I19" xr:uid="{FB4B4EE7-36D1-4EF4-8058-C294D91C9717}"/>
  <tableColumns count="8">
    <tableColumn id="9" xr3:uid="{9A910345-881C-4C8F-A994-2410BA57FE50}" name="産業大分類" totalsRowLabel="合計" totalsRowDxfId="69"/>
    <tableColumn id="10" xr3:uid="{8B4D16B7-66F6-4DD6-99F9-29013BCEA2E5}" name="総数／事業所数" totalsRowFunction="custom" totalsRowDxfId="68" dataCellStyle="桁区切り" totalsRowCellStyle="桁区切り">
      <totalsRowFormula>SUM(LTBL_04445[総数／事業所数])</totalsRowFormula>
    </tableColumn>
    <tableColumn id="11" xr3:uid="{9DB301EE-5ADB-4213-A979-A85CAB13E425}" name="総数／構成比" dataDxfId="67"/>
    <tableColumn id="12" xr3:uid="{7D2A3774-8434-4A97-A347-037B543B5250}" name="個人／事業所数" totalsRowFunction="sum" totalsRowDxfId="66" dataCellStyle="桁区切り" totalsRowCellStyle="桁区切り"/>
    <tableColumn id="13" xr3:uid="{DDFEA3A2-385A-4BB7-9FCB-49544410FB5B}" name="個人／構成比" dataDxfId="65"/>
    <tableColumn id="14" xr3:uid="{306FA46D-2A2B-4D69-8FF1-2335123A766D}" name="法人／事業所数" totalsRowFunction="sum" totalsRowDxfId="64" dataCellStyle="桁区切り" totalsRowCellStyle="桁区切り"/>
    <tableColumn id="15" xr3:uid="{EE510496-65AC-4A0C-A9BA-E9DF7F9F7C3B}" name="法人／構成比" dataDxfId="63"/>
    <tableColumn id="16" xr3:uid="{FCD8F0B5-9FB0-4A3C-AADB-6B443682128E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ED77AF76-2893-45FD-8841-D5E650EDFCF1}" name="M_TABLE_04445" displayName="M_TABLE_04445" ref="B23:I46" totalsRowShown="0">
  <autoFilter ref="B23:I46" xr:uid="{ED77AF76-2893-45FD-8841-D5E650EDFCF1}"/>
  <tableColumns count="8">
    <tableColumn id="9" xr3:uid="{5E932FBD-C9CB-4F41-85E6-FEA0FE675D74}" name="産業中分類上位２０"/>
    <tableColumn id="10" xr3:uid="{F940C36F-78D5-4DB2-9181-01E094C2F880}" name="総数／事業所数" dataCellStyle="桁区切り"/>
    <tableColumn id="11" xr3:uid="{4932CF08-89C2-4C6B-8E2C-56EAEBE2179D}" name="総数／構成比" dataDxfId="61"/>
    <tableColumn id="12" xr3:uid="{2E384037-B31E-4707-804C-28B6152F0A76}" name="個人／事業所数" dataCellStyle="桁区切り"/>
    <tableColumn id="13" xr3:uid="{848A36F9-A6D2-4B91-A2BB-B8A1884686DD}" name="個人／構成比" dataDxfId="60"/>
    <tableColumn id="14" xr3:uid="{F5230702-2883-49E9-904B-EFCAB938DA69}" name="法人／事業所数" dataCellStyle="桁区切り"/>
    <tableColumn id="15" xr3:uid="{DF8B9420-1799-4542-9179-242DACD78D32}" name="法人／構成比" dataDxfId="59"/>
    <tableColumn id="16" xr3:uid="{C87E1BB3-4A92-4DA4-8E60-69A86DB1A0AE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9AC6E70E-D4A1-4AAA-BB03-82BD38544BED}" name="S_TABLE_04445" displayName="S_TABLE_04445" ref="B49:I73" totalsRowShown="0">
  <autoFilter ref="B49:I73" xr:uid="{9AC6E70E-D4A1-4AAA-BB03-82BD38544BED}"/>
  <tableColumns count="8">
    <tableColumn id="9" xr3:uid="{A702EA14-F1B9-40FB-8844-DCB4BDB19D7D}" name="産業小分類上位２０"/>
    <tableColumn id="10" xr3:uid="{9DE7B748-6823-4EC6-AD1C-52CBB644F1D0}" name="総数／事業所数" dataCellStyle="桁区切り"/>
    <tableColumn id="11" xr3:uid="{1F4CB05E-FE71-4B81-9C2E-A84EA2B3CBD5}" name="総数／構成比" dataDxfId="58"/>
    <tableColumn id="12" xr3:uid="{A22A9E69-BEA4-40A0-8799-60F8B8553C6D}" name="個人／事業所数" dataCellStyle="桁区切り"/>
    <tableColumn id="13" xr3:uid="{2729BD7D-7C97-42BA-9CE1-4DED714F6FF0}" name="個人／構成比" dataDxfId="57"/>
    <tableColumn id="14" xr3:uid="{5CA7BA0E-A191-4C19-9193-D61EA87DF913}" name="法人／事業所数" dataCellStyle="桁区切り"/>
    <tableColumn id="15" xr3:uid="{34E7E787-D5CD-4982-9713-A6E31B254EB3}" name="法人／構成比" dataDxfId="56"/>
    <tableColumn id="16" xr3:uid="{C30F28DD-3D3B-4DDD-9F17-5CEA8EC93EBC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D3F19458-84CA-48E3-A854-7336841BD2FD}" name="LTBL_04501" displayName="LTBL_04501" ref="B4:I20" totalsRowCount="1">
  <autoFilter ref="B4:I19" xr:uid="{D3F19458-84CA-48E3-A854-7336841BD2FD}"/>
  <tableColumns count="8">
    <tableColumn id="9" xr3:uid="{15A2C475-01B6-4BEB-8F7C-DE78ECDAB98B}" name="産業大分類" totalsRowLabel="合計" totalsRowDxfId="55"/>
    <tableColumn id="10" xr3:uid="{38EC0A4F-BE24-4761-AD09-4924761500D4}" name="総数／事業所数" totalsRowFunction="custom" totalsRowDxfId="54" dataCellStyle="桁区切り" totalsRowCellStyle="桁区切り">
      <totalsRowFormula>SUM(LTBL_04501[総数／事業所数])</totalsRowFormula>
    </tableColumn>
    <tableColumn id="11" xr3:uid="{4BC59B7C-12AC-4667-83DE-BBBAC3B3C427}" name="総数／構成比" dataDxfId="53"/>
    <tableColumn id="12" xr3:uid="{8BB55731-1D4D-4D87-AA1B-15FE26151A40}" name="個人／事業所数" totalsRowFunction="sum" totalsRowDxfId="52" dataCellStyle="桁区切り" totalsRowCellStyle="桁区切り"/>
    <tableColumn id="13" xr3:uid="{C955585D-2B35-4378-8071-9F558C5D0143}" name="個人／構成比" dataDxfId="51"/>
    <tableColumn id="14" xr3:uid="{9E41DE36-E5AD-4FDB-B6B3-1DCB635439D7}" name="法人／事業所数" totalsRowFunction="sum" totalsRowDxfId="50" dataCellStyle="桁区切り" totalsRowCellStyle="桁区切り"/>
    <tableColumn id="15" xr3:uid="{F9D2AF52-A3AD-4279-95C4-EAC38A4BB8A2}" name="法人／構成比" dataDxfId="49"/>
    <tableColumn id="16" xr3:uid="{037D1088-5A88-4B1B-B17F-F1FB693931B1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4D56AEDE-AF77-4414-AA6A-F4A1816CF25C}" name="M_TABLE_04501" displayName="M_TABLE_04501" ref="B23:I43" totalsRowShown="0">
  <autoFilter ref="B23:I43" xr:uid="{4D56AEDE-AF77-4414-AA6A-F4A1816CF25C}"/>
  <tableColumns count="8">
    <tableColumn id="9" xr3:uid="{56C4C579-1C89-41A1-96C7-D64A215BF370}" name="産業中分類上位２０"/>
    <tableColumn id="10" xr3:uid="{1FCFC773-B809-48C9-B051-46D876DD4FDE}" name="総数／事業所数" dataCellStyle="桁区切り"/>
    <tableColumn id="11" xr3:uid="{20053B85-1CCC-4797-B7D3-6E6E7AE82BE9}" name="総数／構成比" dataDxfId="47"/>
    <tableColumn id="12" xr3:uid="{DB65EDBA-58D2-4403-B8A0-B00824FD8D0A}" name="個人／事業所数" dataCellStyle="桁区切り"/>
    <tableColumn id="13" xr3:uid="{0A0E00E5-B3A7-4FA7-A4CA-76239F11C202}" name="個人／構成比" dataDxfId="46"/>
    <tableColumn id="14" xr3:uid="{1FCFFA4B-96EC-4390-A63B-9BD9B5FA10C6}" name="法人／事業所数" dataCellStyle="桁区切り"/>
    <tableColumn id="15" xr3:uid="{42A5ADEC-9A0F-4449-9D36-5D2342823DF9}" name="法人／構成比" dataDxfId="45"/>
    <tableColumn id="16" xr3:uid="{F3519BFF-C074-4AC2-BE7F-18C1AE61A13C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C2E6C1B-3B51-416C-AD5E-E91221F38026}" name="S_TABLE_04501" displayName="S_TABLE_04501" ref="B46:I70" totalsRowShown="0">
  <autoFilter ref="B46:I70" xr:uid="{0C2E6C1B-3B51-416C-AD5E-E91221F38026}"/>
  <tableColumns count="8">
    <tableColumn id="9" xr3:uid="{4182D43E-20A6-4004-8156-4962DA641FC2}" name="産業小分類上位２０"/>
    <tableColumn id="10" xr3:uid="{E357277E-5BC1-4FB4-9195-C5EB0D71C52B}" name="総数／事業所数" dataCellStyle="桁区切り"/>
    <tableColumn id="11" xr3:uid="{260A4202-1473-45FE-A6E8-9AF19BE69457}" name="総数／構成比" dataDxfId="44"/>
    <tableColumn id="12" xr3:uid="{3DC73D5C-911F-4F6A-B5EA-31376D8EC7D2}" name="個人／事業所数" dataCellStyle="桁区切り"/>
    <tableColumn id="13" xr3:uid="{8DF76A9B-1354-443E-AFD4-9141A5666A21}" name="個人／構成比" dataDxfId="43"/>
    <tableColumn id="14" xr3:uid="{8EAE22BA-894E-4E42-BCAF-2D07C0E90420}" name="法人／事業所数" dataCellStyle="桁区切り"/>
    <tableColumn id="15" xr3:uid="{59EDFC27-2E8F-4E33-8A16-FAF4201C0D18}" name="法人／構成比" dataDxfId="42"/>
    <tableColumn id="16" xr3:uid="{F1C33C07-6C19-4EBB-9EB2-05F95BCBB207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93B26590-5C30-4600-9ABF-96C70A81F7D9}" name="LTBL_04505" displayName="LTBL_04505" ref="B4:I20" totalsRowCount="1">
  <autoFilter ref="B4:I19" xr:uid="{93B26590-5C30-4600-9ABF-96C70A81F7D9}"/>
  <tableColumns count="8">
    <tableColumn id="9" xr3:uid="{42E000B7-86D2-49F1-BCCC-1A348956B0E9}" name="産業大分類" totalsRowLabel="合計" totalsRowDxfId="41"/>
    <tableColumn id="10" xr3:uid="{A1155646-79AD-441F-B21A-269482C55944}" name="総数／事業所数" totalsRowFunction="custom" totalsRowDxfId="40" dataCellStyle="桁区切り" totalsRowCellStyle="桁区切り">
      <totalsRowFormula>SUM(LTBL_04505[総数／事業所数])</totalsRowFormula>
    </tableColumn>
    <tableColumn id="11" xr3:uid="{A95742FF-E811-4333-9CCD-685D8484A123}" name="総数／構成比" dataDxfId="39"/>
    <tableColumn id="12" xr3:uid="{18DAB84A-AE4D-496B-B45D-83B101F035FB}" name="個人／事業所数" totalsRowFunction="sum" totalsRowDxfId="38" dataCellStyle="桁区切り" totalsRowCellStyle="桁区切り"/>
    <tableColumn id="13" xr3:uid="{29971542-639B-4571-937E-4904C84A73C9}" name="個人／構成比" dataDxfId="37"/>
    <tableColumn id="14" xr3:uid="{242FD136-E085-4419-9BC1-6BB41FC5B944}" name="法人／事業所数" totalsRowFunction="sum" totalsRowDxfId="36" dataCellStyle="桁区切り" totalsRowCellStyle="桁区切り"/>
    <tableColumn id="15" xr3:uid="{4072B381-116D-47A6-BAAA-092941479248}" name="法人／構成比" dataDxfId="35"/>
    <tableColumn id="16" xr3:uid="{F48E03BA-FA4A-448E-A461-804C4A418747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596EA815-FB10-4667-A1F6-3EB65C41E836}" name="M_TABLE_04505" displayName="M_TABLE_04505" ref="B23:I44" totalsRowShown="0">
  <autoFilter ref="B23:I44" xr:uid="{596EA815-FB10-4667-A1F6-3EB65C41E836}"/>
  <tableColumns count="8">
    <tableColumn id="9" xr3:uid="{5081B1B8-1667-4C16-B57E-C911D8A4CBA0}" name="産業中分類上位２０"/>
    <tableColumn id="10" xr3:uid="{C2927653-FC77-4EB8-88C9-EE7EDCB8EEE2}" name="総数／事業所数" dataCellStyle="桁区切り"/>
    <tableColumn id="11" xr3:uid="{5D441CA1-3FAB-4271-93BD-8B94A5706B03}" name="総数／構成比" dataDxfId="33"/>
    <tableColumn id="12" xr3:uid="{646C7052-2F69-4EE1-9102-48D8D82DA952}" name="個人／事業所数" dataCellStyle="桁区切り"/>
    <tableColumn id="13" xr3:uid="{1CFF4A71-388E-441E-A312-631750643372}" name="個人／構成比" dataDxfId="32"/>
    <tableColumn id="14" xr3:uid="{F2D950EF-FAE5-400D-8252-AD1EE531C24D}" name="法人／事業所数" dataCellStyle="桁区切り"/>
    <tableColumn id="15" xr3:uid="{9A234E1C-4D60-4CC1-B53F-C3AE3D384599}" name="法人／構成比" dataDxfId="31"/>
    <tableColumn id="16" xr3:uid="{511461EF-C0CD-4AF7-ABC4-DF9761BCB5E0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351F263A-B8F2-4B67-8847-6B3475E31735}" name="S_TABLE_04505" displayName="S_TABLE_04505" ref="B47:I73" totalsRowShown="0">
  <autoFilter ref="B47:I73" xr:uid="{351F263A-B8F2-4B67-8847-6B3475E31735}"/>
  <tableColumns count="8">
    <tableColumn id="9" xr3:uid="{A0D466D3-342E-4624-885F-8E82359361BD}" name="産業小分類上位２０"/>
    <tableColumn id="10" xr3:uid="{324A16FB-FC78-40EA-8842-146753D3A204}" name="総数／事業所数" dataCellStyle="桁区切り"/>
    <tableColumn id="11" xr3:uid="{1EA449C0-ACAA-42EF-9BB8-702B235E4845}" name="総数／構成比" dataDxfId="30"/>
    <tableColumn id="12" xr3:uid="{27BB7610-7B4E-4069-94A2-766B8859AF77}" name="個人／事業所数" dataCellStyle="桁区切り"/>
    <tableColumn id="13" xr3:uid="{1ACF64C1-CD22-48E1-A07E-4B3C9327C27B}" name="個人／構成比" dataDxfId="29"/>
    <tableColumn id="14" xr3:uid="{8D2100C0-1CF6-4C5D-8E48-B3724F6EA3A4}" name="法人／事業所数" dataCellStyle="桁区切り"/>
    <tableColumn id="15" xr3:uid="{82280E7D-83A9-4A47-811A-92C5545DAC99}" name="法人／構成比" dataDxfId="28"/>
    <tableColumn id="16" xr3:uid="{EAA4F7CE-6DB0-4605-B976-869924D04877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36B19CD6-8FEA-46B6-AE7E-DD3A59B0FACA}" name="LTBL_04581" displayName="LTBL_04581" ref="B4:I20" totalsRowCount="1">
  <autoFilter ref="B4:I19" xr:uid="{36B19CD6-8FEA-46B6-AE7E-DD3A59B0FACA}"/>
  <tableColumns count="8">
    <tableColumn id="9" xr3:uid="{39D2F685-D76B-4871-8798-77B467E37D99}" name="産業大分類" totalsRowLabel="合計" totalsRowDxfId="27"/>
    <tableColumn id="10" xr3:uid="{3F593A19-1500-424A-89D3-E53474743D4F}" name="総数／事業所数" totalsRowFunction="custom" totalsRowDxfId="26" dataCellStyle="桁区切り" totalsRowCellStyle="桁区切り">
      <totalsRowFormula>SUM(LTBL_04581[総数／事業所数])</totalsRowFormula>
    </tableColumn>
    <tableColumn id="11" xr3:uid="{50526372-39B5-425C-94BB-3889E870A232}" name="総数／構成比" dataDxfId="25"/>
    <tableColumn id="12" xr3:uid="{FEF4D381-E727-48A3-B210-B805894EA09E}" name="個人／事業所数" totalsRowFunction="sum" totalsRowDxfId="24" dataCellStyle="桁区切り" totalsRowCellStyle="桁区切り"/>
    <tableColumn id="13" xr3:uid="{158FC854-3EC9-4993-8CD1-9505B4EDEC2B}" name="個人／構成比" dataDxfId="23"/>
    <tableColumn id="14" xr3:uid="{17D5DC9F-F87F-4418-80E3-80BB7B19C4CF}" name="法人／事業所数" totalsRowFunction="sum" totalsRowDxfId="22" dataCellStyle="桁区切り" totalsRowCellStyle="桁区切り"/>
    <tableColumn id="15" xr3:uid="{8B1235AC-6002-4A40-B684-418CE553F366}" name="法人／構成比" dataDxfId="21"/>
    <tableColumn id="16" xr3:uid="{17BD07DD-0C6B-4A9C-814C-E4512A7D8B5A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FEEC3A12-BC1B-4340-8E3E-6D603D2695D2}" name="M_TABLE_04581" displayName="M_TABLE_04581" ref="B23:I44" totalsRowShown="0">
  <autoFilter ref="B23:I44" xr:uid="{FEEC3A12-BC1B-4340-8E3E-6D603D2695D2}"/>
  <tableColumns count="8">
    <tableColumn id="9" xr3:uid="{D7EDFC86-6CF8-45AD-A181-CF2807D16B2C}" name="産業中分類上位２０"/>
    <tableColumn id="10" xr3:uid="{BBA3AD5B-645C-4222-8C3B-8C942233744A}" name="総数／事業所数" dataCellStyle="桁区切り"/>
    <tableColumn id="11" xr3:uid="{AA4FA1BE-A44D-4FB7-8CF8-C7EA6A73079A}" name="総数／構成比" dataDxfId="19"/>
    <tableColumn id="12" xr3:uid="{40153EC5-0089-450F-944B-4B80E2AAFEE0}" name="個人／事業所数" dataCellStyle="桁区切り"/>
    <tableColumn id="13" xr3:uid="{867C2CA8-904C-4244-8D80-BCECB6317E5D}" name="個人／構成比" dataDxfId="18"/>
    <tableColumn id="14" xr3:uid="{EBBA916A-FFF7-4614-AD7A-899321DA5569}" name="法人／事業所数" dataCellStyle="桁区切り"/>
    <tableColumn id="15" xr3:uid="{ED316565-5F66-4AE8-BDD6-4D6E850064AF}" name="法人／構成比" dataDxfId="17"/>
    <tableColumn id="16" xr3:uid="{D0FED408-90B6-4A00-8FAC-AC6723D13E8B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F70E3FC-5D4F-4B83-8B08-69E31372ECD9}" name="S_TABLE_04581" displayName="S_TABLE_04581" ref="B47:I74" totalsRowShown="0">
  <autoFilter ref="B47:I74" xr:uid="{3F70E3FC-5D4F-4B83-8B08-69E31372ECD9}"/>
  <tableColumns count="8">
    <tableColumn id="9" xr3:uid="{9CA92174-34CE-421F-9E66-FA88882B7A69}" name="産業小分類上位２０"/>
    <tableColumn id="10" xr3:uid="{62664BED-56E9-48E3-A42D-1B3858E3EA33}" name="総数／事業所数" dataCellStyle="桁区切り"/>
    <tableColumn id="11" xr3:uid="{B28055C4-6019-4CE4-BF06-06B03120EB3C}" name="総数／構成比" dataDxfId="16"/>
    <tableColumn id="12" xr3:uid="{C9D30F49-67ED-4CFA-83C6-80AEBEC1CF03}" name="個人／事業所数" dataCellStyle="桁区切り"/>
    <tableColumn id="13" xr3:uid="{7E93D0FE-44B7-4F79-9260-C3A820D2395A}" name="個人／構成比" dataDxfId="15"/>
    <tableColumn id="14" xr3:uid="{56A1F24C-4ADB-486A-949E-892642BFC906}" name="法人／事業所数" dataCellStyle="桁区切り"/>
    <tableColumn id="15" xr3:uid="{44478C17-68B8-4DC5-A533-83DC8FFD3038}" name="法人／構成比" dataDxfId="14"/>
    <tableColumn id="16" xr3:uid="{4D6CB211-DAEE-4E8B-B3BB-16CE51289F12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2E96E851-6632-4F65-A8C2-2CC7A9412E99}" name="LTBL_04606" displayName="LTBL_04606" ref="B4:I20" totalsRowCount="1">
  <autoFilter ref="B4:I19" xr:uid="{2E96E851-6632-4F65-A8C2-2CC7A9412E99}"/>
  <tableColumns count="8">
    <tableColumn id="9" xr3:uid="{1C1141E1-EE06-4E43-8ED3-2BD0BE07AD2E}" name="産業大分類" totalsRowLabel="合計" totalsRowDxfId="13"/>
    <tableColumn id="10" xr3:uid="{EF97399C-4EF7-47D8-94DD-107430A0D61F}" name="総数／事業所数" totalsRowFunction="custom" totalsRowDxfId="12" dataCellStyle="桁区切り" totalsRowCellStyle="桁区切り">
      <totalsRowFormula>SUM(LTBL_04606[総数／事業所数])</totalsRowFormula>
    </tableColumn>
    <tableColumn id="11" xr3:uid="{9962D3D1-B008-403C-8A87-530697F9B246}" name="総数／構成比" dataDxfId="11"/>
    <tableColumn id="12" xr3:uid="{5BAB036D-80AA-410B-8412-D3A680582BFF}" name="個人／事業所数" totalsRowFunction="sum" totalsRowDxfId="10" dataCellStyle="桁区切り" totalsRowCellStyle="桁区切り"/>
    <tableColumn id="13" xr3:uid="{9B13C417-B277-42C2-A0D5-19C5AD519A41}" name="個人／構成比" dataDxfId="9"/>
    <tableColumn id="14" xr3:uid="{3DF6043D-312B-4D06-80D1-1EC6C950B728}" name="法人／事業所数" totalsRowFunction="sum" totalsRowDxfId="8" dataCellStyle="桁区切り" totalsRowCellStyle="桁区切り"/>
    <tableColumn id="15" xr3:uid="{A06CF066-8773-4BF9-BA50-E1F87B8E7670}" name="法人／構成比" dataDxfId="7"/>
    <tableColumn id="16" xr3:uid="{73767547-86AF-484A-828B-D672098315A2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95DDAED1-D132-4A66-AD2B-396E69FF7B61}" name="M_TABLE_04606" displayName="M_TABLE_04606" ref="B23:I43" totalsRowShown="0">
  <autoFilter ref="B23:I43" xr:uid="{95DDAED1-D132-4A66-AD2B-396E69FF7B61}"/>
  <tableColumns count="8">
    <tableColumn id="9" xr3:uid="{109EB8DC-7658-4BB6-9E9F-6D735E1C933B}" name="産業中分類上位２０"/>
    <tableColumn id="10" xr3:uid="{A8881082-EA26-467D-8FF3-5158A0D1C5BE}" name="総数／事業所数" dataCellStyle="桁区切り"/>
    <tableColumn id="11" xr3:uid="{3168EC98-D245-4AA6-B9DE-28CB4D4D1C18}" name="総数／構成比" dataDxfId="5"/>
    <tableColumn id="12" xr3:uid="{C57F6D49-B1E5-464F-8992-3AD53C0B0FDC}" name="個人／事業所数" dataCellStyle="桁区切り"/>
    <tableColumn id="13" xr3:uid="{599AE37F-99E7-4DE4-9441-106677846B71}" name="個人／構成比" dataDxfId="4"/>
    <tableColumn id="14" xr3:uid="{0B83348C-191D-414A-82A4-8C78EC201941}" name="法人／事業所数" dataCellStyle="桁区切り"/>
    <tableColumn id="15" xr3:uid="{BDF8BD2F-D616-405F-BE00-536F0DCF9014}" name="法人／構成比" dataDxfId="3"/>
    <tableColumn id="16" xr3:uid="{1DF36856-75EA-4730-87CB-B8EE17A13712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D335E01B-A3E7-4134-AB4F-D61C59DB0E18}" name="S_TABLE_04606" displayName="S_TABLE_04606" ref="B46:I71" totalsRowShown="0">
  <autoFilter ref="B46:I71" xr:uid="{D335E01B-A3E7-4134-AB4F-D61C59DB0E18}"/>
  <tableColumns count="8">
    <tableColumn id="9" xr3:uid="{221A8F95-5DC4-48A0-9C57-8A771888A870}" name="産業小分類上位２０"/>
    <tableColumn id="10" xr3:uid="{F62931A5-1169-4DDA-98FB-0F7544A13555}" name="総数／事業所数" dataCellStyle="桁区切り"/>
    <tableColumn id="11" xr3:uid="{15AEC9AF-A260-4EE9-A632-26F341B67474}" name="総数／構成比" dataDxfId="2"/>
    <tableColumn id="12" xr3:uid="{EF7FEC8F-ABB5-402E-8403-2F28E2B041EB}" name="個人／事業所数" dataCellStyle="桁区切り"/>
    <tableColumn id="13" xr3:uid="{162DFD7C-33E5-4AA1-B617-7B7C1FAB1E32}" name="個人／構成比" dataDxfId="1"/>
    <tableColumn id="14" xr3:uid="{6ED44287-D114-4330-8A16-6A30F1CE7505}" name="法人／事業所数" dataCellStyle="桁区切り"/>
    <tableColumn id="15" xr3:uid="{DD5A4A28-E483-4181-99CC-A31F571357BE}" name="法人／構成比" dataDxfId="0"/>
    <tableColumn id="16" xr3:uid="{CA4EFEC3-6815-4E21-B33D-9AD876A4ACB3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18C3-1961-4916-87B7-9D27CFACF78C}">
  <dimension ref="A1:B45"/>
  <sheetViews>
    <sheetView tabSelected="1" workbookViewId="0"/>
  </sheetViews>
  <sheetFormatPr defaultRowHeight="13.2" x14ac:dyDescent="0.2"/>
  <sheetData>
    <row r="1" spans="1:2" x14ac:dyDescent="0.2">
      <c r="A1" t="s">
        <v>310</v>
      </c>
    </row>
    <row r="2" spans="1:2" x14ac:dyDescent="0.2">
      <c r="B2" s="13" t="s">
        <v>224</v>
      </c>
    </row>
    <row r="3" spans="1:2" x14ac:dyDescent="0.2">
      <c r="B3" s="13" t="s">
        <v>115</v>
      </c>
    </row>
    <row r="4" spans="1:2" x14ac:dyDescent="0.2">
      <c r="B4" s="13" t="s">
        <v>222</v>
      </c>
    </row>
    <row r="5" spans="1:2" x14ac:dyDescent="0.2">
      <c r="B5" s="13" t="s">
        <v>269</v>
      </c>
    </row>
    <row r="6" spans="1:2" x14ac:dyDescent="0.2">
      <c r="B6" s="13" t="s">
        <v>270</v>
      </c>
    </row>
    <row r="7" spans="1:2" x14ac:dyDescent="0.2">
      <c r="B7" s="13" t="s">
        <v>271</v>
      </c>
    </row>
    <row r="8" spans="1:2" x14ac:dyDescent="0.2">
      <c r="B8" s="13" t="s">
        <v>272</v>
      </c>
    </row>
    <row r="9" spans="1:2" x14ac:dyDescent="0.2">
      <c r="B9" s="13" t="s">
        <v>273</v>
      </c>
    </row>
    <row r="10" spans="1:2" x14ac:dyDescent="0.2">
      <c r="B10" s="13" t="s">
        <v>274</v>
      </c>
    </row>
    <row r="11" spans="1:2" x14ac:dyDescent="0.2">
      <c r="B11" s="13" t="s">
        <v>275</v>
      </c>
    </row>
    <row r="12" spans="1:2" x14ac:dyDescent="0.2">
      <c r="B12" s="13" t="s">
        <v>276</v>
      </c>
    </row>
    <row r="13" spans="1:2" x14ac:dyDescent="0.2">
      <c r="B13" s="13" t="s">
        <v>277</v>
      </c>
    </row>
    <row r="14" spans="1:2" x14ac:dyDescent="0.2">
      <c r="B14" s="13" t="s">
        <v>278</v>
      </c>
    </row>
    <row r="15" spans="1:2" x14ac:dyDescent="0.2">
      <c r="B15" s="13" t="s">
        <v>279</v>
      </c>
    </row>
    <row r="16" spans="1:2" x14ac:dyDescent="0.2">
      <c r="B16" s="13" t="s">
        <v>280</v>
      </c>
    </row>
    <row r="17" spans="2:2" x14ac:dyDescent="0.2">
      <c r="B17" s="13" t="s">
        <v>281</v>
      </c>
    </row>
    <row r="18" spans="2:2" x14ac:dyDescent="0.2">
      <c r="B18" s="13" t="s">
        <v>282</v>
      </c>
    </row>
    <row r="19" spans="2:2" x14ac:dyDescent="0.2">
      <c r="B19" s="13" t="s">
        <v>283</v>
      </c>
    </row>
    <row r="20" spans="2:2" x14ac:dyDescent="0.2">
      <c r="B20" s="13" t="s">
        <v>284</v>
      </c>
    </row>
    <row r="21" spans="2:2" x14ac:dyDescent="0.2">
      <c r="B21" s="13" t="s">
        <v>285</v>
      </c>
    </row>
    <row r="22" spans="2:2" x14ac:dyDescent="0.2">
      <c r="B22" s="13" t="s">
        <v>286</v>
      </c>
    </row>
    <row r="23" spans="2:2" x14ac:dyDescent="0.2">
      <c r="B23" s="13" t="s">
        <v>287</v>
      </c>
    </row>
    <row r="24" spans="2:2" x14ac:dyDescent="0.2">
      <c r="B24" s="13" t="s">
        <v>288</v>
      </c>
    </row>
    <row r="25" spans="2:2" x14ac:dyDescent="0.2">
      <c r="B25" s="13" t="s">
        <v>289</v>
      </c>
    </row>
    <row r="26" spans="2:2" x14ac:dyDescent="0.2">
      <c r="B26" s="13" t="s">
        <v>290</v>
      </c>
    </row>
    <row r="27" spans="2:2" x14ac:dyDescent="0.2">
      <c r="B27" s="13" t="s">
        <v>291</v>
      </c>
    </row>
    <row r="28" spans="2:2" x14ac:dyDescent="0.2">
      <c r="B28" s="13" t="s">
        <v>292</v>
      </c>
    </row>
    <row r="29" spans="2:2" x14ac:dyDescent="0.2">
      <c r="B29" s="13" t="s">
        <v>293</v>
      </c>
    </row>
    <row r="30" spans="2:2" x14ac:dyDescent="0.2">
      <c r="B30" s="13" t="s">
        <v>294</v>
      </c>
    </row>
    <row r="31" spans="2:2" x14ac:dyDescent="0.2">
      <c r="B31" s="13" t="s">
        <v>295</v>
      </c>
    </row>
    <row r="32" spans="2:2" x14ac:dyDescent="0.2">
      <c r="B32" s="13" t="s">
        <v>296</v>
      </c>
    </row>
    <row r="33" spans="2:2" x14ac:dyDescent="0.2">
      <c r="B33" s="13" t="s">
        <v>297</v>
      </c>
    </row>
    <row r="34" spans="2:2" x14ac:dyDescent="0.2">
      <c r="B34" s="13" t="s">
        <v>298</v>
      </c>
    </row>
    <row r="35" spans="2:2" x14ac:dyDescent="0.2">
      <c r="B35" s="13" t="s">
        <v>299</v>
      </c>
    </row>
    <row r="36" spans="2:2" x14ac:dyDescent="0.2">
      <c r="B36" s="13" t="s">
        <v>300</v>
      </c>
    </row>
    <row r="37" spans="2:2" x14ac:dyDescent="0.2">
      <c r="B37" s="13" t="s">
        <v>301</v>
      </c>
    </row>
    <row r="38" spans="2:2" x14ac:dyDescent="0.2">
      <c r="B38" s="13" t="s">
        <v>302</v>
      </c>
    </row>
    <row r="39" spans="2:2" x14ac:dyDescent="0.2">
      <c r="B39" s="13" t="s">
        <v>303</v>
      </c>
    </row>
    <row r="40" spans="2:2" x14ac:dyDescent="0.2">
      <c r="B40" s="13" t="s">
        <v>304</v>
      </c>
    </row>
    <row r="41" spans="2:2" x14ac:dyDescent="0.2">
      <c r="B41" s="13" t="s">
        <v>305</v>
      </c>
    </row>
    <row r="42" spans="2:2" x14ac:dyDescent="0.2">
      <c r="B42" s="13" t="s">
        <v>306</v>
      </c>
    </row>
    <row r="43" spans="2:2" x14ac:dyDescent="0.2">
      <c r="B43" s="13" t="s">
        <v>307</v>
      </c>
    </row>
    <row r="44" spans="2:2" x14ac:dyDescent="0.2">
      <c r="B44" s="13" t="s">
        <v>308</v>
      </c>
    </row>
    <row r="45" spans="2:2" x14ac:dyDescent="0.2">
      <c r="B45" s="13" t="s">
        <v>309</v>
      </c>
    </row>
  </sheetData>
  <phoneticPr fontId="1"/>
  <hyperlinks>
    <hyperlink ref="B2" location="'産業大分類'!a1" display="産業大分類" xr:uid="{68ED36A4-1482-4E46-95D2-F546B073F6DE}"/>
    <hyperlink ref="B3" location="'産業中分類'!a1" display="産業中分類" xr:uid="{C7B273DE-B4B1-4880-A765-CBF3CB5005F4}"/>
    <hyperlink ref="B4" location="'産業小分類'!a1" display="産業小分類" xr:uid="{F896BB15-BDCD-4E7E-BA7B-9471D12DBE34}"/>
    <hyperlink ref="B5" location="'宮城県'!a1" display="宮城県" xr:uid="{E668797A-70CE-46D2-9A18-53AEADF41907}"/>
    <hyperlink ref="B6" location="'仙台市'!a1" display="仙台市" xr:uid="{4C670EEE-FE75-45A9-A343-BEBE2EF3E991}"/>
    <hyperlink ref="B7" location="'仙台市青葉区'!a1" display="仙台市青葉区" xr:uid="{880988BC-A6BA-441B-8F45-95AF68EBF51D}"/>
    <hyperlink ref="B8" location="'仙台市宮城野区'!a1" display="仙台市宮城野区" xr:uid="{B3C1D12C-200F-451A-890B-1CC4B9D4972C}"/>
    <hyperlink ref="B9" location="'仙台市若林区'!a1" display="仙台市若林区" xr:uid="{4797E8A3-278E-4DC5-B896-A8330D639EFA}"/>
    <hyperlink ref="B10" location="'仙台市太白区'!a1" display="仙台市太白区" xr:uid="{81D9210E-CD0A-4CA5-A976-8A779881545E}"/>
    <hyperlink ref="B11" location="'仙台市泉区'!a1" display="仙台市泉区" xr:uid="{E7B584B5-8E16-450D-96AD-FEC2D5D3C6DD}"/>
    <hyperlink ref="B12" location="'石巻市'!a1" display="石巻市" xr:uid="{6FDA3E91-4D67-4335-B5E4-B6BA2BA21DC7}"/>
    <hyperlink ref="B13" location="'塩竈市'!a1" display="塩竈市" xr:uid="{D49BD023-866A-42B0-B08F-194768A925DF}"/>
    <hyperlink ref="B14" location="'気仙沼市'!a1" display="気仙沼市" xr:uid="{C7B9EC3D-1A7D-4DDF-9FA8-E9FBED8CA5F9}"/>
    <hyperlink ref="B15" location="'白石市'!a1" display="白石市" xr:uid="{CA944573-368B-448B-B922-97EE8F35791B}"/>
    <hyperlink ref="B16" location="'名取市'!a1" display="名取市" xr:uid="{BC50EC11-F11B-4A31-9398-92859442F105}"/>
    <hyperlink ref="B17" location="'角田市'!a1" display="角田市" xr:uid="{6B309506-1D3C-446D-9D54-7219329640AA}"/>
    <hyperlink ref="B18" location="'多賀城市'!a1" display="多賀城市" xr:uid="{50A2035F-DA38-4129-9875-AB978ECC4E25}"/>
    <hyperlink ref="B19" location="'岩沼市'!a1" display="岩沼市" xr:uid="{9E3B0825-8763-4D4A-9BC7-934A34E14935}"/>
    <hyperlink ref="B20" location="'登米市'!a1" display="登米市" xr:uid="{B9E03760-BF7A-44B7-8C53-CEF892FC3B44}"/>
    <hyperlink ref="B21" location="'栗原市'!a1" display="栗原市" xr:uid="{088B3E75-98BA-4F00-985C-50C46271FE98}"/>
    <hyperlink ref="B22" location="'東松島市'!a1" display="東松島市" xr:uid="{D70D8A9A-2AD9-4F6A-8102-B8F74C7466D0}"/>
    <hyperlink ref="B23" location="'大崎市'!a1" display="大崎市" xr:uid="{B82624B8-8CB5-4BF5-B722-F27A645EE467}"/>
    <hyperlink ref="B24" location="'富谷市'!a1" display="富谷市" xr:uid="{238BF4EB-EA98-469C-8C82-C1E6B11561A1}"/>
    <hyperlink ref="B25" location="'刈田郡蔵王町'!a1" display="刈田郡蔵王町" xr:uid="{A606811D-CD79-4A9C-9E6A-46D1C3AC86B2}"/>
    <hyperlink ref="B26" location="'刈田郡七ヶ宿町'!a1" display="刈田郡七ヶ宿町" xr:uid="{36486A3B-99E0-416A-B08C-12A2994F9A53}"/>
    <hyperlink ref="B27" location="'柴田郡大河原町'!a1" display="柴田郡大河原町" xr:uid="{E0105857-508E-49C6-A13E-738A1003D85A}"/>
    <hyperlink ref="B28" location="'柴田郡村田町'!a1" display="柴田郡村田町" xr:uid="{9C985F81-9CB7-4B2D-B73F-B0B82FF5E840}"/>
    <hyperlink ref="B29" location="'柴田郡柴田町'!a1" display="柴田郡柴田町" xr:uid="{D0C6D61E-AF8D-49E8-9F4F-6F1E32A082DC}"/>
    <hyperlink ref="B30" location="'柴田郡川崎町'!a1" display="柴田郡川崎町" xr:uid="{A438F4F6-2BDF-4CC2-8C62-182B70845693}"/>
    <hyperlink ref="B31" location="'伊具郡丸森町'!a1" display="伊具郡丸森町" xr:uid="{879A4D68-93C8-4D70-BEAF-64DE0EB7ECF5}"/>
    <hyperlink ref="B32" location="'亘理郡亘理町'!a1" display="亘理郡亘理町" xr:uid="{46982980-63B8-4749-9D2B-F88F7441CA40}"/>
    <hyperlink ref="B33" location="'亘理郡山元町'!a1" display="亘理郡山元町" xr:uid="{3DBE9DF2-74E9-4551-B270-899CAD04EC71}"/>
    <hyperlink ref="B34" location="'宮城郡松島町'!a1" display="宮城郡松島町" xr:uid="{3F1DBCC8-FAF1-4953-A45F-078BA81AB948}"/>
    <hyperlink ref="B35" location="'宮城郡七ヶ浜町'!a1" display="宮城郡七ヶ浜町" xr:uid="{846A3619-8CA7-4184-ACBF-AFD855D4E03E}"/>
    <hyperlink ref="B36" location="'宮城郡利府町'!a1" display="宮城郡利府町" xr:uid="{4D4CAB80-6BEF-4F3E-BDC2-DD052301B43D}"/>
    <hyperlink ref="B37" location="'黒川郡大和町'!a1" display="黒川郡大和町" xr:uid="{1054B91A-2226-4BA2-8853-7E761E870DDE}"/>
    <hyperlink ref="B38" location="'黒川郡大郷町'!a1" display="黒川郡大郷町" xr:uid="{A88D661B-E144-444C-91C2-E4C56F7157F7}"/>
    <hyperlink ref="B39" location="'黒川郡大衡村'!a1" display="黒川郡大衡村" xr:uid="{69B44FDA-D650-45FE-A56E-2F4506707C86}"/>
    <hyperlink ref="B40" location="'加美郡色麻町'!a1" display="加美郡色麻町" xr:uid="{F3235533-3072-435B-B3AB-E53D61219861}"/>
    <hyperlink ref="B41" location="'加美郡加美町'!a1" display="加美郡加美町" xr:uid="{91190B48-80C6-4D60-A148-A3BBCC5BE6BA}"/>
    <hyperlink ref="B42" location="'遠田郡涌谷町'!a1" display="遠田郡涌谷町" xr:uid="{414F8C49-0961-4C60-A9F8-92ADF5865612}"/>
    <hyperlink ref="B43" location="'遠田郡美里町'!a1" display="遠田郡美里町" xr:uid="{96607722-A3A8-4BA9-B37B-3B2D1BE9F855}"/>
    <hyperlink ref="B44" location="'牡鹿郡女川町'!a1" display="牡鹿郡女川町" xr:uid="{8E790BD2-C72D-46DD-B9A9-429428E916CA}"/>
    <hyperlink ref="B45" location="'本吉郡南三陸町'!a1" display="本吉郡南三陸町" xr:uid="{7DB92F2F-2324-4EFB-9AE2-BC585A540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038C-8596-4776-9435-E66D488F82D9}">
  <sheetPr>
    <pageSetUpPr fitToPage="1"/>
  </sheetPr>
  <dimension ref="A1:H65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56</v>
      </c>
      <c r="B1" s="7" t="s">
        <v>57</v>
      </c>
      <c r="C1" s="7" t="s">
        <v>58</v>
      </c>
      <c r="D1" s="7" t="s">
        <v>59</v>
      </c>
      <c r="E1" s="7" t="s">
        <v>60</v>
      </c>
      <c r="F1" s="7" t="s">
        <v>61</v>
      </c>
      <c r="G1" s="7" t="s">
        <v>62</v>
      </c>
      <c r="H1" s="7" t="s">
        <v>63</v>
      </c>
    </row>
    <row r="2" spans="1:8" x14ac:dyDescent="0.2">
      <c r="A2" s="1" t="s">
        <v>0</v>
      </c>
      <c r="B2" s="4">
        <v>52069</v>
      </c>
      <c r="C2" s="5">
        <v>99.999999999999986</v>
      </c>
      <c r="D2" s="4">
        <v>23880</v>
      </c>
      <c r="E2" s="5">
        <v>99.98</v>
      </c>
      <c r="F2" s="4">
        <v>27738</v>
      </c>
      <c r="G2" s="5">
        <v>99.970000000000013</v>
      </c>
      <c r="H2" s="4">
        <v>115</v>
      </c>
    </row>
    <row r="3" spans="1:8" x14ac:dyDescent="0.2">
      <c r="A3" s="2" t="s">
        <v>41</v>
      </c>
      <c r="B3" s="4">
        <v>19</v>
      </c>
      <c r="C3" s="5">
        <v>0.04</v>
      </c>
      <c r="D3" s="4">
        <v>1</v>
      </c>
      <c r="E3" s="5">
        <v>0</v>
      </c>
      <c r="F3" s="4">
        <v>18</v>
      </c>
      <c r="G3" s="5">
        <v>0.06</v>
      </c>
      <c r="H3" s="4">
        <v>0</v>
      </c>
    </row>
    <row r="4" spans="1:8" x14ac:dyDescent="0.2">
      <c r="A4" s="2" t="s">
        <v>42</v>
      </c>
      <c r="B4" s="4">
        <v>7693</v>
      </c>
      <c r="C4" s="5">
        <v>14.77</v>
      </c>
      <c r="D4" s="4">
        <v>2026</v>
      </c>
      <c r="E4" s="5">
        <v>8.48</v>
      </c>
      <c r="F4" s="4">
        <v>5665</v>
      </c>
      <c r="G4" s="5">
        <v>20.420000000000002</v>
      </c>
      <c r="H4" s="4">
        <v>2</v>
      </c>
    </row>
    <row r="5" spans="1:8" x14ac:dyDescent="0.2">
      <c r="A5" s="2" t="s">
        <v>43</v>
      </c>
      <c r="B5" s="4">
        <v>2950</v>
      </c>
      <c r="C5" s="5">
        <v>5.67</v>
      </c>
      <c r="D5" s="4">
        <v>941</v>
      </c>
      <c r="E5" s="5">
        <v>3.94</v>
      </c>
      <c r="F5" s="4">
        <v>1998</v>
      </c>
      <c r="G5" s="5">
        <v>7.2</v>
      </c>
      <c r="H5" s="4">
        <v>7</v>
      </c>
    </row>
    <row r="6" spans="1:8" x14ac:dyDescent="0.2">
      <c r="A6" s="2" t="s">
        <v>44</v>
      </c>
      <c r="B6" s="4">
        <v>71</v>
      </c>
      <c r="C6" s="5">
        <v>0.14000000000000001</v>
      </c>
      <c r="D6" s="4">
        <v>1</v>
      </c>
      <c r="E6" s="5">
        <v>0</v>
      </c>
      <c r="F6" s="4">
        <v>59</v>
      </c>
      <c r="G6" s="5">
        <v>0.21</v>
      </c>
      <c r="H6" s="4">
        <v>1</v>
      </c>
    </row>
    <row r="7" spans="1:8" x14ac:dyDescent="0.2">
      <c r="A7" s="2" t="s">
        <v>45</v>
      </c>
      <c r="B7" s="4">
        <v>538</v>
      </c>
      <c r="C7" s="5">
        <v>1.03</v>
      </c>
      <c r="D7" s="4">
        <v>25</v>
      </c>
      <c r="E7" s="5">
        <v>0.1</v>
      </c>
      <c r="F7" s="4">
        <v>511</v>
      </c>
      <c r="G7" s="5">
        <v>1.84</v>
      </c>
      <c r="H7" s="4">
        <v>2</v>
      </c>
    </row>
    <row r="8" spans="1:8" x14ac:dyDescent="0.2">
      <c r="A8" s="2" t="s">
        <v>46</v>
      </c>
      <c r="B8" s="4">
        <v>784</v>
      </c>
      <c r="C8" s="5">
        <v>1.51</v>
      </c>
      <c r="D8" s="4">
        <v>288</v>
      </c>
      <c r="E8" s="5">
        <v>1.21</v>
      </c>
      <c r="F8" s="4">
        <v>489</v>
      </c>
      <c r="G8" s="5">
        <v>1.76</v>
      </c>
      <c r="H8" s="4">
        <v>4</v>
      </c>
    </row>
    <row r="9" spans="1:8" x14ac:dyDescent="0.2">
      <c r="A9" s="2" t="s">
        <v>47</v>
      </c>
      <c r="B9" s="4">
        <v>12762</v>
      </c>
      <c r="C9" s="5">
        <v>24.51</v>
      </c>
      <c r="D9" s="4">
        <v>4737</v>
      </c>
      <c r="E9" s="5">
        <v>19.84</v>
      </c>
      <c r="F9" s="4">
        <v>8009</v>
      </c>
      <c r="G9" s="5">
        <v>28.87</v>
      </c>
      <c r="H9" s="4">
        <v>16</v>
      </c>
    </row>
    <row r="10" spans="1:8" x14ac:dyDescent="0.2">
      <c r="A10" s="2" t="s">
        <v>48</v>
      </c>
      <c r="B10" s="4">
        <v>455</v>
      </c>
      <c r="C10" s="5">
        <v>0.87</v>
      </c>
      <c r="D10" s="4">
        <v>71</v>
      </c>
      <c r="E10" s="5">
        <v>0.3</v>
      </c>
      <c r="F10" s="4">
        <v>384</v>
      </c>
      <c r="G10" s="5">
        <v>1.38</v>
      </c>
      <c r="H10" s="4">
        <v>0</v>
      </c>
    </row>
    <row r="11" spans="1:8" x14ac:dyDescent="0.2">
      <c r="A11" s="2" t="s">
        <v>49</v>
      </c>
      <c r="B11" s="4">
        <v>5248</v>
      </c>
      <c r="C11" s="5">
        <v>10.08</v>
      </c>
      <c r="D11" s="4">
        <v>2064</v>
      </c>
      <c r="E11" s="5">
        <v>8.64</v>
      </c>
      <c r="F11" s="4">
        <v>3174</v>
      </c>
      <c r="G11" s="5">
        <v>11.44</v>
      </c>
      <c r="H11" s="4">
        <v>3</v>
      </c>
    </row>
    <row r="12" spans="1:8" x14ac:dyDescent="0.2">
      <c r="A12" s="2" t="s">
        <v>50</v>
      </c>
      <c r="B12" s="4">
        <v>2823</v>
      </c>
      <c r="C12" s="5">
        <v>5.42</v>
      </c>
      <c r="D12" s="4">
        <v>1184</v>
      </c>
      <c r="E12" s="5">
        <v>4.96</v>
      </c>
      <c r="F12" s="4">
        <v>1619</v>
      </c>
      <c r="G12" s="5">
        <v>5.84</v>
      </c>
      <c r="H12" s="4">
        <v>5</v>
      </c>
    </row>
    <row r="13" spans="1:8" x14ac:dyDescent="0.2">
      <c r="A13" s="2" t="s">
        <v>51</v>
      </c>
      <c r="B13" s="4">
        <v>5952</v>
      </c>
      <c r="C13" s="5">
        <v>11.43</v>
      </c>
      <c r="D13" s="4">
        <v>4397</v>
      </c>
      <c r="E13" s="5">
        <v>18.41</v>
      </c>
      <c r="F13" s="4">
        <v>1508</v>
      </c>
      <c r="G13" s="5">
        <v>5.44</v>
      </c>
      <c r="H13" s="4">
        <v>5</v>
      </c>
    </row>
    <row r="14" spans="1:8" x14ac:dyDescent="0.2">
      <c r="A14" s="2" t="s">
        <v>52</v>
      </c>
      <c r="B14" s="4">
        <v>6558</v>
      </c>
      <c r="C14" s="5">
        <v>12.59</v>
      </c>
      <c r="D14" s="4">
        <v>5054</v>
      </c>
      <c r="E14" s="5">
        <v>21.16</v>
      </c>
      <c r="F14" s="4">
        <v>1479</v>
      </c>
      <c r="G14" s="5">
        <v>5.33</v>
      </c>
      <c r="H14" s="4">
        <v>9</v>
      </c>
    </row>
    <row r="15" spans="1:8" x14ac:dyDescent="0.2">
      <c r="A15" s="2" t="s">
        <v>53</v>
      </c>
      <c r="B15" s="4">
        <v>1858</v>
      </c>
      <c r="C15" s="5">
        <v>3.57</v>
      </c>
      <c r="D15" s="4">
        <v>1190</v>
      </c>
      <c r="E15" s="5">
        <v>4.9800000000000004</v>
      </c>
      <c r="F15" s="4">
        <v>518</v>
      </c>
      <c r="G15" s="5">
        <v>1.87</v>
      </c>
      <c r="H15" s="4">
        <v>38</v>
      </c>
    </row>
    <row r="16" spans="1:8" x14ac:dyDescent="0.2">
      <c r="A16" s="2" t="s">
        <v>54</v>
      </c>
      <c r="B16" s="4">
        <v>2380</v>
      </c>
      <c r="C16" s="5">
        <v>4.57</v>
      </c>
      <c r="D16" s="4">
        <v>1294</v>
      </c>
      <c r="E16" s="5">
        <v>5.42</v>
      </c>
      <c r="F16" s="4">
        <v>977</v>
      </c>
      <c r="G16" s="5">
        <v>3.52</v>
      </c>
      <c r="H16" s="4">
        <v>5</v>
      </c>
    </row>
    <row r="17" spans="1:8" x14ac:dyDescent="0.2">
      <c r="A17" s="2" t="s">
        <v>55</v>
      </c>
      <c r="B17" s="4">
        <v>1978</v>
      </c>
      <c r="C17" s="5">
        <v>3.8</v>
      </c>
      <c r="D17" s="4">
        <v>607</v>
      </c>
      <c r="E17" s="5">
        <v>2.54</v>
      </c>
      <c r="F17" s="4">
        <v>1330</v>
      </c>
      <c r="G17" s="5">
        <v>4.79</v>
      </c>
      <c r="H17" s="4">
        <v>18</v>
      </c>
    </row>
    <row r="18" spans="1:8" x14ac:dyDescent="0.2">
      <c r="A18" s="1" t="s">
        <v>1</v>
      </c>
      <c r="B18" s="4">
        <v>24205</v>
      </c>
      <c r="C18" s="5">
        <v>100.01</v>
      </c>
      <c r="D18" s="4">
        <v>8371</v>
      </c>
      <c r="E18" s="5">
        <v>99.97999999999999</v>
      </c>
      <c r="F18" s="4">
        <v>15790</v>
      </c>
      <c r="G18" s="5">
        <v>100.02000000000001</v>
      </c>
      <c r="H18" s="4">
        <v>25</v>
      </c>
    </row>
    <row r="19" spans="1:8" x14ac:dyDescent="0.2">
      <c r="A19" s="2" t="s">
        <v>41</v>
      </c>
      <c r="B19" s="4">
        <v>8</v>
      </c>
      <c r="C19" s="5">
        <v>0.03</v>
      </c>
      <c r="D19" s="4">
        <v>0</v>
      </c>
      <c r="E19" s="5">
        <v>0</v>
      </c>
      <c r="F19" s="4">
        <v>8</v>
      </c>
      <c r="G19" s="5">
        <v>0.05</v>
      </c>
      <c r="H19" s="4">
        <v>0</v>
      </c>
    </row>
    <row r="20" spans="1:8" x14ac:dyDescent="0.2">
      <c r="A20" s="2" t="s">
        <v>42</v>
      </c>
      <c r="B20" s="4">
        <v>3107</v>
      </c>
      <c r="C20" s="5">
        <v>12.84</v>
      </c>
      <c r="D20" s="4">
        <v>248</v>
      </c>
      <c r="E20" s="5">
        <v>2.96</v>
      </c>
      <c r="F20" s="4">
        <v>2858</v>
      </c>
      <c r="G20" s="5">
        <v>18.100000000000001</v>
      </c>
      <c r="H20" s="4">
        <v>1</v>
      </c>
    </row>
    <row r="21" spans="1:8" x14ac:dyDescent="0.2">
      <c r="A21" s="2" t="s">
        <v>43</v>
      </c>
      <c r="B21" s="4">
        <v>897</v>
      </c>
      <c r="C21" s="5">
        <v>3.71</v>
      </c>
      <c r="D21" s="4">
        <v>179</v>
      </c>
      <c r="E21" s="5">
        <v>2.14</v>
      </c>
      <c r="F21" s="4">
        <v>718</v>
      </c>
      <c r="G21" s="5">
        <v>4.55</v>
      </c>
      <c r="H21" s="4">
        <v>0</v>
      </c>
    </row>
    <row r="22" spans="1:8" x14ac:dyDescent="0.2">
      <c r="A22" s="2" t="s">
        <v>44</v>
      </c>
      <c r="B22" s="4">
        <v>23</v>
      </c>
      <c r="C22" s="5">
        <v>0.1</v>
      </c>
      <c r="D22" s="4">
        <v>0</v>
      </c>
      <c r="E22" s="5">
        <v>0</v>
      </c>
      <c r="F22" s="4">
        <v>23</v>
      </c>
      <c r="G22" s="5">
        <v>0.15</v>
      </c>
      <c r="H22" s="4">
        <v>0</v>
      </c>
    </row>
    <row r="23" spans="1:8" x14ac:dyDescent="0.2">
      <c r="A23" s="2" t="s">
        <v>45</v>
      </c>
      <c r="B23" s="4">
        <v>422</v>
      </c>
      <c r="C23" s="5">
        <v>1.74</v>
      </c>
      <c r="D23" s="4">
        <v>10</v>
      </c>
      <c r="E23" s="5">
        <v>0.12</v>
      </c>
      <c r="F23" s="4">
        <v>410</v>
      </c>
      <c r="G23" s="5">
        <v>2.6</v>
      </c>
      <c r="H23" s="4">
        <v>2</v>
      </c>
    </row>
    <row r="24" spans="1:8" x14ac:dyDescent="0.2">
      <c r="A24" s="2" t="s">
        <v>46</v>
      </c>
      <c r="B24" s="4">
        <v>424</v>
      </c>
      <c r="C24" s="5">
        <v>1.75</v>
      </c>
      <c r="D24" s="4">
        <v>208</v>
      </c>
      <c r="E24" s="5">
        <v>2.48</v>
      </c>
      <c r="F24" s="4">
        <v>213</v>
      </c>
      <c r="G24" s="5">
        <v>1.35</v>
      </c>
      <c r="H24" s="4">
        <v>0</v>
      </c>
    </row>
    <row r="25" spans="1:8" x14ac:dyDescent="0.2">
      <c r="A25" s="2" t="s">
        <v>47</v>
      </c>
      <c r="B25" s="4">
        <v>5952</v>
      </c>
      <c r="C25" s="5">
        <v>24.59</v>
      </c>
      <c r="D25" s="4">
        <v>1280</v>
      </c>
      <c r="E25" s="5">
        <v>15.29</v>
      </c>
      <c r="F25" s="4">
        <v>4670</v>
      </c>
      <c r="G25" s="5">
        <v>29.58</v>
      </c>
      <c r="H25" s="4">
        <v>2</v>
      </c>
    </row>
    <row r="26" spans="1:8" x14ac:dyDescent="0.2">
      <c r="A26" s="2" t="s">
        <v>48</v>
      </c>
      <c r="B26" s="4">
        <v>229</v>
      </c>
      <c r="C26" s="5">
        <v>0.95</v>
      </c>
      <c r="D26" s="4">
        <v>11</v>
      </c>
      <c r="E26" s="5">
        <v>0.13</v>
      </c>
      <c r="F26" s="4">
        <v>218</v>
      </c>
      <c r="G26" s="5">
        <v>1.38</v>
      </c>
      <c r="H26" s="4">
        <v>0</v>
      </c>
    </row>
    <row r="27" spans="1:8" x14ac:dyDescent="0.2">
      <c r="A27" s="2" t="s">
        <v>49</v>
      </c>
      <c r="B27" s="4">
        <v>2772</v>
      </c>
      <c r="C27" s="5">
        <v>11.45</v>
      </c>
      <c r="D27" s="4">
        <v>604</v>
      </c>
      <c r="E27" s="5">
        <v>7.22</v>
      </c>
      <c r="F27" s="4">
        <v>2164</v>
      </c>
      <c r="G27" s="5">
        <v>13.7</v>
      </c>
      <c r="H27" s="4">
        <v>2</v>
      </c>
    </row>
    <row r="28" spans="1:8" x14ac:dyDescent="0.2">
      <c r="A28" s="2" t="s">
        <v>50</v>
      </c>
      <c r="B28" s="4">
        <v>1884</v>
      </c>
      <c r="C28" s="5">
        <v>7.78</v>
      </c>
      <c r="D28" s="4">
        <v>689</v>
      </c>
      <c r="E28" s="5">
        <v>8.23</v>
      </c>
      <c r="F28" s="4">
        <v>1192</v>
      </c>
      <c r="G28" s="5">
        <v>7.55</v>
      </c>
      <c r="H28" s="4">
        <v>2</v>
      </c>
    </row>
    <row r="29" spans="1:8" x14ac:dyDescent="0.2">
      <c r="A29" s="2" t="s">
        <v>51</v>
      </c>
      <c r="B29" s="4">
        <v>2790</v>
      </c>
      <c r="C29" s="5">
        <v>11.53</v>
      </c>
      <c r="D29" s="4">
        <v>1903</v>
      </c>
      <c r="E29" s="5">
        <v>22.73</v>
      </c>
      <c r="F29" s="4">
        <v>884</v>
      </c>
      <c r="G29" s="5">
        <v>5.6</v>
      </c>
      <c r="H29" s="4">
        <v>1</v>
      </c>
    </row>
    <row r="30" spans="1:8" x14ac:dyDescent="0.2">
      <c r="A30" s="2" t="s">
        <v>52</v>
      </c>
      <c r="B30" s="4">
        <v>2726</v>
      </c>
      <c r="C30" s="5">
        <v>11.26</v>
      </c>
      <c r="D30" s="4">
        <v>1878</v>
      </c>
      <c r="E30" s="5">
        <v>22.43</v>
      </c>
      <c r="F30" s="4">
        <v>846</v>
      </c>
      <c r="G30" s="5">
        <v>5.36</v>
      </c>
      <c r="H30" s="4">
        <v>0</v>
      </c>
    </row>
    <row r="31" spans="1:8" x14ac:dyDescent="0.2">
      <c r="A31" s="2" t="s">
        <v>53</v>
      </c>
      <c r="B31" s="4">
        <v>849</v>
      </c>
      <c r="C31" s="5">
        <v>3.51</v>
      </c>
      <c r="D31" s="4">
        <v>521</v>
      </c>
      <c r="E31" s="5">
        <v>6.22</v>
      </c>
      <c r="F31" s="4">
        <v>313</v>
      </c>
      <c r="G31" s="5">
        <v>1.98</v>
      </c>
      <c r="H31" s="4">
        <v>6</v>
      </c>
    </row>
    <row r="32" spans="1:8" x14ac:dyDescent="0.2">
      <c r="A32" s="2" t="s">
        <v>54</v>
      </c>
      <c r="B32" s="4">
        <v>1224</v>
      </c>
      <c r="C32" s="5">
        <v>5.0599999999999996</v>
      </c>
      <c r="D32" s="4">
        <v>700</v>
      </c>
      <c r="E32" s="5">
        <v>8.36</v>
      </c>
      <c r="F32" s="4">
        <v>522</v>
      </c>
      <c r="G32" s="5">
        <v>3.31</v>
      </c>
      <c r="H32" s="4">
        <v>2</v>
      </c>
    </row>
    <row r="33" spans="1:8" x14ac:dyDescent="0.2">
      <c r="A33" s="2" t="s">
        <v>55</v>
      </c>
      <c r="B33" s="4">
        <v>898</v>
      </c>
      <c r="C33" s="5">
        <v>3.71</v>
      </c>
      <c r="D33" s="4">
        <v>140</v>
      </c>
      <c r="E33" s="5">
        <v>1.67</v>
      </c>
      <c r="F33" s="4">
        <v>751</v>
      </c>
      <c r="G33" s="5">
        <v>4.76</v>
      </c>
      <c r="H33" s="4">
        <v>7</v>
      </c>
    </row>
    <row r="34" spans="1:8" x14ac:dyDescent="0.2">
      <c r="A34" s="1" t="s">
        <v>2</v>
      </c>
      <c r="B34" s="4">
        <v>9748</v>
      </c>
      <c r="C34" s="5">
        <v>99.990000000000009</v>
      </c>
      <c r="D34" s="4">
        <v>3550</v>
      </c>
      <c r="E34" s="5">
        <v>99.999999999999986</v>
      </c>
      <c r="F34" s="4">
        <v>6175</v>
      </c>
      <c r="G34" s="5">
        <v>99.99</v>
      </c>
      <c r="H34" s="4">
        <v>12</v>
      </c>
    </row>
    <row r="35" spans="1:8" x14ac:dyDescent="0.2">
      <c r="A35" s="2" t="s">
        <v>41</v>
      </c>
      <c r="B35" s="4">
        <v>2</v>
      </c>
      <c r="C35" s="5">
        <v>0.02</v>
      </c>
      <c r="D35" s="4">
        <v>0</v>
      </c>
      <c r="E35" s="5">
        <v>0</v>
      </c>
      <c r="F35" s="4">
        <v>2</v>
      </c>
      <c r="G35" s="5">
        <v>0.03</v>
      </c>
      <c r="H35" s="4">
        <v>0</v>
      </c>
    </row>
    <row r="36" spans="1:8" x14ac:dyDescent="0.2">
      <c r="A36" s="2" t="s">
        <v>42</v>
      </c>
      <c r="B36" s="4">
        <v>782</v>
      </c>
      <c r="C36" s="5">
        <v>8.02</v>
      </c>
      <c r="D36" s="4">
        <v>46</v>
      </c>
      <c r="E36" s="5">
        <v>1.3</v>
      </c>
      <c r="F36" s="4">
        <v>736</v>
      </c>
      <c r="G36" s="5">
        <v>11.92</v>
      </c>
      <c r="H36" s="4">
        <v>0</v>
      </c>
    </row>
    <row r="37" spans="1:8" x14ac:dyDescent="0.2">
      <c r="A37" s="2" t="s">
        <v>43</v>
      </c>
      <c r="B37" s="4">
        <v>225</v>
      </c>
      <c r="C37" s="5">
        <v>2.31</v>
      </c>
      <c r="D37" s="4">
        <v>45</v>
      </c>
      <c r="E37" s="5">
        <v>1.27</v>
      </c>
      <c r="F37" s="4">
        <v>180</v>
      </c>
      <c r="G37" s="5">
        <v>2.91</v>
      </c>
      <c r="H37" s="4">
        <v>0</v>
      </c>
    </row>
    <row r="38" spans="1:8" x14ac:dyDescent="0.2">
      <c r="A38" s="2" t="s">
        <v>44</v>
      </c>
      <c r="B38" s="4">
        <v>13</v>
      </c>
      <c r="C38" s="5">
        <v>0.13</v>
      </c>
      <c r="D38" s="4">
        <v>0</v>
      </c>
      <c r="E38" s="5">
        <v>0</v>
      </c>
      <c r="F38" s="4">
        <v>13</v>
      </c>
      <c r="G38" s="5">
        <v>0.21</v>
      </c>
      <c r="H38" s="4">
        <v>0</v>
      </c>
    </row>
    <row r="39" spans="1:8" x14ac:dyDescent="0.2">
      <c r="A39" s="2" t="s">
        <v>45</v>
      </c>
      <c r="B39" s="4">
        <v>250</v>
      </c>
      <c r="C39" s="5">
        <v>2.56</v>
      </c>
      <c r="D39" s="4">
        <v>3</v>
      </c>
      <c r="E39" s="5">
        <v>0.08</v>
      </c>
      <c r="F39" s="4">
        <v>245</v>
      </c>
      <c r="G39" s="5">
        <v>3.97</v>
      </c>
      <c r="H39" s="4">
        <v>2</v>
      </c>
    </row>
    <row r="40" spans="1:8" x14ac:dyDescent="0.2">
      <c r="A40" s="2" t="s">
        <v>46</v>
      </c>
      <c r="B40" s="4">
        <v>69</v>
      </c>
      <c r="C40" s="5">
        <v>0.71</v>
      </c>
      <c r="D40" s="4">
        <v>29</v>
      </c>
      <c r="E40" s="5">
        <v>0.82</v>
      </c>
      <c r="F40" s="4">
        <v>39</v>
      </c>
      <c r="G40" s="5">
        <v>0.63</v>
      </c>
      <c r="H40" s="4">
        <v>0</v>
      </c>
    </row>
    <row r="41" spans="1:8" x14ac:dyDescent="0.2">
      <c r="A41" s="2" t="s">
        <v>47</v>
      </c>
      <c r="B41" s="4">
        <v>2257</v>
      </c>
      <c r="C41" s="5">
        <v>23.15</v>
      </c>
      <c r="D41" s="4">
        <v>463</v>
      </c>
      <c r="E41" s="5">
        <v>13.04</v>
      </c>
      <c r="F41" s="4">
        <v>1794</v>
      </c>
      <c r="G41" s="5">
        <v>29.05</v>
      </c>
      <c r="H41" s="4">
        <v>0</v>
      </c>
    </row>
    <row r="42" spans="1:8" x14ac:dyDescent="0.2">
      <c r="A42" s="2" t="s">
        <v>48</v>
      </c>
      <c r="B42" s="4">
        <v>116</v>
      </c>
      <c r="C42" s="5">
        <v>1.19</v>
      </c>
      <c r="D42" s="4">
        <v>5</v>
      </c>
      <c r="E42" s="5">
        <v>0.14000000000000001</v>
      </c>
      <c r="F42" s="4">
        <v>111</v>
      </c>
      <c r="G42" s="5">
        <v>1.8</v>
      </c>
      <c r="H42" s="4">
        <v>0</v>
      </c>
    </row>
    <row r="43" spans="1:8" x14ac:dyDescent="0.2">
      <c r="A43" s="2" t="s">
        <v>49</v>
      </c>
      <c r="B43" s="4">
        <v>1068</v>
      </c>
      <c r="C43" s="5">
        <v>10.96</v>
      </c>
      <c r="D43" s="4">
        <v>181</v>
      </c>
      <c r="E43" s="5">
        <v>5.0999999999999996</v>
      </c>
      <c r="F43" s="4">
        <v>887</v>
      </c>
      <c r="G43" s="5">
        <v>14.36</v>
      </c>
      <c r="H43" s="4">
        <v>0</v>
      </c>
    </row>
    <row r="44" spans="1:8" x14ac:dyDescent="0.2">
      <c r="A44" s="2" t="s">
        <v>50</v>
      </c>
      <c r="B44" s="4">
        <v>1045</v>
      </c>
      <c r="C44" s="5">
        <v>10.72</v>
      </c>
      <c r="D44" s="4">
        <v>396</v>
      </c>
      <c r="E44" s="5">
        <v>11.15</v>
      </c>
      <c r="F44" s="4">
        <v>647</v>
      </c>
      <c r="G44" s="5">
        <v>10.48</v>
      </c>
      <c r="H44" s="4">
        <v>1</v>
      </c>
    </row>
    <row r="45" spans="1:8" x14ac:dyDescent="0.2">
      <c r="A45" s="2" t="s">
        <v>51</v>
      </c>
      <c r="B45" s="4">
        <v>1713</v>
      </c>
      <c r="C45" s="5">
        <v>17.57</v>
      </c>
      <c r="D45" s="4">
        <v>1182</v>
      </c>
      <c r="E45" s="5">
        <v>33.299999999999997</v>
      </c>
      <c r="F45" s="4">
        <v>529</v>
      </c>
      <c r="G45" s="5">
        <v>8.57</v>
      </c>
      <c r="H45" s="4">
        <v>0</v>
      </c>
    </row>
    <row r="46" spans="1:8" x14ac:dyDescent="0.2">
      <c r="A46" s="2" t="s">
        <v>52</v>
      </c>
      <c r="B46" s="4">
        <v>1038</v>
      </c>
      <c r="C46" s="5">
        <v>10.65</v>
      </c>
      <c r="D46" s="4">
        <v>675</v>
      </c>
      <c r="E46" s="5">
        <v>19.010000000000002</v>
      </c>
      <c r="F46" s="4">
        <v>361</v>
      </c>
      <c r="G46" s="5">
        <v>5.85</v>
      </c>
      <c r="H46" s="4">
        <v>0</v>
      </c>
    </row>
    <row r="47" spans="1:8" x14ac:dyDescent="0.2">
      <c r="A47" s="2" t="s">
        <v>53</v>
      </c>
      <c r="B47" s="4">
        <v>360</v>
      </c>
      <c r="C47" s="5">
        <v>3.69</v>
      </c>
      <c r="D47" s="4">
        <v>217</v>
      </c>
      <c r="E47" s="5">
        <v>6.11</v>
      </c>
      <c r="F47" s="4">
        <v>134</v>
      </c>
      <c r="G47" s="5">
        <v>2.17</v>
      </c>
      <c r="H47" s="4">
        <v>4</v>
      </c>
    </row>
    <row r="48" spans="1:8" x14ac:dyDescent="0.2">
      <c r="A48" s="2" t="s">
        <v>54</v>
      </c>
      <c r="B48" s="4">
        <v>458</v>
      </c>
      <c r="C48" s="5">
        <v>4.7</v>
      </c>
      <c r="D48" s="4">
        <v>278</v>
      </c>
      <c r="E48" s="5">
        <v>7.83</v>
      </c>
      <c r="F48" s="4">
        <v>180</v>
      </c>
      <c r="G48" s="5">
        <v>2.91</v>
      </c>
      <c r="H48" s="4">
        <v>0</v>
      </c>
    </row>
    <row r="49" spans="1:8" x14ac:dyDescent="0.2">
      <c r="A49" s="2" t="s">
        <v>55</v>
      </c>
      <c r="B49" s="4">
        <v>352</v>
      </c>
      <c r="C49" s="5">
        <v>3.61</v>
      </c>
      <c r="D49" s="4">
        <v>30</v>
      </c>
      <c r="E49" s="5">
        <v>0.85</v>
      </c>
      <c r="F49" s="4">
        <v>317</v>
      </c>
      <c r="G49" s="5">
        <v>5.13</v>
      </c>
      <c r="H49" s="4">
        <v>5</v>
      </c>
    </row>
    <row r="50" spans="1:8" x14ac:dyDescent="0.2">
      <c r="A50" s="1" t="s">
        <v>3</v>
      </c>
      <c r="B50" s="4">
        <v>4335</v>
      </c>
      <c r="C50" s="5">
        <v>99.990000000000009</v>
      </c>
      <c r="D50" s="4">
        <v>1329</v>
      </c>
      <c r="E50" s="5">
        <v>99.999999999999986</v>
      </c>
      <c r="F50" s="4">
        <v>2998</v>
      </c>
      <c r="G50" s="5">
        <v>99.99</v>
      </c>
      <c r="H50" s="4">
        <v>6</v>
      </c>
    </row>
    <row r="51" spans="1:8" x14ac:dyDescent="0.2">
      <c r="A51" s="2" t="s">
        <v>41</v>
      </c>
      <c r="B51" s="4">
        <v>2</v>
      </c>
      <c r="C51" s="5">
        <v>0.05</v>
      </c>
      <c r="D51" s="4">
        <v>0</v>
      </c>
      <c r="E51" s="5">
        <v>0</v>
      </c>
      <c r="F51" s="4">
        <v>2</v>
      </c>
      <c r="G51" s="5">
        <v>7.0000000000000007E-2</v>
      </c>
      <c r="H51" s="4">
        <v>0</v>
      </c>
    </row>
    <row r="52" spans="1:8" x14ac:dyDescent="0.2">
      <c r="A52" s="2" t="s">
        <v>42</v>
      </c>
      <c r="B52" s="4">
        <v>655</v>
      </c>
      <c r="C52" s="5">
        <v>15.11</v>
      </c>
      <c r="D52" s="4">
        <v>28</v>
      </c>
      <c r="E52" s="5">
        <v>2.11</v>
      </c>
      <c r="F52" s="4">
        <v>627</v>
      </c>
      <c r="G52" s="5">
        <v>20.91</v>
      </c>
      <c r="H52" s="4">
        <v>0</v>
      </c>
    </row>
    <row r="53" spans="1:8" x14ac:dyDescent="0.2">
      <c r="A53" s="2" t="s">
        <v>43</v>
      </c>
      <c r="B53" s="4">
        <v>218</v>
      </c>
      <c r="C53" s="5">
        <v>5.03</v>
      </c>
      <c r="D53" s="4">
        <v>42</v>
      </c>
      <c r="E53" s="5">
        <v>3.16</v>
      </c>
      <c r="F53" s="4">
        <v>176</v>
      </c>
      <c r="G53" s="5">
        <v>5.87</v>
      </c>
      <c r="H53" s="4">
        <v>0</v>
      </c>
    </row>
    <row r="54" spans="1:8" x14ac:dyDescent="0.2">
      <c r="A54" s="2" t="s">
        <v>44</v>
      </c>
      <c r="B54" s="4">
        <v>3</v>
      </c>
      <c r="C54" s="5">
        <v>7.0000000000000007E-2</v>
      </c>
      <c r="D54" s="4">
        <v>0</v>
      </c>
      <c r="E54" s="5">
        <v>0</v>
      </c>
      <c r="F54" s="4">
        <v>3</v>
      </c>
      <c r="G54" s="5">
        <v>0.1</v>
      </c>
      <c r="H54" s="4">
        <v>0</v>
      </c>
    </row>
    <row r="55" spans="1:8" x14ac:dyDescent="0.2">
      <c r="A55" s="2" t="s">
        <v>45</v>
      </c>
      <c r="B55" s="4">
        <v>43</v>
      </c>
      <c r="C55" s="5">
        <v>0.99</v>
      </c>
      <c r="D55" s="4">
        <v>2</v>
      </c>
      <c r="E55" s="5">
        <v>0.15</v>
      </c>
      <c r="F55" s="4">
        <v>41</v>
      </c>
      <c r="G55" s="5">
        <v>1.37</v>
      </c>
      <c r="H55" s="4">
        <v>0</v>
      </c>
    </row>
    <row r="56" spans="1:8" x14ac:dyDescent="0.2">
      <c r="A56" s="2" t="s">
        <v>46</v>
      </c>
      <c r="B56" s="4">
        <v>137</v>
      </c>
      <c r="C56" s="5">
        <v>3.16</v>
      </c>
      <c r="D56" s="4">
        <v>45</v>
      </c>
      <c r="E56" s="5">
        <v>3.39</v>
      </c>
      <c r="F56" s="4">
        <v>92</v>
      </c>
      <c r="G56" s="5">
        <v>3.07</v>
      </c>
      <c r="H56" s="4">
        <v>0</v>
      </c>
    </row>
    <row r="57" spans="1:8" x14ac:dyDescent="0.2">
      <c r="A57" s="2" t="s">
        <v>47</v>
      </c>
      <c r="B57" s="4">
        <v>1155</v>
      </c>
      <c r="C57" s="5">
        <v>26.64</v>
      </c>
      <c r="D57" s="4">
        <v>218</v>
      </c>
      <c r="E57" s="5">
        <v>16.399999999999999</v>
      </c>
      <c r="F57" s="4">
        <v>937</v>
      </c>
      <c r="G57" s="5">
        <v>31.25</v>
      </c>
      <c r="H57" s="4">
        <v>0</v>
      </c>
    </row>
    <row r="58" spans="1:8" x14ac:dyDescent="0.2">
      <c r="A58" s="2" t="s">
        <v>48</v>
      </c>
      <c r="B58" s="4">
        <v>40</v>
      </c>
      <c r="C58" s="5">
        <v>0.92</v>
      </c>
      <c r="D58" s="4">
        <v>0</v>
      </c>
      <c r="E58" s="5">
        <v>0</v>
      </c>
      <c r="F58" s="4">
        <v>40</v>
      </c>
      <c r="G58" s="5">
        <v>1.33</v>
      </c>
      <c r="H58" s="4">
        <v>0</v>
      </c>
    </row>
    <row r="59" spans="1:8" x14ac:dyDescent="0.2">
      <c r="A59" s="2" t="s">
        <v>49</v>
      </c>
      <c r="B59" s="4">
        <v>539</v>
      </c>
      <c r="C59" s="5">
        <v>12.43</v>
      </c>
      <c r="D59" s="4">
        <v>156</v>
      </c>
      <c r="E59" s="5">
        <v>11.74</v>
      </c>
      <c r="F59" s="4">
        <v>379</v>
      </c>
      <c r="G59" s="5">
        <v>12.64</v>
      </c>
      <c r="H59" s="4">
        <v>2</v>
      </c>
    </row>
    <row r="60" spans="1:8" x14ac:dyDescent="0.2">
      <c r="A60" s="2" t="s">
        <v>50</v>
      </c>
      <c r="B60" s="4">
        <v>239</v>
      </c>
      <c r="C60" s="5">
        <v>5.51</v>
      </c>
      <c r="D60" s="4">
        <v>81</v>
      </c>
      <c r="E60" s="5">
        <v>6.09</v>
      </c>
      <c r="F60" s="4">
        <v>157</v>
      </c>
      <c r="G60" s="5">
        <v>5.24</v>
      </c>
      <c r="H60" s="4">
        <v>1</v>
      </c>
    </row>
    <row r="61" spans="1:8" x14ac:dyDescent="0.2">
      <c r="A61" s="2" t="s">
        <v>51</v>
      </c>
      <c r="B61" s="4">
        <v>338</v>
      </c>
      <c r="C61" s="5">
        <v>7.8</v>
      </c>
      <c r="D61" s="4">
        <v>225</v>
      </c>
      <c r="E61" s="5">
        <v>16.93</v>
      </c>
      <c r="F61" s="4">
        <v>113</v>
      </c>
      <c r="G61" s="5">
        <v>3.77</v>
      </c>
      <c r="H61" s="4">
        <v>0</v>
      </c>
    </row>
    <row r="62" spans="1:8" x14ac:dyDescent="0.2">
      <c r="A62" s="2" t="s">
        <v>52</v>
      </c>
      <c r="B62" s="4">
        <v>450</v>
      </c>
      <c r="C62" s="5">
        <v>10.38</v>
      </c>
      <c r="D62" s="4">
        <v>312</v>
      </c>
      <c r="E62" s="5">
        <v>23.48</v>
      </c>
      <c r="F62" s="4">
        <v>138</v>
      </c>
      <c r="G62" s="5">
        <v>4.5999999999999996</v>
      </c>
      <c r="H62" s="4">
        <v>0</v>
      </c>
    </row>
    <row r="63" spans="1:8" x14ac:dyDescent="0.2">
      <c r="A63" s="2" t="s">
        <v>53</v>
      </c>
      <c r="B63" s="4">
        <v>115</v>
      </c>
      <c r="C63" s="5">
        <v>2.65</v>
      </c>
      <c r="D63" s="4">
        <v>70</v>
      </c>
      <c r="E63" s="5">
        <v>5.27</v>
      </c>
      <c r="F63" s="4">
        <v>45</v>
      </c>
      <c r="G63" s="5">
        <v>1.5</v>
      </c>
      <c r="H63" s="4">
        <v>0</v>
      </c>
    </row>
    <row r="64" spans="1:8" x14ac:dyDescent="0.2">
      <c r="A64" s="2" t="s">
        <v>54</v>
      </c>
      <c r="B64" s="4">
        <v>182</v>
      </c>
      <c r="C64" s="5">
        <v>4.2</v>
      </c>
      <c r="D64" s="4">
        <v>94</v>
      </c>
      <c r="E64" s="5">
        <v>7.07</v>
      </c>
      <c r="F64" s="4">
        <v>86</v>
      </c>
      <c r="G64" s="5">
        <v>2.87</v>
      </c>
      <c r="H64" s="4">
        <v>2</v>
      </c>
    </row>
    <row r="65" spans="1:8" x14ac:dyDescent="0.2">
      <c r="A65" s="2" t="s">
        <v>55</v>
      </c>
      <c r="B65" s="4">
        <v>219</v>
      </c>
      <c r="C65" s="5">
        <v>5.05</v>
      </c>
      <c r="D65" s="4">
        <v>56</v>
      </c>
      <c r="E65" s="5">
        <v>4.21</v>
      </c>
      <c r="F65" s="4">
        <v>162</v>
      </c>
      <c r="G65" s="5">
        <v>5.4</v>
      </c>
      <c r="H65" s="4">
        <v>1</v>
      </c>
    </row>
    <row r="66" spans="1:8" x14ac:dyDescent="0.2">
      <c r="A66" s="1" t="s">
        <v>4</v>
      </c>
      <c r="B66" s="4">
        <v>3258</v>
      </c>
      <c r="C66" s="5">
        <v>99.989999999999981</v>
      </c>
      <c r="D66" s="4">
        <v>1028</v>
      </c>
      <c r="E66" s="5">
        <v>100</v>
      </c>
      <c r="F66" s="4">
        <v>2225</v>
      </c>
      <c r="G66" s="5">
        <v>99.97999999999999</v>
      </c>
      <c r="H66" s="4">
        <v>3</v>
      </c>
    </row>
    <row r="67" spans="1:8" x14ac:dyDescent="0.2">
      <c r="A67" s="2" t="s">
        <v>41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42</v>
      </c>
      <c r="B68" s="4">
        <v>488</v>
      </c>
      <c r="C68" s="5">
        <v>14.98</v>
      </c>
      <c r="D68" s="4">
        <v>40</v>
      </c>
      <c r="E68" s="5">
        <v>3.89</v>
      </c>
      <c r="F68" s="4">
        <v>448</v>
      </c>
      <c r="G68" s="5">
        <v>20.13</v>
      </c>
      <c r="H68" s="4">
        <v>0</v>
      </c>
    </row>
    <row r="69" spans="1:8" x14ac:dyDescent="0.2">
      <c r="A69" s="2" t="s">
        <v>43</v>
      </c>
      <c r="B69" s="4">
        <v>220</v>
      </c>
      <c r="C69" s="5">
        <v>6.75</v>
      </c>
      <c r="D69" s="4">
        <v>37</v>
      </c>
      <c r="E69" s="5">
        <v>3.6</v>
      </c>
      <c r="F69" s="4">
        <v>183</v>
      </c>
      <c r="G69" s="5">
        <v>8.2200000000000006</v>
      </c>
      <c r="H69" s="4">
        <v>0</v>
      </c>
    </row>
    <row r="70" spans="1:8" x14ac:dyDescent="0.2">
      <c r="A70" s="2" t="s">
        <v>44</v>
      </c>
      <c r="B70" s="4">
        <v>1</v>
      </c>
      <c r="C70" s="5">
        <v>0.03</v>
      </c>
      <c r="D70" s="4">
        <v>0</v>
      </c>
      <c r="E70" s="5">
        <v>0</v>
      </c>
      <c r="F70" s="4">
        <v>1</v>
      </c>
      <c r="G70" s="5">
        <v>0.04</v>
      </c>
      <c r="H70" s="4">
        <v>0</v>
      </c>
    </row>
    <row r="71" spans="1:8" x14ac:dyDescent="0.2">
      <c r="A71" s="2" t="s">
        <v>45</v>
      </c>
      <c r="B71" s="4">
        <v>43</v>
      </c>
      <c r="C71" s="5">
        <v>1.32</v>
      </c>
      <c r="D71" s="4">
        <v>3</v>
      </c>
      <c r="E71" s="5">
        <v>0.28999999999999998</v>
      </c>
      <c r="F71" s="4">
        <v>40</v>
      </c>
      <c r="G71" s="5">
        <v>1.8</v>
      </c>
      <c r="H71" s="4">
        <v>0</v>
      </c>
    </row>
    <row r="72" spans="1:8" x14ac:dyDescent="0.2">
      <c r="A72" s="2" t="s">
        <v>46</v>
      </c>
      <c r="B72" s="4">
        <v>49</v>
      </c>
      <c r="C72" s="5">
        <v>1.5</v>
      </c>
      <c r="D72" s="4">
        <v>9</v>
      </c>
      <c r="E72" s="5">
        <v>0.88</v>
      </c>
      <c r="F72" s="4">
        <v>40</v>
      </c>
      <c r="G72" s="5">
        <v>1.8</v>
      </c>
      <c r="H72" s="4">
        <v>0</v>
      </c>
    </row>
    <row r="73" spans="1:8" x14ac:dyDescent="0.2">
      <c r="A73" s="2" t="s">
        <v>47</v>
      </c>
      <c r="B73" s="4">
        <v>968</v>
      </c>
      <c r="C73" s="5">
        <v>29.71</v>
      </c>
      <c r="D73" s="4">
        <v>188</v>
      </c>
      <c r="E73" s="5">
        <v>18.29</v>
      </c>
      <c r="F73" s="4">
        <v>779</v>
      </c>
      <c r="G73" s="5">
        <v>35.01</v>
      </c>
      <c r="H73" s="4">
        <v>1</v>
      </c>
    </row>
    <row r="74" spans="1:8" x14ac:dyDescent="0.2">
      <c r="A74" s="2" t="s">
        <v>48</v>
      </c>
      <c r="B74" s="4">
        <v>15</v>
      </c>
      <c r="C74" s="5">
        <v>0.46</v>
      </c>
      <c r="D74" s="4">
        <v>2</v>
      </c>
      <c r="E74" s="5">
        <v>0.19</v>
      </c>
      <c r="F74" s="4">
        <v>13</v>
      </c>
      <c r="G74" s="5">
        <v>0.57999999999999996</v>
      </c>
      <c r="H74" s="4">
        <v>0</v>
      </c>
    </row>
    <row r="75" spans="1:8" x14ac:dyDescent="0.2">
      <c r="A75" s="2" t="s">
        <v>49</v>
      </c>
      <c r="B75" s="4">
        <v>450</v>
      </c>
      <c r="C75" s="5">
        <v>13.81</v>
      </c>
      <c r="D75" s="4">
        <v>148</v>
      </c>
      <c r="E75" s="5">
        <v>14.4</v>
      </c>
      <c r="F75" s="4">
        <v>302</v>
      </c>
      <c r="G75" s="5">
        <v>13.57</v>
      </c>
      <c r="H75" s="4">
        <v>0</v>
      </c>
    </row>
    <row r="76" spans="1:8" x14ac:dyDescent="0.2">
      <c r="A76" s="2" t="s">
        <v>50</v>
      </c>
      <c r="B76" s="4">
        <v>130</v>
      </c>
      <c r="C76" s="5">
        <v>3.99</v>
      </c>
      <c r="D76" s="4">
        <v>45</v>
      </c>
      <c r="E76" s="5">
        <v>4.38</v>
      </c>
      <c r="F76" s="4">
        <v>85</v>
      </c>
      <c r="G76" s="5">
        <v>3.82</v>
      </c>
      <c r="H76" s="4">
        <v>0</v>
      </c>
    </row>
    <row r="77" spans="1:8" x14ac:dyDescent="0.2">
      <c r="A77" s="2" t="s">
        <v>51</v>
      </c>
      <c r="B77" s="4">
        <v>217</v>
      </c>
      <c r="C77" s="5">
        <v>6.66</v>
      </c>
      <c r="D77" s="4">
        <v>155</v>
      </c>
      <c r="E77" s="5">
        <v>15.08</v>
      </c>
      <c r="F77" s="4">
        <v>61</v>
      </c>
      <c r="G77" s="5">
        <v>2.74</v>
      </c>
      <c r="H77" s="4">
        <v>1</v>
      </c>
    </row>
    <row r="78" spans="1:8" x14ac:dyDescent="0.2">
      <c r="A78" s="2" t="s">
        <v>52</v>
      </c>
      <c r="B78" s="4">
        <v>331</v>
      </c>
      <c r="C78" s="5">
        <v>10.16</v>
      </c>
      <c r="D78" s="4">
        <v>249</v>
      </c>
      <c r="E78" s="5">
        <v>24.22</v>
      </c>
      <c r="F78" s="4">
        <v>82</v>
      </c>
      <c r="G78" s="5">
        <v>3.69</v>
      </c>
      <c r="H78" s="4">
        <v>0</v>
      </c>
    </row>
    <row r="79" spans="1:8" x14ac:dyDescent="0.2">
      <c r="A79" s="2" t="s">
        <v>53</v>
      </c>
      <c r="B79" s="4">
        <v>72</v>
      </c>
      <c r="C79" s="5">
        <v>2.21</v>
      </c>
      <c r="D79" s="4">
        <v>47</v>
      </c>
      <c r="E79" s="5">
        <v>4.57</v>
      </c>
      <c r="F79" s="4">
        <v>23</v>
      </c>
      <c r="G79" s="5">
        <v>1.03</v>
      </c>
      <c r="H79" s="4">
        <v>0</v>
      </c>
    </row>
    <row r="80" spans="1:8" x14ac:dyDescent="0.2">
      <c r="A80" s="2" t="s">
        <v>54</v>
      </c>
      <c r="B80" s="4">
        <v>158</v>
      </c>
      <c r="C80" s="5">
        <v>4.8499999999999996</v>
      </c>
      <c r="D80" s="4">
        <v>92</v>
      </c>
      <c r="E80" s="5">
        <v>8.9499999999999993</v>
      </c>
      <c r="F80" s="4">
        <v>66</v>
      </c>
      <c r="G80" s="5">
        <v>2.97</v>
      </c>
      <c r="H80" s="4">
        <v>0</v>
      </c>
    </row>
    <row r="81" spans="1:8" x14ac:dyDescent="0.2">
      <c r="A81" s="2" t="s">
        <v>55</v>
      </c>
      <c r="B81" s="4">
        <v>116</v>
      </c>
      <c r="C81" s="5">
        <v>3.56</v>
      </c>
      <c r="D81" s="4">
        <v>13</v>
      </c>
      <c r="E81" s="5">
        <v>1.26</v>
      </c>
      <c r="F81" s="4">
        <v>102</v>
      </c>
      <c r="G81" s="5">
        <v>4.58</v>
      </c>
      <c r="H81" s="4">
        <v>1</v>
      </c>
    </row>
    <row r="82" spans="1:8" x14ac:dyDescent="0.2">
      <c r="A82" s="1" t="s">
        <v>5</v>
      </c>
      <c r="B82" s="4">
        <v>3279</v>
      </c>
      <c r="C82" s="5">
        <v>100</v>
      </c>
      <c r="D82" s="4">
        <v>1235</v>
      </c>
      <c r="E82" s="5">
        <v>99.990000000000009</v>
      </c>
      <c r="F82" s="4">
        <v>2039</v>
      </c>
      <c r="G82" s="5">
        <v>100</v>
      </c>
      <c r="H82" s="4">
        <v>3</v>
      </c>
    </row>
    <row r="83" spans="1:8" x14ac:dyDescent="0.2">
      <c r="A83" s="2" t="s">
        <v>41</v>
      </c>
      <c r="B83" s="4">
        <v>4</v>
      </c>
      <c r="C83" s="5">
        <v>0.12</v>
      </c>
      <c r="D83" s="4">
        <v>0</v>
      </c>
      <c r="E83" s="5">
        <v>0</v>
      </c>
      <c r="F83" s="4">
        <v>4</v>
      </c>
      <c r="G83" s="5">
        <v>0.2</v>
      </c>
      <c r="H83" s="4">
        <v>0</v>
      </c>
    </row>
    <row r="84" spans="1:8" x14ac:dyDescent="0.2">
      <c r="A84" s="2" t="s">
        <v>42</v>
      </c>
      <c r="B84" s="4">
        <v>555</v>
      </c>
      <c r="C84" s="5">
        <v>16.93</v>
      </c>
      <c r="D84" s="4">
        <v>69</v>
      </c>
      <c r="E84" s="5">
        <v>5.59</v>
      </c>
      <c r="F84" s="4">
        <v>485</v>
      </c>
      <c r="G84" s="5">
        <v>23.79</v>
      </c>
      <c r="H84" s="4">
        <v>1</v>
      </c>
    </row>
    <row r="85" spans="1:8" x14ac:dyDescent="0.2">
      <c r="A85" s="2" t="s">
        <v>43</v>
      </c>
      <c r="B85" s="4">
        <v>126</v>
      </c>
      <c r="C85" s="5">
        <v>3.84</v>
      </c>
      <c r="D85" s="4">
        <v>36</v>
      </c>
      <c r="E85" s="5">
        <v>2.91</v>
      </c>
      <c r="F85" s="4">
        <v>90</v>
      </c>
      <c r="G85" s="5">
        <v>4.41</v>
      </c>
      <c r="H85" s="4">
        <v>0</v>
      </c>
    </row>
    <row r="86" spans="1:8" x14ac:dyDescent="0.2">
      <c r="A86" s="2" t="s">
        <v>44</v>
      </c>
      <c r="B86" s="4">
        <v>4</v>
      </c>
      <c r="C86" s="5">
        <v>0.12</v>
      </c>
      <c r="D86" s="4">
        <v>0</v>
      </c>
      <c r="E86" s="5">
        <v>0</v>
      </c>
      <c r="F86" s="4">
        <v>4</v>
      </c>
      <c r="G86" s="5">
        <v>0.2</v>
      </c>
      <c r="H86" s="4">
        <v>0</v>
      </c>
    </row>
    <row r="87" spans="1:8" x14ac:dyDescent="0.2">
      <c r="A87" s="2" t="s">
        <v>45</v>
      </c>
      <c r="B87" s="4">
        <v>40</v>
      </c>
      <c r="C87" s="5">
        <v>1.22</v>
      </c>
      <c r="D87" s="4">
        <v>0</v>
      </c>
      <c r="E87" s="5">
        <v>0</v>
      </c>
      <c r="F87" s="4">
        <v>40</v>
      </c>
      <c r="G87" s="5">
        <v>1.96</v>
      </c>
      <c r="H87" s="4">
        <v>0</v>
      </c>
    </row>
    <row r="88" spans="1:8" x14ac:dyDescent="0.2">
      <c r="A88" s="2" t="s">
        <v>46</v>
      </c>
      <c r="B88" s="4">
        <v>95</v>
      </c>
      <c r="C88" s="5">
        <v>2.9</v>
      </c>
      <c r="D88" s="4">
        <v>74</v>
      </c>
      <c r="E88" s="5">
        <v>5.99</v>
      </c>
      <c r="F88" s="4">
        <v>20</v>
      </c>
      <c r="G88" s="5">
        <v>0.98</v>
      </c>
      <c r="H88" s="4">
        <v>0</v>
      </c>
    </row>
    <row r="89" spans="1:8" x14ac:dyDescent="0.2">
      <c r="A89" s="2" t="s">
        <v>47</v>
      </c>
      <c r="B89" s="4">
        <v>746</v>
      </c>
      <c r="C89" s="5">
        <v>22.75</v>
      </c>
      <c r="D89" s="4">
        <v>224</v>
      </c>
      <c r="E89" s="5">
        <v>18.14</v>
      </c>
      <c r="F89" s="4">
        <v>521</v>
      </c>
      <c r="G89" s="5">
        <v>25.55</v>
      </c>
      <c r="H89" s="4">
        <v>1</v>
      </c>
    </row>
    <row r="90" spans="1:8" x14ac:dyDescent="0.2">
      <c r="A90" s="2" t="s">
        <v>48</v>
      </c>
      <c r="B90" s="4">
        <v>25</v>
      </c>
      <c r="C90" s="5">
        <v>0.76</v>
      </c>
      <c r="D90" s="4">
        <v>3</v>
      </c>
      <c r="E90" s="5">
        <v>0.24</v>
      </c>
      <c r="F90" s="4">
        <v>22</v>
      </c>
      <c r="G90" s="5">
        <v>1.08</v>
      </c>
      <c r="H90" s="4">
        <v>0</v>
      </c>
    </row>
    <row r="91" spans="1:8" x14ac:dyDescent="0.2">
      <c r="A91" s="2" t="s">
        <v>49</v>
      </c>
      <c r="B91" s="4">
        <v>376</v>
      </c>
      <c r="C91" s="5">
        <v>11.47</v>
      </c>
      <c r="D91" s="4">
        <v>85</v>
      </c>
      <c r="E91" s="5">
        <v>6.88</v>
      </c>
      <c r="F91" s="4">
        <v>291</v>
      </c>
      <c r="G91" s="5">
        <v>14.27</v>
      </c>
      <c r="H91" s="4">
        <v>0</v>
      </c>
    </row>
    <row r="92" spans="1:8" x14ac:dyDescent="0.2">
      <c r="A92" s="2" t="s">
        <v>50</v>
      </c>
      <c r="B92" s="4">
        <v>203</v>
      </c>
      <c r="C92" s="5">
        <v>6.19</v>
      </c>
      <c r="D92" s="4">
        <v>71</v>
      </c>
      <c r="E92" s="5">
        <v>5.75</v>
      </c>
      <c r="F92" s="4">
        <v>132</v>
      </c>
      <c r="G92" s="5">
        <v>6.47</v>
      </c>
      <c r="H92" s="4">
        <v>0</v>
      </c>
    </row>
    <row r="93" spans="1:8" x14ac:dyDescent="0.2">
      <c r="A93" s="2" t="s">
        <v>51</v>
      </c>
      <c r="B93" s="4">
        <v>246</v>
      </c>
      <c r="C93" s="5">
        <v>7.5</v>
      </c>
      <c r="D93" s="4">
        <v>154</v>
      </c>
      <c r="E93" s="5">
        <v>12.47</v>
      </c>
      <c r="F93" s="4">
        <v>92</v>
      </c>
      <c r="G93" s="5">
        <v>4.51</v>
      </c>
      <c r="H93" s="4">
        <v>0</v>
      </c>
    </row>
    <row r="94" spans="1:8" x14ac:dyDescent="0.2">
      <c r="A94" s="2" t="s">
        <v>52</v>
      </c>
      <c r="B94" s="4">
        <v>458</v>
      </c>
      <c r="C94" s="5">
        <v>13.97</v>
      </c>
      <c r="D94" s="4">
        <v>330</v>
      </c>
      <c r="E94" s="5">
        <v>26.72</v>
      </c>
      <c r="F94" s="4">
        <v>128</v>
      </c>
      <c r="G94" s="5">
        <v>6.28</v>
      </c>
      <c r="H94" s="4">
        <v>0</v>
      </c>
    </row>
    <row r="95" spans="1:8" x14ac:dyDescent="0.2">
      <c r="A95" s="2" t="s">
        <v>53</v>
      </c>
      <c r="B95" s="4">
        <v>121</v>
      </c>
      <c r="C95" s="5">
        <v>3.69</v>
      </c>
      <c r="D95" s="4">
        <v>64</v>
      </c>
      <c r="E95" s="5">
        <v>5.18</v>
      </c>
      <c r="F95" s="4">
        <v>55</v>
      </c>
      <c r="G95" s="5">
        <v>2.7</v>
      </c>
      <c r="H95" s="4">
        <v>1</v>
      </c>
    </row>
    <row r="96" spans="1:8" x14ac:dyDescent="0.2">
      <c r="A96" s="2" t="s">
        <v>54</v>
      </c>
      <c r="B96" s="4">
        <v>198</v>
      </c>
      <c r="C96" s="5">
        <v>6.04</v>
      </c>
      <c r="D96" s="4">
        <v>103</v>
      </c>
      <c r="E96" s="5">
        <v>8.34</v>
      </c>
      <c r="F96" s="4">
        <v>95</v>
      </c>
      <c r="G96" s="5">
        <v>4.66</v>
      </c>
      <c r="H96" s="4">
        <v>0</v>
      </c>
    </row>
    <row r="97" spans="1:8" x14ac:dyDescent="0.2">
      <c r="A97" s="2" t="s">
        <v>55</v>
      </c>
      <c r="B97" s="4">
        <v>82</v>
      </c>
      <c r="C97" s="5">
        <v>2.5</v>
      </c>
      <c r="D97" s="4">
        <v>22</v>
      </c>
      <c r="E97" s="5">
        <v>1.78</v>
      </c>
      <c r="F97" s="4">
        <v>60</v>
      </c>
      <c r="G97" s="5">
        <v>2.94</v>
      </c>
      <c r="H97" s="4">
        <v>0</v>
      </c>
    </row>
    <row r="98" spans="1:8" x14ac:dyDescent="0.2">
      <c r="A98" s="1" t="s">
        <v>6</v>
      </c>
      <c r="B98" s="4">
        <v>3585</v>
      </c>
      <c r="C98" s="5">
        <v>99.999999999999986</v>
      </c>
      <c r="D98" s="4">
        <v>1229</v>
      </c>
      <c r="E98" s="5">
        <v>100.02</v>
      </c>
      <c r="F98" s="4">
        <v>2353</v>
      </c>
      <c r="G98" s="5">
        <v>99.980000000000018</v>
      </c>
      <c r="H98" s="4">
        <v>1</v>
      </c>
    </row>
    <row r="99" spans="1:8" x14ac:dyDescent="0.2">
      <c r="A99" s="2" t="s">
        <v>41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42</v>
      </c>
      <c r="B100" s="4">
        <v>627</v>
      </c>
      <c r="C100" s="5">
        <v>17.489999999999998</v>
      </c>
      <c r="D100" s="4">
        <v>65</v>
      </c>
      <c r="E100" s="5">
        <v>5.29</v>
      </c>
      <c r="F100" s="4">
        <v>562</v>
      </c>
      <c r="G100" s="5">
        <v>23.88</v>
      </c>
      <c r="H100" s="4">
        <v>0</v>
      </c>
    </row>
    <row r="101" spans="1:8" x14ac:dyDescent="0.2">
      <c r="A101" s="2" t="s">
        <v>43</v>
      </c>
      <c r="B101" s="4">
        <v>108</v>
      </c>
      <c r="C101" s="5">
        <v>3.01</v>
      </c>
      <c r="D101" s="4">
        <v>19</v>
      </c>
      <c r="E101" s="5">
        <v>1.55</v>
      </c>
      <c r="F101" s="4">
        <v>89</v>
      </c>
      <c r="G101" s="5">
        <v>3.78</v>
      </c>
      <c r="H101" s="4">
        <v>0</v>
      </c>
    </row>
    <row r="102" spans="1:8" x14ac:dyDescent="0.2">
      <c r="A102" s="2" t="s">
        <v>44</v>
      </c>
      <c r="B102" s="4">
        <v>2</v>
      </c>
      <c r="C102" s="5">
        <v>0.06</v>
      </c>
      <c r="D102" s="4">
        <v>0</v>
      </c>
      <c r="E102" s="5">
        <v>0</v>
      </c>
      <c r="F102" s="4">
        <v>2</v>
      </c>
      <c r="G102" s="5">
        <v>0.08</v>
      </c>
      <c r="H102" s="4">
        <v>0</v>
      </c>
    </row>
    <row r="103" spans="1:8" x14ac:dyDescent="0.2">
      <c r="A103" s="2" t="s">
        <v>45</v>
      </c>
      <c r="B103" s="4">
        <v>46</v>
      </c>
      <c r="C103" s="5">
        <v>1.28</v>
      </c>
      <c r="D103" s="4">
        <v>2</v>
      </c>
      <c r="E103" s="5">
        <v>0.16</v>
      </c>
      <c r="F103" s="4">
        <v>44</v>
      </c>
      <c r="G103" s="5">
        <v>1.87</v>
      </c>
      <c r="H103" s="4">
        <v>0</v>
      </c>
    </row>
    <row r="104" spans="1:8" x14ac:dyDescent="0.2">
      <c r="A104" s="2" t="s">
        <v>46</v>
      </c>
      <c r="B104" s="4">
        <v>74</v>
      </c>
      <c r="C104" s="5">
        <v>2.06</v>
      </c>
      <c r="D104" s="4">
        <v>51</v>
      </c>
      <c r="E104" s="5">
        <v>4.1500000000000004</v>
      </c>
      <c r="F104" s="4">
        <v>22</v>
      </c>
      <c r="G104" s="5">
        <v>0.93</v>
      </c>
      <c r="H104" s="4">
        <v>0</v>
      </c>
    </row>
    <row r="105" spans="1:8" x14ac:dyDescent="0.2">
      <c r="A105" s="2" t="s">
        <v>47</v>
      </c>
      <c r="B105" s="4">
        <v>826</v>
      </c>
      <c r="C105" s="5">
        <v>23.04</v>
      </c>
      <c r="D105" s="4">
        <v>187</v>
      </c>
      <c r="E105" s="5">
        <v>15.22</v>
      </c>
      <c r="F105" s="4">
        <v>639</v>
      </c>
      <c r="G105" s="5">
        <v>27.16</v>
      </c>
      <c r="H105" s="4">
        <v>0</v>
      </c>
    </row>
    <row r="106" spans="1:8" x14ac:dyDescent="0.2">
      <c r="A106" s="2" t="s">
        <v>48</v>
      </c>
      <c r="B106" s="4">
        <v>33</v>
      </c>
      <c r="C106" s="5">
        <v>0.92</v>
      </c>
      <c r="D106" s="4">
        <v>1</v>
      </c>
      <c r="E106" s="5">
        <v>0.08</v>
      </c>
      <c r="F106" s="4">
        <v>32</v>
      </c>
      <c r="G106" s="5">
        <v>1.36</v>
      </c>
      <c r="H106" s="4">
        <v>0</v>
      </c>
    </row>
    <row r="107" spans="1:8" x14ac:dyDescent="0.2">
      <c r="A107" s="2" t="s">
        <v>49</v>
      </c>
      <c r="B107" s="4">
        <v>339</v>
      </c>
      <c r="C107" s="5">
        <v>9.4600000000000009</v>
      </c>
      <c r="D107" s="4">
        <v>34</v>
      </c>
      <c r="E107" s="5">
        <v>2.77</v>
      </c>
      <c r="F107" s="4">
        <v>305</v>
      </c>
      <c r="G107" s="5">
        <v>12.96</v>
      </c>
      <c r="H107" s="4">
        <v>0</v>
      </c>
    </row>
    <row r="108" spans="1:8" x14ac:dyDescent="0.2">
      <c r="A108" s="2" t="s">
        <v>50</v>
      </c>
      <c r="B108" s="4">
        <v>267</v>
      </c>
      <c r="C108" s="5">
        <v>7.45</v>
      </c>
      <c r="D108" s="4">
        <v>96</v>
      </c>
      <c r="E108" s="5">
        <v>7.81</v>
      </c>
      <c r="F108" s="4">
        <v>171</v>
      </c>
      <c r="G108" s="5">
        <v>7.27</v>
      </c>
      <c r="H108" s="4">
        <v>0</v>
      </c>
    </row>
    <row r="109" spans="1:8" x14ac:dyDescent="0.2">
      <c r="A109" s="2" t="s">
        <v>51</v>
      </c>
      <c r="B109" s="4">
        <v>276</v>
      </c>
      <c r="C109" s="5">
        <v>7.7</v>
      </c>
      <c r="D109" s="4">
        <v>187</v>
      </c>
      <c r="E109" s="5">
        <v>15.22</v>
      </c>
      <c r="F109" s="4">
        <v>89</v>
      </c>
      <c r="G109" s="5">
        <v>3.78</v>
      </c>
      <c r="H109" s="4">
        <v>0</v>
      </c>
    </row>
    <row r="110" spans="1:8" x14ac:dyDescent="0.2">
      <c r="A110" s="2" t="s">
        <v>52</v>
      </c>
      <c r="B110" s="4">
        <v>449</v>
      </c>
      <c r="C110" s="5">
        <v>12.52</v>
      </c>
      <c r="D110" s="4">
        <v>312</v>
      </c>
      <c r="E110" s="5">
        <v>25.39</v>
      </c>
      <c r="F110" s="4">
        <v>137</v>
      </c>
      <c r="G110" s="5">
        <v>5.82</v>
      </c>
      <c r="H110" s="4">
        <v>0</v>
      </c>
    </row>
    <row r="111" spans="1:8" x14ac:dyDescent="0.2">
      <c r="A111" s="2" t="s">
        <v>53</v>
      </c>
      <c r="B111" s="4">
        <v>181</v>
      </c>
      <c r="C111" s="5">
        <v>5.05</v>
      </c>
      <c r="D111" s="4">
        <v>123</v>
      </c>
      <c r="E111" s="5">
        <v>10.01</v>
      </c>
      <c r="F111" s="4">
        <v>56</v>
      </c>
      <c r="G111" s="5">
        <v>2.38</v>
      </c>
      <c r="H111" s="4">
        <v>1</v>
      </c>
    </row>
    <row r="112" spans="1:8" x14ac:dyDescent="0.2">
      <c r="A112" s="2" t="s">
        <v>54</v>
      </c>
      <c r="B112" s="4">
        <v>228</v>
      </c>
      <c r="C112" s="5">
        <v>6.36</v>
      </c>
      <c r="D112" s="4">
        <v>133</v>
      </c>
      <c r="E112" s="5">
        <v>10.82</v>
      </c>
      <c r="F112" s="4">
        <v>95</v>
      </c>
      <c r="G112" s="5">
        <v>4.04</v>
      </c>
      <c r="H112" s="4">
        <v>0</v>
      </c>
    </row>
    <row r="113" spans="1:8" x14ac:dyDescent="0.2">
      <c r="A113" s="2" t="s">
        <v>55</v>
      </c>
      <c r="B113" s="4">
        <v>129</v>
      </c>
      <c r="C113" s="5">
        <v>3.6</v>
      </c>
      <c r="D113" s="4">
        <v>19</v>
      </c>
      <c r="E113" s="5">
        <v>1.55</v>
      </c>
      <c r="F113" s="4">
        <v>110</v>
      </c>
      <c r="G113" s="5">
        <v>4.67</v>
      </c>
      <c r="H113" s="4">
        <v>0</v>
      </c>
    </row>
    <row r="114" spans="1:8" x14ac:dyDescent="0.2">
      <c r="A114" s="1" t="s">
        <v>7</v>
      </c>
      <c r="B114" s="4">
        <v>3344</v>
      </c>
      <c r="C114" s="5">
        <v>100.02</v>
      </c>
      <c r="D114" s="4">
        <v>1768</v>
      </c>
      <c r="E114" s="5">
        <v>99.990000000000009</v>
      </c>
      <c r="F114" s="4">
        <v>1504</v>
      </c>
      <c r="G114" s="5">
        <v>100.00000000000001</v>
      </c>
      <c r="H114" s="4">
        <v>7</v>
      </c>
    </row>
    <row r="115" spans="1:8" x14ac:dyDescent="0.2">
      <c r="A115" s="2" t="s">
        <v>41</v>
      </c>
      <c r="B115" s="4">
        <v>3</v>
      </c>
      <c r="C115" s="5">
        <v>0.09</v>
      </c>
      <c r="D115" s="4">
        <v>0</v>
      </c>
      <c r="E115" s="5">
        <v>0</v>
      </c>
      <c r="F115" s="4">
        <v>3</v>
      </c>
      <c r="G115" s="5">
        <v>0.2</v>
      </c>
      <c r="H115" s="4">
        <v>0</v>
      </c>
    </row>
    <row r="116" spans="1:8" x14ac:dyDescent="0.2">
      <c r="A116" s="2" t="s">
        <v>42</v>
      </c>
      <c r="B116" s="4">
        <v>548</v>
      </c>
      <c r="C116" s="5">
        <v>16.39</v>
      </c>
      <c r="D116" s="4">
        <v>218</v>
      </c>
      <c r="E116" s="5">
        <v>12.33</v>
      </c>
      <c r="F116" s="4">
        <v>330</v>
      </c>
      <c r="G116" s="5">
        <v>21.94</v>
      </c>
      <c r="H116" s="4">
        <v>0</v>
      </c>
    </row>
    <row r="117" spans="1:8" x14ac:dyDescent="0.2">
      <c r="A117" s="2" t="s">
        <v>43</v>
      </c>
      <c r="B117" s="4">
        <v>280</v>
      </c>
      <c r="C117" s="5">
        <v>8.3699999999999992</v>
      </c>
      <c r="D117" s="4">
        <v>101</v>
      </c>
      <c r="E117" s="5">
        <v>5.71</v>
      </c>
      <c r="F117" s="4">
        <v>176</v>
      </c>
      <c r="G117" s="5">
        <v>11.7</v>
      </c>
      <c r="H117" s="4">
        <v>3</v>
      </c>
    </row>
    <row r="118" spans="1:8" x14ac:dyDescent="0.2">
      <c r="A118" s="2" t="s">
        <v>44</v>
      </c>
      <c r="B118" s="4">
        <v>6</v>
      </c>
      <c r="C118" s="5">
        <v>0.18</v>
      </c>
      <c r="D118" s="4">
        <v>0</v>
      </c>
      <c r="E118" s="5">
        <v>0</v>
      </c>
      <c r="F118" s="4">
        <v>5</v>
      </c>
      <c r="G118" s="5">
        <v>0.33</v>
      </c>
      <c r="H118" s="4">
        <v>0</v>
      </c>
    </row>
    <row r="119" spans="1:8" x14ac:dyDescent="0.2">
      <c r="A119" s="2" t="s">
        <v>45</v>
      </c>
      <c r="B119" s="4">
        <v>13</v>
      </c>
      <c r="C119" s="5">
        <v>0.39</v>
      </c>
      <c r="D119" s="4">
        <v>2</v>
      </c>
      <c r="E119" s="5">
        <v>0.11</v>
      </c>
      <c r="F119" s="4">
        <v>11</v>
      </c>
      <c r="G119" s="5">
        <v>0.73</v>
      </c>
      <c r="H119" s="4">
        <v>0</v>
      </c>
    </row>
    <row r="120" spans="1:8" x14ac:dyDescent="0.2">
      <c r="A120" s="2" t="s">
        <v>46</v>
      </c>
      <c r="B120" s="4">
        <v>44</v>
      </c>
      <c r="C120" s="5">
        <v>1.32</v>
      </c>
      <c r="D120" s="4">
        <v>9</v>
      </c>
      <c r="E120" s="5">
        <v>0.51</v>
      </c>
      <c r="F120" s="4">
        <v>35</v>
      </c>
      <c r="G120" s="5">
        <v>2.33</v>
      </c>
      <c r="H120" s="4">
        <v>0</v>
      </c>
    </row>
    <row r="121" spans="1:8" x14ac:dyDescent="0.2">
      <c r="A121" s="2" t="s">
        <v>47</v>
      </c>
      <c r="B121" s="4">
        <v>807</v>
      </c>
      <c r="C121" s="5">
        <v>24.13</v>
      </c>
      <c r="D121" s="4">
        <v>395</v>
      </c>
      <c r="E121" s="5">
        <v>22.34</v>
      </c>
      <c r="F121" s="4">
        <v>411</v>
      </c>
      <c r="G121" s="5">
        <v>27.33</v>
      </c>
      <c r="H121" s="4">
        <v>1</v>
      </c>
    </row>
    <row r="122" spans="1:8" x14ac:dyDescent="0.2">
      <c r="A122" s="2" t="s">
        <v>48</v>
      </c>
      <c r="B122" s="4">
        <v>27</v>
      </c>
      <c r="C122" s="5">
        <v>0.81</v>
      </c>
      <c r="D122" s="4">
        <v>8</v>
      </c>
      <c r="E122" s="5">
        <v>0.45</v>
      </c>
      <c r="F122" s="4">
        <v>19</v>
      </c>
      <c r="G122" s="5">
        <v>1.26</v>
      </c>
      <c r="H122" s="4">
        <v>0</v>
      </c>
    </row>
    <row r="123" spans="1:8" x14ac:dyDescent="0.2">
      <c r="A123" s="2" t="s">
        <v>49</v>
      </c>
      <c r="B123" s="4">
        <v>327</v>
      </c>
      <c r="C123" s="5">
        <v>9.7799999999999994</v>
      </c>
      <c r="D123" s="4">
        <v>147</v>
      </c>
      <c r="E123" s="5">
        <v>8.31</v>
      </c>
      <c r="F123" s="4">
        <v>180</v>
      </c>
      <c r="G123" s="5">
        <v>11.97</v>
      </c>
      <c r="H123" s="4">
        <v>0</v>
      </c>
    </row>
    <row r="124" spans="1:8" x14ac:dyDescent="0.2">
      <c r="A124" s="2" t="s">
        <v>50</v>
      </c>
      <c r="B124" s="4">
        <v>115</v>
      </c>
      <c r="C124" s="5">
        <v>3.44</v>
      </c>
      <c r="D124" s="4">
        <v>56</v>
      </c>
      <c r="E124" s="5">
        <v>3.17</v>
      </c>
      <c r="F124" s="4">
        <v>58</v>
      </c>
      <c r="G124" s="5">
        <v>3.86</v>
      </c>
      <c r="H124" s="4">
        <v>0</v>
      </c>
    </row>
    <row r="125" spans="1:8" x14ac:dyDescent="0.2">
      <c r="A125" s="2" t="s">
        <v>51</v>
      </c>
      <c r="B125" s="4">
        <v>351</v>
      </c>
      <c r="C125" s="5">
        <v>10.5</v>
      </c>
      <c r="D125" s="4">
        <v>274</v>
      </c>
      <c r="E125" s="5">
        <v>15.5</v>
      </c>
      <c r="F125" s="4">
        <v>72</v>
      </c>
      <c r="G125" s="5">
        <v>4.79</v>
      </c>
      <c r="H125" s="4">
        <v>0</v>
      </c>
    </row>
    <row r="126" spans="1:8" x14ac:dyDescent="0.2">
      <c r="A126" s="2" t="s">
        <v>52</v>
      </c>
      <c r="B126" s="4">
        <v>456</v>
      </c>
      <c r="C126" s="5">
        <v>13.64</v>
      </c>
      <c r="D126" s="4">
        <v>382</v>
      </c>
      <c r="E126" s="5">
        <v>21.61</v>
      </c>
      <c r="F126" s="4">
        <v>72</v>
      </c>
      <c r="G126" s="5">
        <v>4.79</v>
      </c>
      <c r="H126" s="4">
        <v>0</v>
      </c>
    </row>
    <row r="127" spans="1:8" x14ac:dyDescent="0.2">
      <c r="A127" s="2" t="s">
        <v>53</v>
      </c>
      <c r="B127" s="4">
        <v>87</v>
      </c>
      <c r="C127" s="5">
        <v>2.6</v>
      </c>
      <c r="D127" s="4">
        <v>63</v>
      </c>
      <c r="E127" s="5">
        <v>3.56</v>
      </c>
      <c r="F127" s="4">
        <v>19</v>
      </c>
      <c r="G127" s="5">
        <v>1.26</v>
      </c>
      <c r="H127" s="4">
        <v>0</v>
      </c>
    </row>
    <row r="128" spans="1:8" x14ac:dyDescent="0.2">
      <c r="A128" s="2" t="s">
        <v>54</v>
      </c>
      <c r="B128" s="4">
        <v>152</v>
      </c>
      <c r="C128" s="5">
        <v>4.55</v>
      </c>
      <c r="D128" s="4">
        <v>60</v>
      </c>
      <c r="E128" s="5">
        <v>3.39</v>
      </c>
      <c r="F128" s="4">
        <v>45</v>
      </c>
      <c r="G128" s="5">
        <v>2.99</v>
      </c>
      <c r="H128" s="4">
        <v>0</v>
      </c>
    </row>
    <row r="129" spans="1:8" x14ac:dyDescent="0.2">
      <c r="A129" s="2" t="s">
        <v>55</v>
      </c>
      <c r="B129" s="4">
        <v>128</v>
      </c>
      <c r="C129" s="5">
        <v>3.83</v>
      </c>
      <c r="D129" s="4">
        <v>53</v>
      </c>
      <c r="E129" s="5">
        <v>3</v>
      </c>
      <c r="F129" s="4">
        <v>68</v>
      </c>
      <c r="G129" s="5">
        <v>4.5199999999999996</v>
      </c>
      <c r="H129" s="4">
        <v>3</v>
      </c>
    </row>
    <row r="130" spans="1:8" x14ac:dyDescent="0.2">
      <c r="A130" s="1" t="s">
        <v>8</v>
      </c>
      <c r="B130" s="4">
        <v>1579</v>
      </c>
      <c r="C130" s="5">
        <v>100</v>
      </c>
      <c r="D130" s="4">
        <v>895</v>
      </c>
      <c r="E130" s="5">
        <v>100.02</v>
      </c>
      <c r="F130" s="4">
        <v>671</v>
      </c>
      <c r="G130" s="5">
        <v>100</v>
      </c>
      <c r="H130" s="4">
        <v>5</v>
      </c>
    </row>
    <row r="131" spans="1:8" x14ac:dyDescent="0.2">
      <c r="A131" s="2" t="s">
        <v>41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42</v>
      </c>
      <c r="B132" s="4">
        <v>218</v>
      </c>
      <c r="C132" s="5">
        <v>13.81</v>
      </c>
      <c r="D132" s="4">
        <v>67</v>
      </c>
      <c r="E132" s="5">
        <v>7.49</v>
      </c>
      <c r="F132" s="4">
        <v>151</v>
      </c>
      <c r="G132" s="5">
        <v>22.5</v>
      </c>
      <c r="H132" s="4">
        <v>0</v>
      </c>
    </row>
    <row r="133" spans="1:8" x14ac:dyDescent="0.2">
      <c r="A133" s="2" t="s">
        <v>43</v>
      </c>
      <c r="B133" s="4">
        <v>108</v>
      </c>
      <c r="C133" s="5">
        <v>6.84</v>
      </c>
      <c r="D133" s="4">
        <v>33</v>
      </c>
      <c r="E133" s="5">
        <v>3.69</v>
      </c>
      <c r="F133" s="4">
        <v>75</v>
      </c>
      <c r="G133" s="5">
        <v>11.18</v>
      </c>
      <c r="H133" s="4">
        <v>0</v>
      </c>
    </row>
    <row r="134" spans="1:8" x14ac:dyDescent="0.2">
      <c r="A134" s="2" t="s">
        <v>44</v>
      </c>
      <c r="B134" s="4">
        <v>3</v>
      </c>
      <c r="C134" s="5">
        <v>0.19</v>
      </c>
      <c r="D134" s="4">
        <v>0</v>
      </c>
      <c r="E134" s="5">
        <v>0</v>
      </c>
      <c r="F134" s="4">
        <v>1</v>
      </c>
      <c r="G134" s="5">
        <v>0.15</v>
      </c>
      <c r="H134" s="4">
        <v>0</v>
      </c>
    </row>
    <row r="135" spans="1:8" x14ac:dyDescent="0.2">
      <c r="A135" s="2" t="s">
        <v>45</v>
      </c>
      <c r="B135" s="4">
        <v>8</v>
      </c>
      <c r="C135" s="5">
        <v>0.51</v>
      </c>
      <c r="D135" s="4">
        <v>0</v>
      </c>
      <c r="E135" s="5">
        <v>0</v>
      </c>
      <c r="F135" s="4">
        <v>8</v>
      </c>
      <c r="G135" s="5">
        <v>1.19</v>
      </c>
      <c r="H135" s="4">
        <v>0</v>
      </c>
    </row>
    <row r="136" spans="1:8" x14ac:dyDescent="0.2">
      <c r="A136" s="2" t="s">
        <v>46</v>
      </c>
      <c r="B136" s="4">
        <v>20</v>
      </c>
      <c r="C136" s="5">
        <v>1.27</v>
      </c>
      <c r="D136" s="4">
        <v>2</v>
      </c>
      <c r="E136" s="5">
        <v>0.22</v>
      </c>
      <c r="F136" s="4">
        <v>17</v>
      </c>
      <c r="G136" s="5">
        <v>2.5299999999999998</v>
      </c>
      <c r="H136" s="4">
        <v>1</v>
      </c>
    </row>
    <row r="137" spans="1:8" x14ac:dyDescent="0.2">
      <c r="A137" s="2" t="s">
        <v>47</v>
      </c>
      <c r="B137" s="4">
        <v>469</v>
      </c>
      <c r="C137" s="5">
        <v>29.7</v>
      </c>
      <c r="D137" s="4">
        <v>257</v>
      </c>
      <c r="E137" s="5">
        <v>28.72</v>
      </c>
      <c r="F137" s="4">
        <v>210</v>
      </c>
      <c r="G137" s="5">
        <v>31.3</v>
      </c>
      <c r="H137" s="4">
        <v>2</v>
      </c>
    </row>
    <row r="138" spans="1:8" x14ac:dyDescent="0.2">
      <c r="A138" s="2" t="s">
        <v>48</v>
      </c>
      <c r="B138" s="4">
        <v>19</v>
      </c>
      <c r="C138" s="5">
        <v>1.2</v>
      </c>
      <c r="D138" s="4">
        <v>5</v>
      </c>
      <c r="E138" s="5">
        <v>0.56000000000000005</v>
      </c>
      <c r="F138" s="4">
        <v>14</v>
      </c>
      <c r="G138" s="5">
        <v>2.09</v>
      </c>
      <c r="H138" s="4">
        <v>0</v>
      </c>
    </row>
    <row r="139" spans="1:8" x14ac:dyDescent="0.2">
      <c r="A139" s="2" t="s">
        <v>49</v>
      </c>
      <c r="B139" s="4">
        <v>161</v>
      </c>
      <c r="C139" s="5">
        <v>10.199999999999999</v>
      </c>
      <c r="D139" s="4">
        <v>103</v>
      </c>
      <c r="E139" s="5">
        <v>11.51</v>
      </c>
      <c r="F139" s="4">
        <v>58</v>
      </c>
      <c r="G139" s="5">
        <v>8.64</v>
      </c>
      <c r="H139" s="4">
        <v>0</v>
      </c>
    </row>
    <row r="140" spans="1:8" x14ac:dyDescent="0.2">
      <c r="A140" s="2" t="s">
        <v>50</v>
      </c>
      <c r="B140" s="4">
        <v>52</v>
      </c>
      <c r="C140" s="5">
        <v>3.29</v>
      </c>
      <c r="D140" s="4">
        <v>28</v>
      </c>
      <c r="E140" s="5">
        <v>3.13</v>
      </c>
      <c r="F140" s="4">
        <v>24</v>
      </c>
      <c r="G140" s="5">
        <v>3.58</v>
      </c>
      <c r="H140" s="4">
        <v>0</v>
      </c>
    </row>
    <row r="141" spans="1:8" x14ac:dyDescent="0.2">
      <c r="A141" s="2" t="s">
        <v>51</v>
      </c>
      <c r="B141" s="4">
        <v>205</v>
      </c>
      <c r="C141" s="5">
        <v>12.98</v>
      </c>
      <c r="D141" s="4">
        <v>172</v>
      </c>
      <c r="E141" s="5">
        <v>19.22</v>
      </c>
      <c r="F141" s="4">
        <v>31</v>
      </c>
      <c r="G141" s="5">
        <v>4.62</v>
      </c>
      <c r="H141" s="4">
        <v>0</v>
      </c>
    </row>
    <row r="142" spans="1:8" x14ac:dyDescent="0.2">
      <c r="A142" s="2" t="s">
        <v>52</v>
      </c>
      <c r="B142" s="4">
        <v>175</v>
      </c>
      <c r="C142" s="5">
        <v>11.08</v>
      </c>
      <c r="D142" s="4">
        <v>145</v>
      </c>
      <c r="E142" s="5">
        <v>16.2</v>
      </c>
      <c r="F142" s="4">
        <v>29</v>
      </c>
      <c r="G142" s="5">
        <v>4.32</v>
      </c>
      <c r="H142" s="4">
        <v>0</v>
      </c>
    </row>
    <row r="143" spans="1:8" x14ac:dyDescent="0.2">
      <c r="A143" s="2" t="s">
        <v>53</v>
      </c>
      <c r="B143" s="4">
        <v>43</v>
      </c>
      <c r="C143" s="5">
        <v>2.72</v>
      </c>
      <c r="D143" s="4">
        <v>32</v>
      </c>
      <c r="E143" s="5">
        <v>3.58</v>
      </c>
      <c r="F143" s="4">
        <v>9</v>
      </c>
      <c r="G143" s="5">
        <v>1.34</v>
      </c>
      <c r="H143" s="4">
        <v>1</v>
      </c>
    </row>
    <row r="144" spans="1:8" x14ac:dyDescent="0.2">
      <c r="A144" s="2" t="s">
        <v>54</v>
      </c>
      <c r="B144" s="4">
        <v>45</v>
      </c>
      <c r="C144" s="5">
        <v>2.85</v>
      </c>
      <c r="D144" s="4">
        <v>34</v>
      </c>
      <c r="E144" s="5">
        <v>3.8</v>
      </c>
      <c r="F144" s="4">
        <v>10</v>
      </c>
      <c r="G144" s="5">
        <v>1.49</v>
      </c>
      <c r="H144" s="4">
        <v>0</v>
      </c>
    </row>
    <row r="145" spans="1:8" x14ac:dyDescent="0.2">
      <c r="A145" s="2" t="s">
        <v>55</v>
      </c>
      <c r="B145" s="4">
        <v>53</v>
      </c>
      <c r="C145" s="5">
        <v>3.36</v>
      </c>
      <c r="D145" s="4">
        <v>17</v>
      </c>
      <c r="E145" s="5">
        <v>1.9</v>
      </c>
      <c r="F145" s="4">
        <v>34</v>
      </c>
      <c r="G145" s="5">
        <v>5.07</v>
      </c>
      <c r="H145" s="4">
        <v>1</v>
      </c>
    </row>
    <row r="146" spans="1:8" x14ac:dyDescent="0.2">
      <c r="A146" s="1" t="s">
        <v>9</v>
      </c>
      <c r="B146" s="4">
        <v>1892</v>
      </c>
      <c r="C146" s="5">
        <v>99.990000000000009</v>
      </c>
      <c r="D146" s="4">
        <v>1131</v>
      </c>
      <c r="E146" s="5">
        <v>100</v>
      </c>
      <c r="F146" s="4">
        <v>728</v>
      </c>
      <c r="G146" s="5">
        <v>100</v>
      </c>
      <c r="H146" s="4">
        <v>6</v>
      </c>
    </row>
    <row r="147" spans="1:8" x14ac:dyDescent="0.2">
      <c r="A147" s="2" t="s">
        <v>41</v>
      </c>
      <c r="B147" s="4">
        <v>1</v>
      </c>
      <c r="C147" s="5">
        <v>0.05</v>
      </c>
      <c r="D147" s="4">
        <v>0</v>
      </c>
      <c r="E147" s="5">
        <v>0</v>
      </c>
      <c r="F147" s="4">
        <v>1</v>
      </c>
      <c r="G147" s="5">
        <v>0.14000000000000001</v>
      </c>
      <c r="H147" s="4">
        <v>0</v>
      </c>
    </row>
    <row r="148" spans="1:8" x14ac:dyDescent="0.2">
      <c r="A148" s="2" t="s">
        <v>42</v>
      </c>
      <c r="B148" s="4">
        <v>219</v>
      </c>
      <c r="C148" s="5">
        <v>11.58</v>
      </c>
      <c r="D148" s="4">
        <v>110</v>
      </c>
      <c r="E148" s="5">
        <v>9.73</v>
      </c>
      <c r="F148" s="4">
        <v>109</v>
      </c>
      <c r="G148" s="5">
        <v>14.97</v>
      </c>
      <c r="H148" s="4">
        <v>0</v>
      </c>
    </row>
    <row r="149" spans="1:8" x14ac:dyDescent="0.2">
      <c r="A149" s="2" t="s">
        <v>43</v>
      </c>
      <c r="B149" s="4">
        <v>162</v>
      </c>
      <c r="C149" s="5">
        <v>8.56</v>
      </c>
      <c r="D149" s="4">
        <v>69</v>
      </c>
      <c r="E149" s="5">
        <v>6.1</v>
      </c>
      <c r="F149" s="4">
        <v>93</v>
      </c>
      <c r="G149" s="5">
        <v>12.77</v>
      </c>
      <c r="H149" s="4">
        <v>0</v>
      </c>
    </row>
    <row r="150" spans="1:8" x14ac:dyDescent="0.2">
      <c r="A150" s="2" t="s">
        <v>44</v>
      </c>
      <c r="B150" s="4">
        <v>7</v>
      </c>
      <c r="C150" s="5">
        <v>0.37</v>
      </c>
      <c r="D150" s="4">
        <v>0</v>
      </c>
      <c r="E150" s="5">
        <v>0</v>
      </c>
      <c r="F150" s="4">
        <v>6</v>
      </c>
      <c r="G150" s="5">
        <v>0.82</v>
      </c>
      <c r="H150" s="4">
        <v>0</v>
      </c>
    </row>
    <row r="151" spans="1:8" x14ac:dyDescent="0.2">
      <c r="A151" s="2" t="s">
        <v>45</v>
      </c>
      <c r="B151" s="4">
        <v>12</v>
      </c>
      <c r="C151" s="5">
        <v>0.63</v>
      </c>
      <c r="D151" s="4">
        <v>3</v>
      </c>
      <c r="E151" s="5">
        <v>0.27</v>
      </c>
      <c r="F151" s="4">
        <v>9</v>
      </c>
      <c r="G151" s="5">
        <v>1.24</v>
      </c>
      <c r="H151" s="4">
        <v>0</v>
      </c>
    </row>
    <row r="152" spans="1:8" x14ac:dyDescent="0.2">
      <c r="A152" s="2" t="s">
        <v>46</v>
      </c>
      <c r="B152" s="4">
        <v>17</v>
      </c>
      <c r="C152" s="5">
        <v>0.9</v>
      </c>
      <c r="D152" s="4">
        <v>6</v>
      </c>
      <c r="E152" s="5">
        <v>0.53</v>
      </c>
      <c r="F152" s="4">
        <v>10</v>
      </c>
      <c r="G152" s="5">
        <v>1.37</v>
      </c>
      <c r="H152" s="4">
        <v>1</v>
      </c>
    </row>
    <row r="153" spans="1:8" x14ac:dyDescent="0.2">
      <c r="A153" s="2" t="s">
        <v>47</v>
      </c>
      <c r="B153" s="4">
        <v>502</v>
      </c>
      <c r="C153" s="5">
        <v>26.53</v>
      </c>
      <c r="D153" s="4">
        <v>250</v>
      </c>
      <c r="E153" s="5">
        <v>22.1</v>
      </c>
      <c r="F153" s="4">
        <v>252</v>
      </c>
      <c r="G153" s="5">
        <v>34.619999999999997</v>
      </c>
      <c r="H153" s="4">
        <v>0</v>
      </c>
    </row>
    <row r="154" spans="1:8" x14ac:dyDescent="0.2">
      <c r="A154" s="2" t="s">
        <v>48</v>
      </c>
      <c r="B154" s="4">
        <v>17</v>
      </c>
      <c r="C154" s="5">
        <v>0.9</v>
      </c>
      <c r="D154" s="4">
        <v>5</v>
      </c>
      <c r="E154" s="5">
        <v>0.44</v>
      </c>
      <c r="F154" s="4">
        <v>12</v>
      </c>
      <c r="G154" s="5">
        <v>1.65</v>
      </c>
      <c r="H154" s="4">
        <v>0</v>
      </c>
    </row>
    <row r="155" spans="1:8" x14ac:dyDescent="0.2">
      <c r="A155" s="2" t="s">
        <v>49</v>
      </c>
      <c r="B155" s="4">
        <v>195</v>
      </c>
      <c r="C155" s="5">
        <v>10.31</v>
      </c>
      <c r="D155" s="4">
        <v>129</v>
      </c>
      <c r="E155" s="5">
        <v>11.41</v>
      </c>
      <c r="F155" s="4">
        <v>66</v>
      </c>
      <c r="G155" s="5">
        <v>9.07</v>
      </c>
      <c r="H155" s="4">
        <v>0</v>
      </c>
    </row>
    <row r="156" spans="1:8" x14ac:dyDescent="0.2">
      <c r="A156" s="2" t="s">
        <v>50</v>
      </c>
      <c r="B156" s="4">
        <v>70</v>
      </c>
      <c r="C156" s="5">
        <v>3.7</v>
      </c>
      <c r="D156" s="4">
        <v>42</v>
      </c>
      <c r="E156" s="5">
        <v>3.71</v>
      </c>
      <c r="F156" s="4">
        <v>27</v>
      </c>
      <c r="G156" s="5">
        <v>3.71</v>
      </c>
      <c r="H156" s="4">
        <v>1</v>
      </c>
    </row>
    <row r="157" spans="1:8" x14ac:dyDescent="0.2">
      <c r="A157" s="2" t="s">
        <v>51</v>
      </c>
      <c r="B157" s="4">
        <v>259</v>
      </c>
      <c r="C157" s="5">
        <v>13.69</v>
      </c>
      <c r="D157" s="4">
        <v>208</v>
      </c>
      <c r="E157" s="5">
        <v>18.39</v>
      </c>
      <c r="F157" s="4">
        <v>48</v>
      </c>
      <c r="G157" s="5">
        <v>6.59</v>
      </c>
      <c r="H157" s="4">
        <v>0</v>
      </c>
    </row>
    <row r="158" spans="1:8" x14ac:dyDescent="0.2">
      <c r="A158" s="2" t="s">
        <v>52</v>
      </c>
      <c r="B158" s="4">
        <v>240</v>
      </c>
      <c r="C158" s="5">
        <v>12.68</v>
      </c>
      <c r="D158" s="4">
        <v>211</v>
      </c>
      <c r="E158" s="5">
        <v>18.66</v>
      </c>
      <c r="F158" s="4">
        <v>29</v>
      </c>
      <c r="G158" s="5">
        <v>3.98</v>
      </c>
      <c r="H158" s="4">
        <v>0</v>
      </c>
    </row>
    <row r="159" spans="1:8" x14ac:dyDescent="0.2">
      <c r="A159" s="2" t="s">
        <v>53</v>
      </c>
      <c r="B159" s="4">
        <v>60</v>
      </c>
      <c r="C159" s="5">
        <v>3.17</v>
      </c>
      <c r="D159" s="4">
        <v>42</v>
      </c>
      <c r="E159" s="5">
        <v>3.71</v>
      </c>
      <c r="F159" s="4">
        <v>5</v>
      </c>
      <c r="G159" s="5">
        <v>0.69</v>
      </c>
      <c r="H159" s="4">
        <v>2</v>
      </c>
    </row>
    <row r="160" spans="1:8" x14ac:dyDescent="0.2">
      <c r="A160" s="2" t="s">
        <v>54</v>
      </c>
      <c r="B160" s="4">
        <v>78</v>
      </c>
      <c r="C160" s="5">
        <v>4.12</v>
      </c>
      <c r="D160" s="4">
        <v>29</v>
      </c>
      <c r="E160" s="5">
        <v>2.56</v>
      </c>
      <c r="F160" s="4">
        <v>38</v>
      </c>
      <c r="G160" s="5">
        <v>5.22</v>
      </c>
      <c r="H160" s="4">
        <v>1</v>
      </c>
    </row>
    <row r="161" spans="1:8" x14ac:dyDescent="0.2">
      <c r="A161" s="2" t="s">
        <v>55</v>
      </c>
      <c r="B161" s="4">
        <v>53</v>
      </c>
      <c r="C161" s="5">
        <v>2.8</v>
      </c>
      <c r="D161" s="4">
        <v>27</v>
      </c>
      <c r="E161" s="5">
        <v>2.39</v>
      </c>
      <c r="F161" s="4">
        <v>23</v>
      </c>
      <c r="G161" s="5">
        <v>3.16</v>
      </c>
      <c r="H161" s="4">
        <v>1</v>
      </c>
    </row>
    <row r="162" spans="1:8" x14ac:dyDescent="0.2">
      <c r="A162" s="1" t="s">
        <v>10</v>
      </c>
      <c r="B162" s="4">
        <v>840</v>
      </c>
      <c r="C162" s="5">
        <v>100.00999999999999</v>
      </c>
      <c r="D162" s="4">
        <v>483</v>
      </c>
      <c r="E162" s="5">
        <v>99.999999999999986</v>
      </c>
      <c r="F162" s="4">
        <v>347</v>
      </c>
      <c r="G162" s="5">
        <v>99.98</v>
      </c>
      <c r="H162" s="4">
        <v>6</v>
      </c>
    </row>
    <row r="163" spans="1:8" x14ac:dyDescent="0.2">
      <c r="A163" s="2" t="s">
        <v>41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42</v>
      </c>
      <c r="B164" s="4">
        <v>158</v>
      </c>
      <c r="C164" s="5">
        <v>18.809999999999999</v>
      </c>
      <c r="D164" s="4">
        <v>81</v>
      </c>
      <c r="E164" s="5">
        <v>16.77</v>
      </c>
      <c r="F164" s="4">
        <v>77</v>
      </c>
      <c r="G164" s="5">
        <v>22.19</v>
      </c>
      <c r="H164" s="4">
        <v>0</v>
      </c>
    </row>
    <row r="165" spans="1:8" x14ac:dyDescent="0.2">
      <c r="A165" s="2" t="s">
        <v>43</v>
      </c>
      <c r="B165" s="4">
        <v>51</v>
      </c>
      <c r="C165" s="5">
        <v>6.07</v>
      </c>
      <c r="D165" s="4">
        <v>25</v>
      </c>
      <c r="E165" s="5">
        <v>5.18</v>
      </c>
      <c r="F165" s="4">
        <v>26</v>
      </c>
      <c r="G165" s="5">
        <v>7.49</v>
      </c>
      <c r="H165" s="4">
        <v>0</v>
      </c>
    </row>
    <row r="166" spans="1:8" x14ac:dyDescent="0.2">
      <c r="A166" s="2" t="s">
        <v>44</v>
      </c>
      <c r="B166" s="4">
        <v>1</v>
      </c>
      <c r="C166" s="5">
        <v>0.12</v>
      </c>
      <c r="D166" s="4">
        <v>0</v>
      </c>
      <c r="E166" s="5">
        <v>0</v>
      </c>
      <c r="F166" s="4">
        <v>1</v>
      </c>
      <c r="G166" s="5">
        <v>0.28999999999999998</v>
      </c>
      <c r="H166" s="4">
        <v>0</v>
      </c>
    </row>
    <row r="167" spans="1:8" x14ac:dyDescent="0.2">
      <c r="A167" s="2" t="s">
        <v>45</v>
      </c>
      <c r="B167" s="4">
        <v>3</v>
      </c>
      <c r="C167" s="5">
        <v>0.36</v>
      </c>
      <c r="D167" s="4">
        <v>0</v>
      </c>
      <c r="E167" s="5">
        <v>0</v>
      </c>
      <c r="F167" s="4">
        <v>3</v>
      </c>
      <c r="G167" s="5">
        <v>0.86</v>
      </c>
      <c r="H167" s="4">
        <v>0</v>
      </c>
    </row>
    <row r="168" spans="1:8" x14ac:dyDescent="0.2">
      <c r="A168" s="2" t="s">
        <v>46</v>
      </c>
      <c r="B168" s="4">
        <v>11</v>
      </c>
      <c r="C168" s="5">
        <v>1.31</v>
      </c>
      <c r="D168" s="4">
        <v>2</v>
      </c>
      <c r="E168" s="5">
        <v>0.41</v>
      </c>
      <c r="F168" s="4">
        <v>9</v>
      </c>
      <c r="G168" s="5">
        <v>2.59</v>
      </c>
      <c r="H168" s="4">
        <v>0</v>
      </c>
    </row>
    <row r="169" spans="1:8" x14ac:dyDescent="0.2">
      <c r="A169" s="2" t="s">
        <v>47</v>
      </c>
      <c r="B169" s="4">
        <v>205</v>
      </c>
      <c r="C169" s="5">
        <v>24.4</v>
      </c>
      <c r="D169" s="4">
        <v>108</v>
      </c>
      <c r="E169" s="5">
        <v>22.36</v>
      </c>
      <c r="F169" s="4">
        <v>96</v>
      </c>
      <c r="G169" s="5">
        <v>27.67</v>
      </c>
      <c r="H169" s="4">
        <v>1</v>
      </c>
    </row>
    <row r="170" spans="1:8" x14ac:dyDescent="0.2">
      <c r="A170" s="2" t="s">
        <v>48</v>
      </c>
      <c r="B170" s="4">
        <v>10</v>
      </c>
      <c r="C170" s="5">
        <v>1.19</v>
      </c>
      <c r="D170" s="4">
        <v>3</v>
      </c>
      <c r="E170" s="5">
        <v>0.62</v>
      </c>
      <c r="F170" s="4">
        <v>7</v>
      </c>
      <c r="G170" s="5">
        <v>2.02</v>
      </c>
      <c r="H170" s="4">
        <v>0</v>
      </c>
    </row>
    <row r="171" spans="1:8" x14ac:dyDescent="0.2">
      <c r="A171" s="2" t="s">
        <v>49</v>
      </c>
      <c r="B171" s="4">
        <v>56</v>
      </c>
      <c r="C171" s="5">
        <v>6.67</v>
      </c>
      <c r="D171" s="4">
        <v>23</v>
      </c>
      <c r="E171" s="5">
        <v>4.76</v>
      </c>
      <c r="F171" s="4">
        <v>33</v>
      </c>
      <c r="G171" s="5">
        <v>9.51</v>
      </c>
      <c r="H171" s="4">
        <v>0</v>
      </c>
    </row>
    <row r="172" spans="1:8" x14ac:dyDescent="0.2">
      <c r="A172" s="2" t="s">
        <v>50</v>
      </c>
      <c r="B172" s="4">
        <v>25</v>
      </c>
      <c r="C172" s="5">
        <v>2.98</v>
      </c>
      <c r="D172" s="4">
        <v>15</v>
      </c>
      <c r="E172" s="5">
        <v>3.11</v>
      </c>
      <c r="F172" s="4">
        <v>10</v>
      </c>
      <c r="G172" s="5">
        <v>2.88</v>
      </c>
      <c r="H172" s="4">
        <v>0</v>
      </c>
    </row>
    <row r="173" spans="1:8" x14ac:dyDescent="0.2">
      <c r="A173" s="2" t="s">
        <v>51</v>
      </c>
      <c r="B173" s="4">
        <v>103</v>
      </c>
      <c r="C173" s="5">
        <v>12.26</v>
      </c>
      <c r="D173" s="4">
        <v>77</v>
      </c>
      <c r="E173" s="5">
        <v>15.94</v>
      </c>
      <c r="F173" s="4">
        <v>25</v>
      </c>
      <c r="G173" s="5">
        <v>7.2</v>
      </c>
      <c r="H173" s="4">
        <v>0</v>
      </c>
    </row>
    <row r="174" spans="1:8" x14ac:dyDescent="0.2">
      <c r="A174" s="2" t="s">
        <v>52</v>
      </c>
      <c r="B174" s="4">
        <v>114</v>
      </c>
      <c r="C174" s="5">
        <v>13.57</v>
      </c>
      <c r="D174" s="4">
        <v>96</v>
      </c>
      <c r="E174" s="5">
        <v>19.88</v>
      </c>
      <c r="F174" s="4">
        <v>16</v>
      </c>
      <c r="G174" s="5">
        <v>4.6100000000000003</v>
      </c>
      <c r="H174" s="4">
        <v>1</v>
      </c>
    </row>
    <row r="175" spans="1:8" x14ac:dyDescent="0.2">
      <c r="A175" s="2" t="s">
        <v>53</v>
      </c>
      <c r="B175" s="4">
        <v>36</v>
      </c>
      <c r="C175" s="5">
        <v>4.29</v>
      </c>
      <c r="D175" s="4">
        <v>18</v>
      </c>
      <c r="E175" s="5">
        <v>3.73</v>
      </c>
      <c r="F175" s="4">
        <v>14</v>
      </c>
      <c r="G175" s="5">
        <v>4.03</v>
      </c>
      <c r="H175" s="4">
        <v>4</v>
      </c>
    </row>
    <row r="176" spans="1:8" x14ac:dyDescent="0.2">
      <c r="A176" s="2" t="s">
        <v>54</v>
      </c>
      <c r="B176" s="4">
        <v>34</v>
      </c>
      <c r="C176" s="5">
        <v>4.05</v>
      </c>
      <c r="D176" s="4">
        <v>22</v>
      </c>
      <c r="E176" s="5">
        <v>4.55</v>
      </c>
      <c r="F176" s="4">
        <v>10</v>
      </c>
      <c r="G176" s="5">
        <v>2.88</v>
      </c>
      <c r="H176" s="4">
        <v>0</v>
      </c>
    </row>
    <row r="177" spans="1:8" x14ac:dyDescent="0.2">
      <c r="A177" s="2" t="s">
        <v>55</v>
      </c>
      <c r="B177" s="4">
        <v>33</v>
      </c>
      <c r="C177" s="5">
        <v>3.93</v>
      </c>
      <c r="D177" s="4">
        <v>13</v>
      </c>
      <c r="E177" s="5">
        <v>2.69</v>
      </c>
      <c r="F177" s="4">
        <v>20</v>
      </c>
      <c r="G177" s="5">
        <v>5.76</v>
      </c>
      <c r="H177" s="4">
        <v>0</v>
      </c>
    </row>
    <row r="178" spans="1:8" x14ac:dyDescent="0.2">
      <c r="A178" s="1" t="s">
        <v>11</v>
      </c>
      <c r="B178" s="4">
        <v>1360</v>
      </c>
      <c r="C178" s="5">
        <v>99.999999999999972</v>
      </c>
      <c r="D178" s="4">
        <v>569</v>
      </c>
      <c r="E178" s="5">
        <v>100</v>
      </c>
      <c r="F178" s="4">
        <v>776</v>
      </c>
      <c r="G178" s="5">
        <v>99.980000000000018</v>
      </c>
      <c r="H178" s="4">
        <v>0</v>
      </c>
    </row>
    <row r="179" spans="1:8" x14ac:dyDescent="0.2">
      <c r="A179" s="2" t="s">
        <v>41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42</v>
      </c>
      <c r="B180" s="4">
        <v>232</v>
      </c>
      <c r="C180" s="5">
        <v>17.059999999999999</v>
      </c>
      <c r="D180" s="4">
        <v>29</v>
      </c>
      <c r="E180" s="5">
        <v>5.0999999999999996</v>
      </c>
      <c r="F180" s="4">
        <v>203</v>
      </c>
      <c r="G180" s="5">
        <v>26.16</v>
      </c>
      <c r="H180" s="4">
        <v>0</v>
      </c>
    </row>
    <row r="181" spans="1:8" x14ac:dyDescent="0.2">
      <c r="A181" s="2" t="s">
        <v>43</v>
      </c>
      <c r="B181" s="4">
        <v>72</v>
      </c>
      <c r="C181" s="5">
        <v>5.29</v>
      </c>
      <c r="D181" s="4">
        <v>13</v>
      </c>
      <c r="E181" s="5">
        <v>2.2799999999999998</v>
      </c>
      <c r="F181" s="4">
        <v>59</v>
      </c>
      <c r="G181" s="5">
        <v>7.6</v>
      </c>
      <c r="H181" s="4">
        <v>0</v>
      </c>
    </row>
    <row r="182" spans="1:8" x14ac:dyDescent="0.2">
      <c r="A182" s="2" t="s">
        <v>44</v>
      </c>
      <c r="B182" s="4">
        <v>2</v>
      </c>
      <c r="C182" s="5">
        <v>0.15</v>
      </c>
      <c r="D182" s="4">
        <v>0</v>
      </c>
      <c r="E182" s="5">
        <v>0</v>
      </c>
      <c r="F182" s="4">
        <v>1</v>
      </c>
      <c r="G182" s="5">
        <v>0.13</v>
      </c>
      <c r="H182" s="4">
        <v>0</v>
      </c>
    </row>
    <row r="183" spans="1:8" x14ac:dyDescent="0.2">
      <c r="A183" s="2" t="s">
        <v>45</v>
      </c>
      <c r="B183" s="4">
        <v>9</v>
      </c>
      <c r="C183" s="5">
        <v>0.66</v>
      </c>
      <c r="D183" s="4">
        <v>2</v>
      </c>
      <c r="E183" s="5">
        <v>0.35</v>
      </c>
      <c r="F183" s="4">
        <v>7</v>
      </c>
      <c r="G183" s="5">
        <v>0.9</v>
      </c>
      <c r="H183" s="4">
        <v>0</v>
      </c>
    </row>
    <row r="184" spans="1:8" x14ac:dyDescent="0.2">
      <c r="A184" s="2" t="s">
        <v>46</v>
      </c>
      <c r="B184" s="4">
        <v>25</v>
      </c>
      <c r="C184" s="5">
        <v>1.84</v>
      </c>
      <c r="D184" s="4">
        <v>1</v>
      </c>
      <c r="E184" s="5">
        <v>0.18</v>
      </c>
      <c r="F184" s="4">
        <v>24</v>
      </c>
      <c r="G184" s="5">
        <v>3.09</v>
      </c>
      <c r="H184" s="4">
        <v>0</v>
      </c>
    </row>
    <row r="185" spans="1:8" x14ac:dyDescent="0.2">
      <c r="A185" s="2" t="s">
        <v>47</v>
      </c>
      <c r="B185" s="4">
        <v>301</v>
      </c>
      <c r="C185" s="5">
        <v>22.13</v>
      </c>
      <c r="D185" s="4">
        <v>87</v>
      </c>
      <c r="E185" s="5">
        <v>15.29</v>
      </c>
      <c r="F185" s="4">
        <v>214</v>
      </c>
      <c r="G185" s="5">
        <v>27.58</v>
      </c>
      <c r="H185" s="4">
        <v>0</v>
      </c>
    </row>
    <row r="186" spans="1:8" x14ac:dyDescent="0.2">
      <c r="A186" s="2" t="s">
        <v>48</v>
      </c>
      <c r="B186" s="4">
        <v>17</v>
      </c>
      <c r="C186" s="5">
        <v>1.25</v>
      </c>
      <c r="D186" s="4">
        <v>2</v>
      </c>
      <c r="E186" s="5">
        <v>0.35</v>
      </c>
      <c r="F186" s="4">
        <v>15</v>
      </c>
      <c r="G186" s="5">
        <v>1.93</v>
      </c>
      <c r="H186" s="4">
        <v>0</v>
      </c>
    </row>
    <row r="187" spans="1:8" x14ac:dyDescent="0.2">
      <c r="A187" s="2" t="s">
        <v>49</v>
      </c>
      <c r="B187" s="4">
        <v>219</v>
      </c>
      <c r="C187" s="5">
        <v>16.100000000000001</v>
      </c>
      <c r="D187" s="4">
        <v>150</v>
      </c>
      <c r="E187" s="5">
        <v>26.36</v>
      </c>
      <c r="F187" s="4">
        <v>69</v>
      </c>
      <c r="G187" s="5">
        <v>8.89</v>
      </c>
      <c r="H187" s="4">
        <v>0</v>
      </c>
    </row>
    <row r="188" spans="1:8" x14ac:dyDescent="0.2">
      <c r="A188" s="2" t="s">
        <v>50</v>
      </c>
      <c r="B188" s="4">
        <v>60</v>
      </c>
      <c r="C188" s="5">
        <v>4.41</v>
      </c>
      <c r="D188" s="4">
        <v>24</v>
      </c>
      <c r="E188" s="5">
        <v>4.22</v>
      </c>
      <c r="F188" s="4">
        <v>35</v>
      </c>
      <c r="G188" s="5">
        <v>4.51</v>
      </c>
      <c r="H188" s="4">
        <v>0</v>
      </c>
    </row>
    <row r="189" spans="1:8" x14ac:dyDescent="0.2">
      <c r="A189" s="2" t="s">
        <v>51</v>
      </c>
      <c r="B189" s="4">
        <v>98</v>
      </c>
      <c r="C189" s="5">
        <v>7.21</v>
      </c>
      <c r="D189" s="4">
        <v>70</v>
      </c>
      <c r="E189" s="5">
        <v>12.3</v>
      </c>
      <c r="F189" s="4">
        <v>27</v>
      </c>
      <c r="G189" s="5">
        <v>3.48</v>
      </c>
      <c r="H189" s="4">
        <v>0</v>
      </c>
    </row>
    <row r="190" spans="1:8" x14ac:dyDescent="0.2">
      <c r="A190" s="2" t="s">
        <v>52</v>
      </c>
      <c r="B190" s="4">
        <v>146</v>
      </c>
      <c r="C190" s="5">
        <v>10.74</v>
      </c>
      <c r="D190" s="4">
        <v>105</v>
      </c>
      <c r="E190" s="5">
        <v>18.45</v>
      </c>
      <c r="F190" s="4">
        <v>41</v>
      </c>
      <c r="G190" s="5">
        <v>5.28</v>
      </c>
      <c r="H190" s="4">
        <v>0</v>
      </c>
    </row>
    <row r="191" spans="1:8" x14ac:dyDescent="0.2">
      <c r="A191" s="2" t="s">
        <v>53</v>
      </c>
      <c r="B191" s="4">
        <v>61</v>
      </c>
      <c r="C191" s="5">
        <v>4.49</v>
      </c>
      <c r="D191" s="4">
        <v>34</v>
      </c>
      <c r="E191" s="5">
        <v>5.98</v>
      </c>
      <c r="F191" s="4">
        <v>15</v>
      </c>
      <c r="G191" s="5">
        <v>1.93</v>
      </c>
      <c r="H191" s="4">
        <v>0</v>
      </c>
    </row>
    <row r="192" spans="1:8" x14ac:dyDescent="0.2">
      <c r="A192" s="2" t="s">
        <v>54</v>
      </c>
      <c r="B192" s="4">
        <v>60</v>
      </c>
      <c r="C192" s="5">
        <v>4.41</v>
      </c>
      <c r="D192" s="4">
        <v>37</v>
      </c>
      <c r="E192" s="5">
        <v>6.5</v>
      </c>
      <c r="F192" s="4">
        <v>23</v>
      </c>
      <c r="G192" s="5">
        <v>2.96</v>
      </c>
      <c r="H192" s="4">
        <v>0</v>
      </c>
    </row>
    <row r="193" spans="1:8" x14ac:dyDescent="0.2">
      <c r="A193" s="2" t="s">
        <v>55</v>
      </c>
      <c r="B193" s="4">
        <v>58</v>
      </c>
      <c r="C193" s="5">
        <v>4.26</v>
      </c>
      <c r="D193" s="4">
        <v>15</v>
      </c>
      <c r="E193" s="5">
        <v>2.64</v>
      </c>
      <c r="F193" s="4">
        <v>43</v>
      </c>
      <c r="G193" s="5">
        <v>5.54</v>
      </c>
      <c r="H193" s="4">
        <v>0</v>
      </c>
    </row>
    <row r="194" spans="1:8" x14ac:dyDescent="0.2">
      <c r="A194" s="1" t="s">
        <v>12</v>
      </c>
      <c r="B194" s="4">
        <v>564</v>
      </c>
      <c r="C194" s="5">
        <v>100.02000000000001</v>
      </c>
      <c r="D194" s="4">
        <v>317</v>
      </c>
      <c r="E194" s="5">
        <v>100</v>
      </c>
      <c r="F194" s="4">
        <v>236</v>
      </c>
      <c r="G194" s="5">
        <v>99.99</v>
      </c>
      <c r="H194" s="4">
        <v>0</v>
      </c>
    </row>
    <row r="195" spans="1:8" x14ac:dyDescent="0.2">
      <c r="A195" s="2" t="s">
        <v>41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42</v>
      </c>
      <c r="B196" s="4">
        <v>90</v>
      </c>
      <c r="C196" s="5">
        <v>15.96</v>
      </c>
      <c r="D196" s="4">
        <v>26</v>
      </c>
      <c r="E196" s="5">
        <v>8.1999999999999993</v>
      </c>
      <c r="F196" s="4">
        <v>64</v>
      </c>
      <c r="G196" s="5">
        <v>27.12</v>
      </c>
      <c r="H196" s="4">
        <v>0</v>
      </c>
    </row>
    <row r="197" spans="1:8" x14ac:dyDescent="0.2">
      <c r="A197" s="2" t="s">
        <v>43</v>
      </c>
      <c r="B197" s="4">
        <v>42</v>
      </c>
      <c r="C197" s="5">
        <v>7.45</v>
      </c>
      <c r="D197" s="4">
        <v>16</v>
      </c>
      <c r="E197" s="5">
        <v>5.05</v>
      </c>
      <c r="F197" s="4">
        <v>26</v>
      </c>
      <c r="G197" s="5">
        <v>11.02</v>
      </c>
      <c r="H197" s="4">
        <v>0</v>
      </c>
    </row>
    <row r="198" spans="1:8" x14ac:dyDescent="0.2">
      <c r="A198" s="2" t="s">
        <v>44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2">
      <c r="A199" s="2" t="s">
        <v>45</v>
      </c>
      <c r="B199" s="4">
        <v>1</v>
      </c>
      <c r="C199" s="5">
        <v>0.18</v>
      </c>
      <c r="D199" s="4">
        <v>0</v>
      </c>
      <c r="E199" s="5">
        <v>0</v>
      </c>
      <c r="F199" s="4">
        <v>1</v>
      </c>
      <c r="G199" s="5">
        <v>0.42</v>
      </c>
      <c r="H199" s="4">
        <v>0</v>
      </c>
    </row>
    <row r="200" spans="1:8" x14ac:dyDescent="0.2">
      <c r="A200" s="2" t="s">
        <v>46</v>
      </c>
      <c r="B200" s="4">
        <v>6</v>
      </c>
      <c r="C200" s="5">
        <v>1.06</v>
      </c>
      <c r="D200" s="4">
        <v>2</v>
      </c>
      <c r="E200" s="5">
        <v>0.63</v>
      </c>
      <c r="F200" s="4">
        <v>4</v>
      </c>
      <c r="G200" s="5">
        <v>1.69</v>
      </c>
      <c r="H200" s="4">
        <v>0</v>
      </c>
    </row>
    <row r="201" spans="1:8" x14ac:dyDescent="0.2">
      <c r="A201" s="2" t="s">
        <v>47</v>
      </c>
      <c r="B201" s="4">
        <v>161</v>
      </c>
      <c r="C201" s="5">
        <v>28.55</v>
      </c>
      <c r="D201" s="4">
        <v>100</v>
      </c>
      <c r="E201" s="5">
        <v>31.55</v>
      </c>
      <c r="F201" s="4">
        <v>61</v>
      </c>
      <c r="G201" s="5">
        <v>25.85</v>
      </c>
      <c r="H201" s="4">
        <v>0</v>
      </c>
    </row>
    <row r="202" spans="1:8" x14ac:dyDescent="0.2">
      <c r="A202" s="2" t="s">
        <v>48</v>
      </c>
      <c r="B202" s="4">
        <v>1</v>
      </c>
      <c r="C202" s="5">
        <v>0.18</v>
      </c>
      <c r="D202" s="4">
        <v>0</v>
      </c>
      <c r="E202" s="5">
        <v>0</v>
      </c>
      <c r="F202" s="4">
        <v>1</v>
      </c>
      <c r="G202" s="5">
        <v>0.42</v>
      </c>
      <c r="H202" s="4">
        <v>0</v>
      </c>
    </row>
    <row r="203" spans="1:8" x14ac:dyDescent="0.2">
      <c r="A203" s="2" t="s">
        <v>49</v>
      </c>
      <c r="B203" s="4">
        <v>22</v>
      </c>
      <c r="C203" s="5">
        <v>3.9</v>
      </c>
      <c r="D203" s="4">
        <v>7</v>
      </c>
      <c r="E203" s="5">
        <v>2.21</v>
      </c>
      <c r="F203" s="4">
        <v>15</v>
      </c>
      <c r="G203" s="5">
        <v>6.36</v>
      </c>
      <c r="H203" s="4">
        <v>0</v>
      </c>
    </row>
    <row r="204" spans="1:8" x14ac:dyDescent="0.2">
      <c r="A204" s="2" t="s">
        <v>50</v>
      </c>
      <c r="B204" s="4">
        <v>15</v>
      </c>
      <c r="C204" s="5">
        <v>2.66</v>
      </c>
      <c r="D204" s="4">
        <v>9</v>
      </c>
      <c r="E204" s="5">
        <v>2.84</v>
      </c>
      <c r="F204" s="4">
        <v>4</v>
      </c>
      <c r="G204" s="5">
        <v>1.69</v>
      </c>
      <c r="H204" s="4">
        <v>0</v>
      </c>
    </row>
    <row r="205" spans="1:8" x14ac:dyDescent="0.2">
      <c r="A205" s="2" t="s">
        <v>51</v>
      </c>
      <c r="B205" s="4">
        <v>78</v>
      </c>
      <c r="C205" s="5">
        <v>13.83</v>
      </c>
      <c r="D205" s="4">
        <v>63</v>
      </c>
      <c r="E205" s="5">
        <v>19.87</v>
      </c>
      <c r="F205" s="4">
        <v>14</v>
      </c>
      <c r="G205" s="5">
        <v>5.93</v>
      </c>
      <c r="H205" s="4">
        <v>0</v>
      </c>
    </row>
    <row r="206" spans="1:8" x14ac:dyDescent="0.2">
      <c r="A206" s="2" t="s">
        <v>52</v>
      </c>
      <c r="B206" s="4">
        <v>77</v>
      </c>
      <c r="C206" s="5">
        <v>13.65</v>
      </c>
      <c r="D206" s="4">
        <v>61</v>
      </c>
      <c r="E206" s="5">
        <v>19.239999999999998</v>
      </c>
      <c r="F206" s="4">
        <v>16</v>
      </c>
      <c r="G206" s="5">
        <v>6.78</v>
      </c>
      <c r="H206" s="4">
        <v>0</v>
      </c>
    </row>
    <row r="207" spans="1:8" x14ac:dyDescent="0.2">
      <c r="A207" s="2" t="s">
        <v>53</v>
      </c>
      <c r="B207" s="4">
        <v>20</v>
      </c>
      <c r="C207" s="5">
        <v>3.55</v>
      </c>
      <c r="D207" s="4">
        <v>9</v>
      </c>
      <c r="E207" s="5">
        <v>2.84</v>
      </c>
      <c r="F207" s="4">
        <v>3</v>
      </c>
      <c r="G207" s="5">
        <v>1.27</v>
      </c>
      <c r="H207" s="4">
        <v>0</v>
      </c>
    </row>
    <row r="208" spans="1:8" x14ac:dyDescent="0.2">
      <c r="A208" s="2" t="s">
        <v>54</v>
      </c>
      <c r="B208" s="4">
        <v>24</v>
      </c>
      <c r="C208" s="5">
        <v>4.26</v>
      </c>
      <c r="D208" s="4">
        <v>16</v>
      </c>
      <c r="E208" s="5">
        <v>5.05</v>
      </c>
      <c r="F208" s="4">
        <v>8</v>
      </c>
      <c r="G208" s="5">
        <v>3.39</v>
      </c>
      <c r="H208" s="4">
        <v>0</v>
      </c>
    </row>
    <row r="209" spans="1:8" x14ac:dyDescent="0.2">
      <c r="A209" s="2" t="s">
        <v>55</v>
      </c>
      <c r="B209" s="4">
        <v>27</v>
      </c>
      <c r="C209" s="5">
        <v>4.79</v>
      </c>
      <c r="D209" s="4">
        <v>8</v>
      </c>
      <c r="E209" s="5">
        <v>2.52</v>
      </c>
      <c r="F209" s="4">
        <v>19</v>
      </c>
      <c r="G209" s="5">
        <v>8.0500000000000007</v>
      </c>
      <c r="H209" s="4">
        <v>0</v>
      </c>
    </row>
    <row r="210" spans="1:8" x14ac:dyDescent="0.2">
      <c r="A210" s="1" t="s">
        <v>13</v>
      </c>
      <c r="B210" s="4">
        <v>1176</v>
      </c>
      <c r="C210" s="5">
        <v>100.02000000000001</v>
      </c>
      <c r="D210" s="4">
        <v>629</v>
      </c>
      <c r="E210" s="5">
        <v>99.99</v>
      </c>
      <c r="F210" s="4">
        <v>541</v>
      </c>
      <c r="G210" s="5">
        <v>100</v>
      </c>
      <c r="H210" s="4">
        <v>2</v>
      </c>
    </row>
    <row r="211" spans="1:8" x14ac:dyDescent="0.2">
      <c r="A211" s="2" t="s">
        <v>41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42</v>
      </c>
      <c r="B212" s="4">
        <v>177</v>
      </c>
      <c r="C212" s="5">
        <v>15.05</v>
      </c>
      <c r="D212" s="4">
        <v>36</v>
      </c>
      <c r="E212" s="5">
        <v>5.72</v>
      </c>
      <c r="F212" s="4">
        <v>140</v>
      </c>
      <c r="G212" s="5">
        <v>25.88</v>
      </c>
      <c r="H212" s="4">
        <v>1</v>
      </c>
    </row>
    <row r="213" spans="1:8" x14ac:dyDescent="0.2">
      <c r="A213" s="2" t="s">
        <v>43</v>
      </c>
      <c r="B213" s="4">
        <v>41</v>
      </c>
      <c r="C213" s="5">
        <v>3.49</v>
      </c>
      <c r="D213" s="4">
        <v>8</v>
      </c>
      <c r="E213" s="5">
        <v>1.27</v>
      </c>
      <c r="F213" s="4">
        <v>33</v>
      </c>
      <c r="G213" s="5">
        <v>6.1</v>
      </c>
      <c r="H213" s="4">
        <v>0</v>
      </c>
    </row>
    <row r="214" spans="1:8" x14ac:dyDescent="0.2">
      <c r="A214" s="2" t="s">
        <v>44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45</v>
      </c>
      <c r="B215" s="4">
        <v>7</v>
      </c>
      <c r="C215" s="5">
        <v>0.6</v>
      </c>
      <c r="D215" s="4">
        <v>1</v>
      </c>
      <c r="E215" s="5">
        <v>0.16</v>
      </c>
      <c r="F215" s="4">
        <v>6</v>
      </c>
      <c r="G215" s="5">
        <v>1.1100000000000001</v>
      </c>
      <c r="H215" s="4">
        <v>0</v>
      </c>
    </row>
    <row r="216" spans="1:8" x14ac:dyDescent="0.2">
      <c r="A216" s="2" t="s">
        <v>46</v>
      </c>
      <c r="B216" s="4">
        <v>14</v>
      </c>
      <c r="C216" s="5">
        <v>1.19</v>
      </c>
      <c r="D216" s="4">
        <v>2</v>
      </c>
      <c r="E216" s="5">
        <v>0.32</v>
      </c>
      <c r="F216" s="4">
        <v>12</v>
      </c>
      <c r="G216" s="5">
        <v>2.2200000000000002</v>
      </c>
      <c r="H216" s="4">
        <v>0</v>
      </c>
    </row>
    <row r="217" spans="1:8" x14ac:dyDescent="0.2">
      <c r="A217" s="2" t="s">
        <v>47</v>
      </c>
      <c r="B217" s="4">
        <v>220</v>
      </c>
      <c r="C217" s="5">
        <v>18.71</v>
      </c>
      <c r="D217" s="4">
        <v>88</v>
      </c>
      <c r="E217" s="5">
        <v>13.99</v>
      </c>
      <c r="F217" s="4">
        <v>132</v>
      </c>
      <c r="G217" s="5">
        <v>24.4</v>
      </c>
      <c r="H217" s="4">
        <v>0</v>
      </c>
    </row>
    <row r="218" spans="1:8" x14ac:dyDescent="0.2">
      <c r="A218" s="2" t="s">
        <v>48</v>
      </c>
      <c r="B218" s="4">
        <v>9</v>
      </c>
      <c r="C218" s="5">
        <v>0.77</v>
      </c>
      <c r="D218" s="4">
        <v>4</v>
      </c>
      <c r="E218" s="5">
        <v>0.64</v>
      </c>
      <c r="F218" s="4">
        <v>5</v>
      </c>
      <c r="G218" s="5">
        <v>0.92</v>
      </c>
      <c r="H218" s="4">
        <v>0</v>
      </c>
    </row>
    <row r="219" spans="1:8" x14ac:dyDescent="0.2">
      <c r="A219" s="2" t="s">
        <v>49</v>
      </c>
      <c r="B219" s="4">
        <v>242</v>
      </c>
      <c r="C219" s="5">
        <v>20.58</v>
      </c>
      <c r="D219" s="4">
        <v>169</v>
      </c>
      <c r="E219" s="5">
        <v>26.87</v>
      </c>
      <c r="F219" s="4">
        <v>72</v>
      </c>
      <c r="G219" s="5">
        <v>13.31</v>
      </c>
      <c r="H219" s="4">
        <v>0</v>
      </c>
    </row>
    <row r="220" spans="1:8" x14ac:dyDescent="0.2">
      <c r="A220" s="2" t="s">
        <v>50</v>
      </c>
      <c r="B220" s="4">
        <v>23</v>
      </c>
      <c r="C220" s="5">
        <v>1.96</v>
      </c>
      <c r="D220" s="4">
        <v>7</v>
      </c>
      <c r="E220" s="5">
        <v>1.1100000000000001</v>
      </c>
      <c r="F220" s="4">
        <v>16</v>
      </c>
      <c r="G220" s="5">
        <v>2.96</v>
      </c>
      <c r="H220" s="4">
        <v>0</v>
      </c>
    </row>
    <row r="221" spans="1:8" x14ac:dyDescent="0.2">
      <c r="A221" s="2" t="s">
        <v>51</v>
      </c>
      <c r="B221" s="4">
        <v>126</v>
      </c>
      <c r="C221" s="5">
        <v>10.71</v>
      </c>
      <c r="D221" s="4">
        <v>85</v>
      </c>
      <c r="E221" s="5">
        <v>13.51</v>
      </c>
      <c r="F221" s="4">
        <v>40</v>
      </c>
      <c r="G221" s="5">
        <v>7.39</v>
      </c>
      <c r="H221" s="4">
        <v>0</v>
      </c>
    </row>
    <row r="222" spans="1:8" x14ac:dyDescent="0.2">
      <c r="A222" s="2" t="s">
        <v>52</v>
      </c>
      <c r="B222" s="4">
        <v>166</v>
      </c>
      <c r="C222" s="5">
        <v>14.12</v>
      </c>
      <c r="D222" s="4">
        <v>134</v>
      </c>
      <c r="E222" s="5">
        <v>21.3</v>
      </c>
      <c r="F222" s="4">
        <v>31</v>
      </c>
      <c r="G222" s="5">
        <v>5.73</v>
      </c>
      <c r="H222" s="4">
        <v>0</v>
      </c>
    </row>
    <row r="223" spans="1:8" x14ac:dyDescent="0.2">
      <c r="A223" s="2" t="s">
        <v>53</v>
      </c>
      <c r="B223" s="4">
        <v>56</v>
      </c>
      <c r="C223" s="5">
        <v>4.76</v>
      </c>
      <c r="D223" s="4">
        <v>47</v>
      </c>
      <c r="E223" s="5">
        <v>7.47</v>
      </c>
      <c r="F223" s="4">
        <v>8</v>
      </c>
      <c r="G223" s="5">
        <v>1.48</v>
      </c>
      <c r="H223" s="4">
        <v>1</v>
      </c>
    </row>
    <row r="224" spans="1:8" x14ac:dyDescent="0.2">
      <c r="A224" s="2" t="s">
        <v>54</v>
      </c>
      <c r="B224" s="4">
        <v>55</v>
      </c>
      <c r="C224" s="5">
        <v>4.68</v>
      </c>
      <c r="D224" s="4">
        <v>35</v>
      </c>
      <c r="E224" s="5">
        <v>5.56</v>
      </c>
      <c r="F224" s="4">
        <v>19</v>
      </c>
      <c r="G224" s="5">
        <v>3.51</v>
      </c>
      <c r="H224" s="4">
        <v>0</v>
      </c>
    </row>
    <row r="225" spans="1:8" x14ac:dyDescent="0.2">
      <c r="A225" s="2" t="s">
        <v>55</v>
      </c>
      <c r="B225" s="4">
        <v>40</v>
      </c>
      <c r="C225" s="5">
        <v>3.4</v>
      </c>
      <c r="D225" s="4">
        <v>13</v>
      </c>
      <c r="E225" s="5">
        <v>2.0699999999999998</v>
      </c>
      <c r="F225" s="4">
        <v>27</v>
      </c>
      <c r="G225" s="5">
        <v>4.99</v>
      </c>
      <c r="H225" s="4">
        <v>0</v>
      </c>
    </row>
    <row r="226" spans="1:8" x14ac:dyDescent="0.2">
      <c r="A226" s="1" t="s">
        <v>14</v>
      </c>
      <c r="B226" s="4">
        <v>945</v>
      </c>
      <c r="C226" s="5">
        <v>99.999999999999986</v>
      </c>
      <c r="D226" s="4">
        <v>470</v>
      </c>
      <c r="E226" s="5">
        <v>100.01000000000002</v>
      </c>
      <c r="F226" s="4">
        <v>464</v>
      </c>
      <c r="G226" s="5">
        <v>99.99</v>
      </c>
      <c r="H226" s="4">
        <v>0</v>
      </c>
    </row>
    <row r="227" spans="1:8" x14ac:dyDescent="0.2">
      <c r="A227" s="2" t="s">
        <v>41</v>
      </c>
      <c r="B227" s="4">
        <v>1</v>
      </c>
      <c r="C227" s="5">
        <v>0.11</v>
      </c>
      <c r="D227" s="4">
        <v>0</v>
      </c>
      <c r="E227" s="5">
        <v>0</v>
      </c>
      <c r="F227" s="4">
        <v>1</v>
      </c>
      <c r="G227" s="5">
        <v>0.22</v>
      </c>
      <c r="H227" s="4">
        <v>0</v>
      </c>
    </row>
    <row r="228" spans="1:8" x14ac:dyDescent="0.2">
      <c r="A228" s="2" t="s">
        <v>42</v>
      </c>
      <c r="B228" s="4">
        <v>120</v>
      </c>
      <c r="C228" s="5">
        <v>12.7</v>
      </c>
      <c r="D228" s="4">
        <v>25</v>
      </c>
      <c r="E228" s="5">
        <v>5.32</v>
      </c>
      <c r="F228" s="4">
        <v>95</v>
      </c>
      <c r="G228" s="5">
        <v>20.47</v>
      </c>
      <c r="H228" s="4">
        <v>0</v>
      </c>
    </row>
    <row r="229" spans="1:8" x14ac:dyDescent="0.2">
      <c r="A229" s="2" t="s">
        <v>43</v>
      </c>
      <c r="B229" s="4">
        <v>62</v>
      </c>
      <c r="C229" s="5">
        <v>6.56</v>
      </c>
      <c r="D229" s="4">
        <v>13</v>
      </c>
      <c r="E229" s="5">
        <v>2.77</v>
      </c>
      <c r="F229" s="4">
        <v>49</v>
      </c>
      <c r="G229" s="5">
        <v>10.56</v>
      </c>
      <c r="H229" s="4">
        <v>0</v>
      </c>
    </row>
    <row r="230" spans="1:8" x14ac:dyDescent="0.2">
      <c r="A230" s="2" t="s">
        <v>44</v>
      </c>
      <c r="B230" s="4">
        <v>3</v>
      </c>
      <c r="C230" s="5">
        <v>0.32</v>
      </c>
      <c r="D230" s="4">
        <v>0</v>
      </c>
      <c r="E230" s="5">
        <v>0</v>
      </c>
      <c r="F230" s="4">
        <v>2</v>
      </c>
      <c r="G230" s="5">
        <v>0.43</v>
      </c>
      <c r="H230" s="4">
        <v>0</v>
      </c>
    </row>
    <row r="231" spans="1:8" x14ac:dyDescent="0.2">
      <c r="A231" s="2" t="s">
        <v>45</v>
      </c>
      <c r="B231" s="4">
        <v>7</v>
      </c>
      <c r="C231" s="5">
        <v>0.74</v>
      </c>
      <c r="D231" s="4">
        <v>0</v>
      </c>
      <c r="E231" s="5">
        <v>0</v>
      </c>
      <c r="F231" s="4">
        <v>7</v>
      </c>
      <c r="G231" s="5">
        <v>1.51</v>
      </c>
      <c r="H231" s="4">
        <v>0</v>
      </c>
    </row>
    <row r="232" spans="1:8" x14ac:dyDescent="0.2">
      <c r="A232" s="2" t="s">
        <v>46</v>
      </c>
      <c r="B232" s="4">
        <v>21</v>
      </c>
      <c r="C232" s="5">
        <v>2.2200000000000002</v>
      </c>
      <c r="D232" s="4">
        <v>3</v>
      </c>
      <c r="E232" s="5">
        <v>0.64</v>
      </c>
      <c r="F232" s="4">
        <v>18</v>
      </c>
      <c r="G232" s="5">
        <v>3.88</v>
      </c>
      <c r="H232" s="4">
        <v>0</v>
      </c>
    </row>
    <row r="233" spans="1:8" x14ac:dyDescent="0.2">
      <c r="A233" s="2" t="s">
        <v>47</v>
      </c>
      <c r="B233" s="4">
        <v>193</v>
      </c>
      <c r="C233" s="5">
        <v>20.420000000000002</v>
      </c>
      <c r="D233" s="4">
        <v>64</v>
      </c>
      <c r="E233" s="5">
        <v>13.62</v>
      </c>
      <c r="F233" s="4">
        <v>129</v>
      </c>
      <c r="G233" s="5">
        <v>27.8</v>
      </c>
      <c r="H233" s="4">
        <v>0</v>
      </c>
    </row>
    <row r="234" spans="1:8" x14ac:dyDescent="0.2">
      <c r="A234" s="2" t="s">
        <v>48</v>
      </c>
      <c r="B234" s="4">
        <v>11</v>
      </c>
      <c r="C234" s="5">
        <v>1.1599999999999999</v>
      </c>
      <c r="D234" s="4">
        <v>3</v>
      </c>
      <c r="E234" s="5">
        <v>0.64</v>
      </c>
      <c r="F234" s="4">
        <v>8</v>
      </c>
      <c r="G234" s="5">
        <v>1.72</v>
      </c>
      <c r="H234" s="4">
        <v>0</v>
      </c>
    </row>
    <row r="235" spans="1:8" x14ac:dyDescent="0.2">
      <c r="A235" s="2" t="s">
        <v>49</v>
      </c>
      <c r="B235" s="4">
        <v>142</v>
      </c>
      <c r="C235" s="5">
        <v>15.03</v>
      </c>
      <c r="D235" s="4">
        <v>104</v>
      </c>
      <c r="E235" s="5">
        <v>22.13</v>
      </c>
      <c r="F235" s="4">
        <v>38</v>
      </c>
      <c r="G235" s="5">
        <v>8.19</v>
      </c>
      <c r="H235" s="4">
        <v>0</v>
      </c>
    </row>
    <row r="236" spans="1:8" x14ac:dyDescent="0.2">
      <c r="A236" s="2" t="s">
        <v>50</v>
      </c>
      <c r="B236" s="4">
        <v>28</v>
      </c>
      <c r="C236" s="5">
        <v>2.96</v>
      </c>
      <c r="D236" s="4">
        <v>16</v>
      </c>
      <c r="E236" s="5">
        <v>3.4</v>
      </c>
      <c r="F236" s="4">
        <v>10</v>
      </c>
      <c r="G236" s="5">
        <v>2.16</v>
      </c>
      <c r="H236" s="4">
        <v>0</v>
      </c>
    </row>
    <row r="237" spans="1:8" x14ac:dyDescent="0.2">
      <c r="A237" s="2" t="s">
        <v>51</v>
      </c>
      <c r="B237" s="4">
        <v>126</v>
      </c>
      <c r="C237" s="5">
        <v>13.33</v>
      </c>
      <c r="D237" s="4">
        <v>99</v>
      </c>
      <c r="E237" s="5">
        <v>21.06</v>
      </c>
      <c r="F237" s="4">
        <v>27</v>
      </c>
      <c r="G237" s="5">
        <v>5.82</v>
      </c>
      <c r="H237" s="4">
        <v>0</v>
      </c>
    </row>
    <row r="238" spans="1:8" x14ac:dyDescent="0.2">
      <c r="A238" s="2" t="s">
        <v>52</v>
      </c>
      <c r="B238" s="4">
        <v>127</v>
      </c>
      <c r="C238" s="5">
        <v>13.44</v>
      </c>
      <c r="D238" s="4">
        <v>98</v>
      </c>
      <c r="E238" s="5">
        <v>20.85</v>
      </c>
      <c r="F238" s="4">
        <v>28</v>
      </c>
      <c r="G238" s="5">
        <v>6.03</v>
      </c>
      <c r="H238" s="4">
        <v>0</v>
      </c>
    </row>
    <row r="239" spans="1:8" x14ac:dyDescent="0.2">
      <c r="A239" s="2" t="s">
        <v>53</v>
      </c>
      <c r="B239" s="4">
        <v>31</v>
      </c>
      <c r="C239" s="5">
        <v>3.28</v>
      </c>
      <c r="D239" s="4">
        <v>22</v>
      </c>
      <c r="E239" s="5">
        <v>4.68</v>
      </c>
      <c r="F239" s="4">
        <v>6</v>
      </c>
      <c r="G239" s="5">
        <v>1.29</v>
      </c>
      <c r="H239" s="4">
        <v>0</v>
      </c>
    </row>
    <row r="240" spans="1:8" x14ac:dyDescent="0.2">
      <c r="A240" s="2" t="s">
        <v>54</v>
      </c>
      <c r="B240" s="4">
        <v>44</v>
      </c>
      <c r="C240" s="5">
        <v>4.66</v>
      </c>
      <c r="D240" s="4">
        <v>17</v>
      </c>
      <c r="E240" s="5">
        <v>3.62</v>
      </c>
      <c r="F240" s="4">
        <v>24</v>
      </c>
      <c r="G240" s="5">
        <v>5.17</v>
      </c>
      <c r="H240" s="4">
        <v>0</v>
      </c>
    </row>
    <row r="241" spans="1:8" x14ac:dyDescent="0.2">
      <c r="A241" s="2" t="s">
        <v>55</v>
      </c>
      <c r="B241" s="4">
        <v>29</v>
      </c>
      <c r="C241" s="5">
        <v>3.07</v>
      </c>
      <c r="D241" s="4">
        <v>6</v>
      </c>
      <c r="E241" s="5">
        <v>1.28</v>
      </c>
      <c r="F241" s="4">
        <v>22</v>
      </c>
      <c r="G241" s="5">
        <v>4.74</v>
      </c>
      <c r="H241" s="4">
        <v>0</v>
      </c>
    </row>
    <row r="242" spans="1:8" x14ac:dyDescent="0.2">
      <c r="A242" s="1" t="s">
        <v>15</v>
      </c>
      <c r="B242" s="4">
        <v>2349</v>
      </c>
      <c r="C242" s="5">
        <v>100</v>
      </c>
      <c r="D242" s="4">
        <v>1526</v>
      </c>
      <c r="E242" s="5">
        <v>99.99</v>
      </c>
      <c r="F242" s="4">
        <v>783</v>
      </c>
      <c r="G242" s="5">
        <v>100.00999999999999</v>
      </c>
      <c r="H242" s="4">
        <v>22</v>
      </c>
    </row>
    <row r="243" spans="1:8" x14ac:dyDescent="0.2">
      <c r="A243" s="2" t="s">
        <v>41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42</v>
      </c>
      <c r="B244" s="4">
        <v>421</v>
      </c>
      <c r="C244" s="5">
        <v>17.920000000000002</v>
      </c>
      <c r="D244" s="4">
        <v>238</v>
      </c>
      <c r="E244" s="5">
        <v>15.6</v>
      </c>
      <c r="F244" s="4">
        <v>183</v>
      </c>
      <c r="G244" s="5">
        <v>23.37</v>
      </c>
      <c r="H244" s="4">
        <v>0</v>
      </c>
    </row>
    <row r="245" spans="1:8" x14ac:dyDescent="0.2">
      <c r="A245" s="2" t="s">
        <v>43</v>
      </c>
      <c r="B245" s="4">
        <v>151</v>
      </c>
      <c r="C245" s="5">
        <v>6.43</v>
      </c>
      <c r="D245" s="4">
        <v>78</v>
      </c>
      <c r="E245" s="5">
        <v>5.1100000000000003</v>
      </c>
      <c r="F245" s="4">
        <v>73</v>
      </c>
      <c r="G245" s="5">
        <v>9.32</v>
      </c>
      <c r="H245" s="4">
        <v>0</v>
      </c>
    </row>
    <row r="246" spans="1:8" x14ac:dyDescent="0.2">
      <c r="A246" s="2" t="s">
        <v>44</v>
      </c>
      <c r="B246" s="4">
        <v>3</v>
      </c>
      <c r="C246" s="5">
        <v>0.13</v>
      </c>
      <c r="D246" s="4">
        <v>0</v>
      </c>
      <c r="E246" s="5">
        <v>0</v>
      </c>
      <c r="F246" s="4">
        <v>2</v>
      </c>
      <c r="G246" s="5">
        <v>0.26</v>
      </c>
      <c r="H246" s="4">
        <v>1</v>
      </c>
    </row>
    <row r="247" spans="1:8" x14ac:dyDescent="0.2">
      <c r="A247" s="2" t="s">
        <v>45</v>
      </c>
      <c r="B247" s="4">
        <v>7</v>
      </c>
      <c r="C247" s="5">
        <v>0.3</v>
      </c>
      <c r="D247" s="4">
        <v>2</v>
      </c>
      <c r="E247" s="5">
        <v>0.13</v>
      </c>
      <c r="F247" s="4">
        <v>5</v>
      </c>
      <c r="G247" s="5">
        <v>0.64</v>
      </c>
      <c r="H247" s="4">
        <v>0</v>
      </c>
    </row>
    <row r="248" spans="1:8" x14ac:dyDescent="0.2">
      <c r="A248" s="2" t="s">
        <v>46</v>
      </c>
      <c r="B248" s="4">
        <v>34</v>
      </c>
      <c r="C248" s="5">
        <v>1.45</v>
      </c>
      <c r="D248" s="4">
        <v>15</v>
      </c>
      <c r="E248" s="5">
        <v>0.98</v>
      </c>
      <c r="F248" s="4">
        <v>19</v>
      </c>
      <c r="G248" s="5">
        <v>2.4300000000000002</v>
      </c>
      <c r="H248" s="4">
        <v>0</v>
      </c>
    </row>
    <row r="249" spans="1:8" x14ac:dyDescent="0.2">
      <c r="A249" s="2" t="s">
        <v>47</v>
      </c>
      <c r="B249" s="4">
        <v>537</v>
      </c>
      <c r="C249" s="5">
        <v>22.86</v>
      </c>
      <c r="D249" s="4">
        <v>320</v>
      </c>
      <c r="E249" s="5">
        <v>20.97</v>
      </c>
      <c r="F249" s="4">
        <v>216</v>
      </c>
      <c r="G249" s="5">
        <v>27.59</v>
      </c>
      <c r="H249" s="4">
        <v>1</v>
      </c>
    </row>
    <row r="250" spans="1:8" x14ac:dyDescent="0.2">
      <c r="A250" s="2" t="s">
        <v>48</v>
      </c>
      <c r="B250" s="4">
        <v>13</v>
      </c>
      <c r="C250" s="5">
        <v>0.55000000000000004</v>
      </c>
      <c r="D250" s="4">
        <v>3</v>
      </c>
      <c r="E250" s="5">
        <v>0.2</v>
      </c>
      <c r="F250" s="4">
        <v>10</v>
      </c>
      <c r="G250" s="5">
        <v>1.28</v>
      </c>
      <c r="H250" s="4">
        <v>0</v>
      </c>
    </row>
    <row r="251" spans="1:8" x14ac:dyDescent="0.2">
      <c r="A251" s="2" t="s">
        <v>49</v>
      </c>
      <c r="B251" s="4">
        <v>253</v>
      </c>
      <c r="C251" s="5">
        <v>10.77</v>
      </c>
      <c r="D251" s="4">
        <v>168</v>
      </c>
      <c r="E251" s="5">
        <v>11.01</v>
      </c>
      <c r="F251" s="4">
        <v>85</v>
      </c>
      <c r="G251" s="5">
        <v>10.86</v>
      </c>
      <c r="H251" s="4">
        <v>0</v>
      </c>
    </row>
    <row r="252" spans="1:8" x14ac:dyDescent="0.2">
      <c r="A252" s="2" t="s">
        <v>50</v>
      </c>
      <c r="B252" s="4">
        <v>78</v>
      </c>
      <c r="C252" s="5">
        <v>3.32</v>
      </c>
      <c r="D252" s="4">
        <v>41</v>
      </c>
      <c r="E252" s="5">
        <v>2.69</v>
      </c>
      <c r="F252" s="4">
        <v>35</v>
      </c>
      <c r="G252" s="5">
        <v>4.47</v>
      </c>
      <c r="H252" s="4">
        <v>0</v>
      </c>
    </row>
    <row r="253" spans="1:8" x14ac:dyDescent="0.2">
      <c r="A253" s="2" t="s">
        <v>51</v>
      </c>
      <c r="B253" s="4">
        <v>268</v>
      </c>
      <c r="C253" s="5">
        <v>11.41</v>
      </c>
      <c r="D253" s="4">
        <v>225</v>
      </c>
      <c r="E253" s="5">
        <v>14.74</v>
      </c>
      <c r="F253" s="4">
        <v>38</v>
      </c>
      <c r="G253" s="5">
        <v>4.8499999999999996</v>
      </c>
      <c r="H253" s="4">
        <v>1</v>
      </c>
    </row>
    <row r="254" spans="1:8" x14ac:dyDescent="0.2">
      <c r="A254" s="2" t="s">
        <v>52</v>
      </c>
      <c r="B254" s="4">
        <v>335</v>
      </c>
      <c r="C254" s="5">
        <v>14.26</v>
      </c>
      <c r="D254" s="4">
        <v>279</v>
      </c>
      <c r="E254" s="5">
        <v>18.28</v>
      </c>
      <c r="F254" s="4">
        <v>51</v>
      </c>
      <c r="G254" s="5">
        <v>6.51</v>
      </c>
      <c r="H254" s="4">
        <v>4</v>
      </c>
    </row>
    <row r="255" spans="1:8" x14ac:dyDescent="0.2">
      <c r="A255" s="2" t="s">
        <v>53</v>
      </c>
      <c r="B255" s="4">
        <v>88</v>
      </c>
      <c r="C255" s="5">
        <v>3.75</v>
      </c>
      <c r="D255" s="4">
        <v>56</v>
      </c>
      <c r="E255" s="5">
        <v>3.67</v>
      </c>
      <c r="F255" s="4">
        <v>16</v>
      </c>
      <c r="G255" s="5">
        <v>2.04</v>
      </c>
      <c r="H255" s="4">
        <v>11</v>
      </c>
    </row>
    <row r="256" spans="1:8" x14ac:dyDescent="0.2">
      <c r="A256" s="2" t="s">
        <v>54</v>
      </c>
      <c r="B256" s="4">
        <v>75</v>
      </c>
      <c r="C256" s="5">
        <v>3.19</v>
      </c>
      <c r="D256" s="4">
        <v>46</v>
      </c>
      <c r="E256" s="5">
        <v>3.01</v>
      </c>
      <c r="F256" s="4">
        <v>26</v>
      </c>
      <c r="G256" s="5">
        <v>3.32</v>
      </c>
      <c r="H256" s="4">
        <v>0</v>
      </c>
    </row>
    <row r="257" spans="1:8" x14ac:dyDescent="0.2">
      <c r="A257" s="2" t="s">
        <v>55</v>
      </c>
      <c r="B257" s="4">
        <v>86</v>
      </c>
      <c r="C257" s="5">
        <v>3.66</v>
      </c>
      <c r="D257" s="4">
        <v>55</v>
      </c>
      <c r="E257" s="5">
        <v>3.6</v>
      </c>
      <c r="F257" s="4">
        <v>24</v>
      </c>
      <c r="G257" s="5">
        <v>3.07</v>
      </c>
      <c r="H257" s="4">
        <v>4</v>
      </c>
    </row>
    <row r="258" spans="1:8" x14ac:dyDescent="0.2">
      <c r="A258" s="1" t="s">
        <v>16</v>
      </c>
      <c r="B258" s="4">
        <v>1676</v>
      </c>
      <c r="C258" s="5">
        <v>100</v>
      </c>
      <c r="D258" s="4">
        <v>1058</v>
      </c>
      <c r="E258" s="5">
        <v>99.990000000000009</v>
      </c>
      <c r="F258" s="4">
        <v>592</v>
      </c>
      <c r="G258" s="5">
        <v>100.02000000000002</v>
      </c>
      <c r="H258" s="4">
        <v>2</v>
      </c>
    </row>
    <row r="259" spans="1:8" x14ac:dyDescent="0.2">
      <c r="A259" s="2" t="s">
        <v>41</v>
      </c>
      <c r="B259" s="4">
        <v>1</v>
      </c>
      <c r="C259" s="5">
        <v>0.06</v>
      </c>
      <c r="D259" s="4">
        <v>0</v>
      </c>
      <c r="E259" s="5">
        <v>0</v>
      </c>
      <c r="F259" s="4">
        <v>1</v>
      </c>
      <c r="G259" s="5">
        <v>0.17</v>
      </c>
      <c r="H259" s="4">
        <v>0</v>
      </c>
    </row>
    <row r="260" spans="1:8" x14ac:dyDescent="0.2">
      <c r="A260" s="2" t="s">
        <v>42</v>
      </c>
      <c r="B260" s="4">
        <v>270</v>
      </c>
      <c r="C260" s="5">
        <v>16.11</v>
      </c>
      <c r="D260" s="4">
        <v>149</v>
      </c>
      <c r="E260" s="5">
        <v>14.08</v>
      </c>
      <c r="F260" s="4">
        <v>121</v>
      </c>
      <c r="G260" s="5">
        <v>20.440000000000001</v>
      </c>
      <c r="H260" s="4">
        <v>0</v>
      </c>
    </row>
    <row r="261" spans="1:8" x14ac:dyDescent="0.2">
      <c r="A261" s="2" t="s">
        <v>43</v>
      </c>
      <c r="B261" s="4">
        <v>134</v>
      </c>
      <c r="C261" s="5">
        <v>8</v>
      </c>
      <c r="D261" s="4">
        <v>53</v>
      </c>
      <c r="E261" s="5">
        <v>5.01</v>
      </c>
      <c r="F261" s="4">
        <v>78</v>
      </c>
      <c r="G261" s="5">
        <v>13.18</v>
      </c>
      <c r="H261" s="4">
        <v>0</v>
      </c>
    </row>
    <row r="262" spans="1:8" x14ac:dyDescent="0.2">
      <c r="A262" s="2" t="s">
        <v>44</v>
      </c>
      <c r="B262" s="4">
        <v>2</v>
      </c>
      <c r="C262" s="5">
        <v>0.12</v>
      </c>
      <c r="D262" s="4">
        <v>1</v>
      </c>
      <c r="E262" s="5">
        <v>0.09</v>
      </c>
      <c r="F262" s="4">
        <v>1</v>
      </c>
      <c r="G262" s="5">
        <v>0.17</v>
      </c>
      <c r="H262" s="4">
        <v>0</v>
      </c>
    </row>
    <row r="263" spans="1:8" x14ac:dyDescent="0.2">
      <c r="A263" s="2" t="s">
        <v>45</v>
      </c>
      <c r="B263" s="4">
        <v>6</v>
      </c>
      <c r="C263" s="5">
        <v>0.36</v>
      </c>
      <c r="D263" s="4">
        <v>2</v>
      </c>
      <c r="E263" s="5">
        <v>0.19</v>
      </c>
      <c r="F263" s="4">
        <v>4</v>
      </c>
      <c r="G263" s="5">
        <v>0.68</v>
      </c>
      <c r="H263" s="4">
        <v>0</v>
      </c>
    </row>
    <row r="264" spans="1:8" x14ac:dyDescent="0.2">
      <c r="A264" s="2" t="s">
        <v>46</v>
      </c>
      <c r="B264" s="4">
        <v>18</v>
      </c>
      <c r="C264" s="5">
        <v>1.07</v>
      </c>
      <c r="D264" s="4">
        <v>10</v>
      </c>
      <c r="E264" s="5">
        <v>0.95</v>
      </c>
      <c r="F264" s="4">
        <v>8</v>
      </c>
      <c r="G264" s="5">
        <v>1.35</v>
      </c>
      <c r="H264" s="4">
        <v>0</v>
      </c>
    </row>
    <row r="265" spans="1:8" x14ac:dyDescent="0.2">
      <c r="A265" s="2" t="s">
        <v>47</v>
      </c>
      <c r="B265" s="4">
        <v>474</v>
      </c>
      <c r="C265" s="5">
        <v>28.28</v>
      </c>
      <c r="D265" s="4">
        <v>306</v>
      </c>
      <c r="E265" s="5">
        <v>28.92</v>
      </c>
      <c r="F265" s="4">
        <v>168</v>
      </c>
      <c r="G265" s="5">
        <v>28.38</v>
      </c>
      <c r="H265" s="4">
        <v>0</v>
      </c>
    </row>
    <row r="266" spans="1:8" x14ac:dyDescent="0.2">
      <c r="A266" s="2" t="s">
        <v>48</v>
      </c>
      <c r="B266" s="4">
        <v>11</v>
      </c>
      <c r="C266" s="5">
        <v>0.66</v>
      </c>
      <c r="D266" s="4">
        <v>4</v>
      </c>
      <c r="E266" s="5">
        <v>0.38</v>
      </c>
      <c r="F266" s="4">
        <v>7</v>
      </c>
      <c r="G266" s="5">
        <v>1.18</v>
      </c>
      <c r="H266" s="4">
        <v>0</v>
      </c>
    </row>
    <row r="267" spans="1:8" x14ac:dyDescent="0.2">
      <c r="A267" s="2" t="s">
        <v>49</v>
      </c>
      <c r="B267" s="4">
        <v>56</v>
      </c>
      <c r="C267" s="5">
        <v>3.34</v>
      </c>
      <c r="D267" s="4">
        <v>27</v>
      </c>
      <c r="E267" s="5">
        <v>2.5499999999999998</v>
      </c>
      <c r="F267" s="4">
        <v>28</v>
      </c>
      <c r="G267" s="5">
        <v>4.7300000000000004</v>
      </c>
      <c r="H267" s="4">
        <v>0</v>
      </c>
    </row>
    <row r="268" spans="1:8" x14ac:dyDescent="0.2">
      <c r="A268" s="2" t="s">
        <v>50</v>
      </c>
      <c r="B268" s="4">
        <v>60</v>
      </c>
      <c r="C268" s="5">
        <v>3.58</v>
      </c>
      <c r="D268" s="4">
        <v>32</v>
      </c>
      <c r="E268" s="5">
        <v>3.02</v>
      </c>
      <c r="F268" s="4">
        <v>27</v>
      </c>
      <c r="G268" s="5">
        <v>4.5599999999999996</v>
      </c>
      <c r="H268" s="4">
        <v>0</v>
      </c>
    </row>
    <row r="269" spans="1:8" x14ac:dyDescent="0.2">
      <c r="A269" s="2" t="s">
        <v>51</v>
      </c>
      <c r="B269" s="4">
        <v>206</v>
      </c>
      <c r="C269" s="5">
        <v>12.29</v>
      </c>
      <c r="D269" s="4">
        <v>169</v>
      </c>
      <c r="E269" s="5">
        <v>15.97</v>
      </c>
      <c r="F269" s="4">
        <v>32</v>
      </c>
      <c r="G269" s="5">
        <v>5.41</v>
      </c>
      <c r="H269" s="4">
        <v>1</v>
      </c>
    </row>
    <row r="270" spans="1:8" x14ac:dyDescent="0.2">
      <c r="A270" s="2" t="s">
        <v>52</v>
      </c>
      <c r="B270" s="4">
        <v>254</v>
      </c>
      <c r="C270" s="5">
        <v>15.16</v>
      </c>
      <c r="D270" s="4">
        <v>220</v>
      </c>
      <c r="E270" s="5">
        <v>20.79</v>
      </c>
      <c r="F270" s="4">
        <v>33</v>
      </c>
      <c r="G270" s="5">
        <v>5.57</v>
      </c>
      <c r="H270" s="4">
        <v>1</v>
      </c>
    </row>
    <row r="271" spans="1:8" x14ac:dyDescent="0.2">
      <c r="A271" s="2" t="s">
        <v>53</v>
      </c>
      <c r="B271" s="4">
        <v>47</v>
      </c>
      <c r="C271" s="5">
        <v>2.8</v>
      </c>
      <c r="D271" s="4">
        <v>26</v>
      </c>
      <c r="E271" s="5">
        <v>2.46</v>
      </c>
      <c r="F271" s="4">
        <v>11</v>
      </c>
      <c r="G271" s="5">
        <v>1.86</v>
      </c>
      <c r="H271" s="4">
        <v>0</v>
      </c>
    </row>
    <row r="272" spans="1:8" x14ac:dyDescent="0.2">
      <c r="A272" s="2" t="s">
        <v>54</v>
      </c>
      <c r="B272" s="4">
        <v>80</v>
      </c>
      <c r="C272" s="5">
        <v>4.7699999999999996</v>
      </c>
      <c r="D272" s="4">
        <v>29</v>
      </c>
      <c r="E272" s="5">
        <v>2.74</v>
      </c>
      <c r="F272" s="4">
        <v>50</v>
      </c>
      <c r="G272" s="5">
        <v>8.4499999999999993</v>
      </c>
      <c r="H272" s="4">
        <v>0</v>
      </c>
    </row>
    <row r="273" spans="1:8" x14ac:dyDescent="0.2">
      <c r="A273" s="2" t="s">
        <v>55</v>
      </c>
      <c r="B273" s="4">
        <v>57</v>
      </c>
      <c r="C273" s="5">
        <v>3.4</v>
      </c>
      <c r="D273" s="4">
        <v>30</v>
      </c>
      <c r="E273" s="5">
        <v>2.84</v>
      </c>
      <c r="F273" s="4">
        <v>23</v>
      </c>
      <c r="G273" s="5">
        <v>3.89</v>
      </c>
      <c r="H273" s="4">
        <v>0</v>
      </c>
    </row>
    <row r="274" spans="1:8" x14ac:dyDescent="0.2">
      <c r="A274" s="1" t="s">
        <v>17</v>
      </c>
      <c r="B274" s="4">
        <v>658</v>
      </c>
      <c r="C274" s="5">
        <v>100.00000000000001</v>
      </c>
      <c r="D274" s="4">
        <v>400</v>
      </c>
      <c r="E274" s="5">
        <v>100</v>
      </c>
      <c r="F274" s="4">
        <v>256</v>
      </c>
      <c r="G274" s="5">
        <v>100.00999999999999</v>
      </c>
      <c r="H274" s="4">
        <v>0</v>
      </c>
    </row>
    <row r="275" spans="1:8" x14ac:dyDescent="0.2">
      <c r="A275" s="2" t="s">
        <v>41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42</v>
      </c>
      <c r="B276" s="4">
        <v>119</v>
      </c>
      <c r="C276" s="5">
        <v>18.09</v>
      </c>
      <c r="D276" s="4">
        <v>39</v>
      </c>
      <c r="E276" s="5">
        <v>9.75</v>
      </c>
      <c r="F276" s="4">
        <v>80</v>
      </c>
      <c r="G276" s="5">
        <v>31.25</v>
      </c>
      <c r="H276" s="4">
        <v>0</v>
      </c>
    </row>
    <row r="277" spans="1:8" x14ac:dyDescent="0.2">
      <c r="A277" s="2" t="s">
        <v>43</v>
      </c>
      <c r="B277" s="4">
        <v>40</v>
      </c>
      <c r="C277" s="5">
        <v>6.08</v>
      </c>
      <c r="D277" s="4">
        <v>19</v>
      </c>
      <c r="E277" s="5">
        <v>4.75</v>
      </c>
      <c r="F277" s="4">
        <v>21</v>
      </c>
      <c r="G277" s="5">
        <v>8.1999999999999993</v>
      </c>
      <c r="H277" s="4">
        <v>0</v>
      </c>
    </row>
    <row r="278" spans="1:8" x14ac:dyDescent="0.2">
      <c r="A278" s="2" t="s">
        <v>44</v>
      </c>
      <c r="B278" s="4">
        <v>1</v>
      </c>
      <c r="C278" s="5">
        <v>0.15</v>
      </c>
      <c r="D278" s="4">
        <v>0</v>
      </c>
      <c r="E278" s="5">
        <v>0</v>
      </c>
      <c r="F278" s="4">
        <v>1</v>
      </c>
      <c r="G278" s="5">
        <v>0.39</v>
      </c>
      <c r="H278" s="4">
        <v>0</v>
      </c>
    </row>
    <row r="279" spans="1:8" x14ac:dyDescent="0.2">
      <c r="A279" s="2" t="s">
        <v>45</v>
      </c>
      <c r="B279" s="4">
        <v>1</v>
      </c>
      <c r="C279" s="5">
        <v>0.15</v>
      </c>
      <c r="D279" s="4">
        <v>0</v>
      </c>
      <c r="E279" s="5">
        <v>0</v>
      </c>
      <c r="F279" s="4">
        <v>1</v>
      </c>
      <c r="G279" s="5">
        <v>0.39</v>
      </c>
      <c r="H279" s="4">
        <v>0</v>
      </c>
    </row>
    <row r="280" spans="1:8" x14ac:dyDescent="0.2">
      <c r="A280" s="2" t="s">
        <v>46</v>
      </c>
      <c r="B280" s="4">
        <v>6</v>
      </c>
      <c r="C280" s="5">
        <v>0.91</v>
      </c>
      <c r="D280" s="4">
        <v>3</v>
      </c>
      <c r="E280" s="5">
        <v>0.75</v>
      </c>
      <c r="F280" s="4">
        <v>3</v>
      </c>
      <c r="G280" s="5">
        <v>1.17</v>
      </c>
      <c r="H280" s="4">
        <v>0</v>
      </c>
    </row>
    <row r="281" spans="1:8" x14ac:dyDescent="0.2">
      <c r="A281" s="2" t="s">
        <v>47</v>
      </c>
      <c r="B281" s="4">
        <v>155</v>
      </c>
      <c r="C281" s="5">
        <v>23.56</v>
      </c>
      <c r="D281" s="4">
        <v>79</v>
      </c>
      <c r="E281" s="5">
        <v>19.75</v>
      </c>
      <c r="F281" s="4">
        <v>76</v>
      </c>
      <c r="G281" s="5">
        <v>29.69</v>
      </c>
      <c r="H281" s="4">
        <v>0</v>
      </c>
    </row>
    <row r="282" spans="1:8" x14ac:dyDescent="0.2">
      <c r="A282" s="2" t="s">
        <v>48</v>
      </c>
      <c r="B282" s="4">
        <v>5</v>
      </c>
      <c r="C282" s="5">
        <v>0.76</v>
      </c>
      <c r="D282" s="4">
        <v>3</v>
      </c>
      <c r="E282" s="5">
        <v>0.75</v>
      </c>
      <c r="F282" s="4">
        <v>2</v>
      </c>
      <c r="G282" s="5">
        <v>0.78</v>
      </c>
      <c r="H282" s="4">
        <v>0</v>
      </c>
    </row>
    <row r="283" spans="1:8" x14ac:dyDescent="0.2">
      <c r="A283" s="2" t="s">
        <v>49</v>
      </c>
      <c r="B283" s="4">
        <v>77</v>
      </c>
      <c r="C283" s="5">
        <v>11.7</v>
      </c>
      <c r="D283" s="4">
        <v>59</v>
      </c>
      <c r="E283" s="5">
        <v>14.75</v>
      </c>
      <c r="F283" s="4">
        <v>17</v>
      </c>
      <c r="G283" s="5">
        <v>6.64</v>
      </c>
      <c r="H283" s="4">
        <v>0</v>
      </c>
    </row>
    <row r="284" spans="1:8" x14ac:dyDescent="0.2">
      <c r="A284" s="2" t="s">
        <v>50</v>
      </c>
      <c r="B284" s="4">
        <v>22</v>
      </c>
      <c r="C284" s="5">
        <v>3.34</v>
      </c>
      <c r="D284" s="4">
        <v>14</v>
      </c>
      <c r="E284" s="5">
        <v>3.5</v>
      </c>
      <c r="F284" s="4">
        <v>8</v>
      </c>
      <c r="G284" s="5">
        <v>3.13</v>
      </c>
      <c r="H284" s="4">
        <v>0</v>
      </c>
    </row>
    <row r="285" spans="1:8" x14ac:dyDescent="0.2">
      <c r="A285" s="2" t="s">
        <v>51</v>
      </c>
      <c r="B285" s="4">
        <v>70</v>
      </c>
      <c r="C285" s="5">
        <v>10.64</v>
      </c>
      <c r="D285" s="4">
        <v>60</v>
      </c>
      <c r="E285" s="5">
        <v>15</v>
      </c>
      <c r="F285" s="4">
        <v>9</v>
      </c>
      <c r="G285" s="5">
        <v>3.52</v>
      </c>
      <c r="H285" s="4">
        <v>0</v>
      </c>
    </row>
    <row r="286" spans="1:8" x14ac:dyDescent="0.2">
      <c r="A286" s="2" t="s">
        <v>52</v>
      </c>
      <c r="B286" s="4">
        <v>107</v>
      </c>
      <c r="C286" s="5">
        <v>16.260000000000002</v>
      </c>
      <c r="D286" s="4">
        <v>91</v>
      </c>
      <c r="E286" s="5">
        <v>22.75</v>
      </c>
      <c r="F286" s="4">
        <v>16</v>
      </c>
      <c r="G286" s="5">
        <v>6.25</v>
      </c>
      <c r="H286" s="4">
        <v>0</v>
      </c>
    </row>
    <row r="287" spans="1:8" x14ac:dyDescent="0.2">
      <c r="A287" s="2" t="s">
        <v>53</v>
      </c>
      <c r="B287" s="4">
        <v>20</v>
      </c>
      <c r="C287" s="5">
        <v>3.04</v>
      </c>
      <c r="D287" s="4">
        <v>12</v>
      </c>
      <c r="E287" s="5">
        <v>3</v>
      </c>
      <c r="F287" s="4">
        <v>8</v>
      </c>
      <c r="G287" s="5">
        <v>3.13</v>
      </c>
      <c r="H287" s="4">
        <v>0</v>
      </c>
    </row>
    <row r="288" spans="1:8" x14ac:dyDescent="0.2">
      <c r="A288" s="2" t="s">
        <v>54</v>
      </c>
      <c r="B288" s="4">
        <v>16</v>
      </c>
      <c r="C288" s="5">
        <v>2.4300000000000002</v>
      </c>
      <c r="D288" s="4">
        <v>11</v>
      </c>
      <c r="E288" s="5">
        <v>2.75</v>
      </c>
      <c r="F288" s="4">
        <v>5</v>
      </c>
      <c r="G288" s="5">
        <v>1.95</v>
      </c>
      <c r="H288" s="4">
        <v>0</v>
      </c>
    </row>
    <row r="289" spans="1:8" x14ac:dyDescent="0.2">
      <c r="A289" s="2" t="s">
        <v>55</v>
      </c>
      <c r="B289" s="4">
        <v>19</v>
      </c>
      <c r="C289" s="5">
        <v>2.89</v>
      </c>
      <c r="D289" s="4">
        <v>10</v>
      </c>
      <c r="E289" s="5">
        <v>2.5</v>
      </c>
      <c r="F289" s="4">
        <v>9</v>
      </c>
      <c r="G289" s="5">
        <v>3.52</v>
      </c>
      <c r="H289" s="4">
        <v>0</v>
      </c>
    </row>
    <row r="290" spans="1:8" x14ac:dyDescent="0.2">
      <c r="A290" s="1" t="s">
        <v>18</v>
      </c>
      <c r="B290" s="4">
        <v>3174</v>
      </c>
      <c r="C290" s="5">
        <v>99.990000000000009</v>
      </c>
      <c r="D290" s="4">
        <v>1824</v>
      </c>
      <c r="E290" s="5">
        <v>100</v>
      </c>
      <c r="F290" s="4">
        <v>1315</v>
      </c>
      <c r="G290" s="5">
        <v>100.01000000000002</v>
      </c>
      <c r="H290" s="4">
        <v>17</v>
      </c>
    </row>
    <row r="291" spans="1:8" x14ac:dyDescent="0.2">
      <c r="A291" s="2" t="s">
        <v>41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42</v>
      </c>
      <c r="B292" s="4">
        <v>465</v>
      </c>
      <c r="C292" s="5">
        <v>14.65</v>
      </c>
      <c r="D292" s="4">
        <v>193</v>
      </c>
      <c r="E292" s="5">
        <v>10.58</v>
      </c>
      <c r="F292" s="4">
        <v>272</v>
      </c>
      <c r="G292" s="5">
        <v>20.68</v>
      </c>
      <c r="H292" s="4">
        <v>0</v>
      </c>
    </row>
    <row r="293" spans="1:8" x14ac:dyDescent="0.2">
      <c r="A293" s="2" t="s">
        <v>43</v>
      </c>
      <c r="B293" s="4">
        <v>227</v>
      </c>
      <c r="C293" s="5">
        <v>7.15</v>
      </c>
      <c r="D293" s="4">
        <v>107</v>
      </c>
      <c r="E293" s="5">
        <v>5.87</v>
      </c>
      <c r="F293" s="4">
        <v>119</v>
      </c>
      <c r="G293" s="5">
        <v>9.0500000000000007</v>
      </c>
      <c r="H293" s="4">
        <v>1</v>
      </c>
    </row>
    <row r="294" spans="1:8" x14ac:dyDescent="0.2">
      <c r="A294" s="2" t="s">
        <v>44</v>
      </c>
      <c r="B294" s="4">
        <v>3</v>
      </c>
      <c r="C294" s="5">
        <v>0.09</v>
      </c>
      <c r="D294" s="4">
        <v>0</v>
      </c>
      <c r="E294" s="5">
        <v>0</v>
      </c>
      <c r="F294" s="4">
        <v>3</v>
      </c>
      <c r="G294" s="5">
        <v>0.23</v>
      </c>
      <c r="H294" s="4">
        <v>0</v>
      </c>
    </row>
    <row r="295" spans="1:8" x14ac:dyDescent="0.2">
      <c r="A295" s="2" t="s">
        <v>45</v>
      </c>
      <c r="B295" s="4">
        <v>7</v>
      </c>
      <c r="C295" s="5">
        <v>0.22</v>
      </c>
      <c r="D295" s="4">
        <v>1</v>
      </c>
      <c r="E295" s="5">
        <v>0.05</v>
      </c>
      <c r="F295" s="4">
        <v>6</v>
      </c>
      <c r="G295" s="5">
        <v>0.46</v>
      </c>
      <c r="H295" s="4">
        <v>0</v>
      </c>
    </row>
    <row r="296" spans="1:8" x14ac:dyDescent="0.2">
      <c r="A296" s="2" t="s">
        <v>46</v>
      </c>
      <c r="B296" s="4">
        <v>27</v>
      </c>
      <c r="C296" s="5">
        <v>0.85</v>
      </c>
      <c r="D296" s="4">
        <v>5</v>
      </c>
      <c r="E296" s="5">
        <v>0.27</v>
      </c>
      <c r="F296" s="4">
        <v>22</v>
      </c>
      <c r="G296" s="5">
        <v>1.67</v>
      </c>
      <c r="H296" s="4">
        <v>0</v>
      </c>
    </row>
    <row r="297" spans="1:8" x14ac:dyDescent="0.2">
      <c r="A297" s="2" t="s">
        <v>47</v>
      </c>
      <c r="B297" s="4">
        <v>815</v>
      </c>
      <c r="C297" s="5">
        <v>25.68</v>
      </c>
      <c r="D297" s="4">
        <v>406</v>
      </c>
      <c r="E297" s="5">
        <v>22.26</v>
      </c>
      <c r="F297" s="4">
        <v>405</v>
      </c>
      <c r="G297" s="5">
        <v>30.8</v>
      </c>
      <c r="H297" s="4">
        <v>4</v>
      </c>
    </row>
    <row r="298" spans="1:8" x14ac:dyDescent="0.2">
      <c r="A298" s="2" t="s">
        <v>48</v>
      </c>
      <c r="B298" s="4">
        <v>29</v>
      </c>
      <c r="C298" s="5">
        <v>0.91</v>
      </c>
      <c r="D298" s="4">
        <v>6</v>
      </c>
      <c r="E298" s="5">
        <v>0.33</v>
      </c>
      <c r="F298" s="4">
        <v>23</v>
      </c>
      <c r="G298" s="5">
        <v>1.75</v>
      </c>
      <c r="H298" s="4">
        <v>0</v>
      </c>
    </row>
    <row r="299" spans="1:8" x14ac:dyDescent="0.2">
      <c r="A299" s="2" t="s">
        <v>49</v>
      </c>
      <c r="B299" s="4">
        <v>190</v>
      </c>
      <c r="C299" s="5">
        <v>5.99</v>
      </c>
      <c r="D299" s="4">
        <v>73</v>
      </c>
      <c r="E299" s="5">
        <v>4</v>
      </c>
      <c r="F299" s="4">
        <v>116</v>
      </c>
      <c r="G299" s="5">
        <v>8.82</v>
      </c>
      <c r="H299" s="4">
        <v>1</v>
      </c>
    </row>
    <row r="300" spans="1:8" x14ac:dyDescent="0.2">
      <c r="A300" s="2" t="s">
        <v>50</v>
      </c>
      <c r="B300" s="4">
        <v>113</v>
      </c>
      <c r="C300" s="5">
        <v>3.56</v>
      </c>
      <c r="D300" s="4">
        <v>62</v>
      </c>
      <c r="E300" s="5">
        <v>3.4</v>
      </c>
      <c r="F300" s="4">
        <v>48</v>
      </c>
      <c r="G300" s="5">
        <v>3.65</v>
      </c>
      <c r="H300" s="4">
        <v>1</v>
      </c>
    </row>
    <row r="301" spans="1:8" x14ac:dyDescent="0.2">
      <c r="A301" s="2" t="s">
        <v>51</v>
      </c>
      <c r="B301" s="4">
        <v>448</v>
      </c>
      <c r="C301" s="5">
        <v>14.11</v>
      </c>
      <c r="D301" s="4">
        <v>368</v>
      </c>
      <c r="E301" s="5">
        <v>20.18</v>
      </c>
      <c r="F301" s="4">
        <v>77</v>
      </c>
      <c r="G301" s="5">
        <v>5.86</v>
      </c>
      <c r="H301" s="4">
        <v>0</v>
      </c>
    </row>
    <row r="302" spans="1:8" x14ac:dyDescent="0.2">
      <c r="A302" s="2" t="s">
        <v>52</v>
      </c>
      <c r="B302" s="4">
        <v>469</v>
      </c>
      <c r="C302" s="5">
        <v>14.78</v>
      </c>
      <c r="D302" s="4">
        <v>386</v>
      </c>
      <c r="E302" s="5">
        <v>21.16</v>
      </c>
      <c r="F302" s="4">
        <v>81</v>
      </c>
      <c r="G302" s="5">
        <v>6.16</v>
      </c>
      <c r="H302" s="4">
        <v>1</v>
      </c>
    </row>
    <row r="303" spans="1:8" x14ac:dyDescent="0.2">
      <c r="A303" s="2" t="s">
        <v>53</v>
      </c>
      <c r="B303" s="4">
        <v>115</v>
      </c>
      <c r="C303" s="5">
        <v>3.62</v>
      </c>
      <c r="D303" s="4">
        <v>74</v>
      </c>
      <c r="E303" s="5">
        <v>4.0599999999999996</v>
      </c>
      <c r="F303" s="4">
        <v>26</v>
      </c>
      <c r="G303" s="5">
        <v>1.98</v>
      </c>
      <c r="H303" s="4">
        <v>7</v>
      </c>
    </row>
    <row r="304" spans="1:8" x14ac:dyDescent="0.2">
      <c r="A304" s="2" t="s">
        <v>54</v>
      </c>
      <c r="B304" s="4">
        <v>126</v>
      </c>
      <c r="C304" s="5">
        <v>3.97</v>
      </c>
      <c r="D304" s="4">
        <v>72</v>
      </c>
      <c r="E304" s="5">
        <v>3.95</v>
      </c>
      <c r="F304" s="4">
        <v>49</v>
      </c>
      <c r="G304" s="5">
        <v>3.73</v>
      </c>
      <c r="H304" s="4">
        <v>2</v>
      </c>
    </row>
    <row r="305" spans="1:8" x14ac:dyDescent="0.2">
      <c r="A305" s="2" t="s">
        <v>55</v>
      </c>
      <c r="B305" s="4">
        <v>140</v>
      </c>
      <c r="C305" s="5">
        <v>4.41</v>
      </c>
      <c r="D305" s="4">
        <v>71</v>
      </c>
      <c r="E305" s="5">
        <v>3.89</v>
      </c>
      <c r="F305" s="4">
        <v>68</v>
      </c>
      <c r="G305" s="5">
        <v>5.17</v>
      </c>
      <c r="H305" s="4">
        <v>0</v>
      </c>
    </row>
    <row r="306" spans="1:8" x14ac:dyDescent="0.2">
      <c r="A306" s="1" t="s">
        <v>19</v>
      </c>
      <c r="B306" s="4">
        <v>699</v>
      </c>
      <c r="C306" s="5">
        <v>100.01</v>
      </c>
      <c r="D306" s="4">
        <v>288</v>
      </c>
      <c r="E306" s="5">
        <v>100</v>
      </c>
      <c r="F306" s="4">
        <v>406</v>
      </c>
      <c r="G306" s="5">
        <v>100.00999999999999</v>
      </c>
      <c r="H306" s="4">
        <v>1</v>
      </c>
    </row>
    <row r="307" spans="1:8" x14ac:dyDescent="0.2">
      <c r="A307" s="2" t="s">
        <v>41</v>
      </c>
      <c r="B307" s="4">
        <v>1</v>
      </c>
      <c r="C307" s="5">
        <v>0.14000000000000001</v>
      </c>
      <c r="D307" s="4">
        <v>0</v>
      </c>
      <c r="E307" s="5">
        <v>0</v>
      </c>
      <c r="F307" s="4">
        <v>1</v>
      </c>
      <c r="G307" s="5">
        <v>0.25</v>
      </c>
      <c r="H307" s="4">
        <v>0</v>
      </c>
    </row>
    <row r="308" spans="1:8" x14ac:dyDescent="0.2">
      <c r="A308" s="2" t="s">
        <v>42</v>
      </c>
      <c r="B308" s="4">
        <v>150</v>
      </c>
      <c r="C308" s="5">
        <v>21.46</v>
      </c>
      <c r="D308" s="4">
        <v>31</v>
      </c>
      <c r="E308" s="5">
        <v>10.76</v>
      </c>
      <c r="F308" s="4">
        <v>119</v>
      </c>
      <c r="G308" s="5">
        <v>29.31</v>
      </c>
      <c r="H308" s="4">
        <v>0</v>
      </c>
    </row>
    <row r="309" spans="1:8" x14ac:dyDescent="0.2">
      <c r="A309" s="2" t="s">
        <v>43</v>
      </c>
      <c r="B309" s="4">
        <v>31</v>
      </c>
      <c r="C309" s="5">
        <v>4.43</v>
      </c>
      <c r="D309" s="4">
        <v>9</v>
      </c>
      <c r="E309" s="5">
        <v>3.13</v>
      </c>
      <c r="F309" s="4">
        <v>21</v>
      </c>
      <c r="G309" s="5">
        <v>5.17</v>
      </c>
      <c r="H309" s="4">
        <v>0</v>
      </c>
    </row>
    <row r="310" spans="1:8" x14ac:dyDescent="0.2">
      <c r="A310" s="2" t="s">
        <v>44</v>
      </c>
      <c r="B310" s="4">
        <v>1</v>
      </c>
      <c r="C310" s="5">
        <v>0.14000000000000001</v>
      </c>
      <c r="D310" s="4">
        <v>0</v>
      </c>
      <c r="E310" s="5">
        <v>0</v>
      </c>
      <c r="F310" s="4">
        <v>1</v>
      </c>
      <c r="G310" s="5">
        <v>0.25</v>
      </c>
      <c r="H310" s="4">
        <v>0</v>
      </c>
    </row>
    <row r="311" spans="1:8" x14ac:dyDescent="0.2">
      <c r="A311" s="2" t="s">
        <v>45</v>
      </c>
      <c r="B311" s="4">
        <v>5</v>
      </c>
      <c r="C311" s="5">
        <v>0.72</v>
      </c>
      <c r="D311" s="4">
        <v>0</v>
      </c>
      <c r="E311" s="5">
        <v>0</v>
      </c>
      <c r="F311" s="4">
        <v>5</v>
      </c>
      <c r="G311" s="5">
        <v>1.23</v>
      </c>
      <c r="H311" s="4">
        <v>0</v>
      </c>
    </row>
    <row r="312" spans="1:8" x14ac:dyDescent="0.2">
      <c r="A312" s="2" t="s">
        <v>46</v>
      </c>
      <c r="B312" s="4">
        <v>5</v>
      </c>
      <c r="C312" s="5">
        <v>0.72</v>
      </c>
      <c r="D312" s="4">
        <v>1</v>
      </c>
      <c r="E312" s="5">
        <v>0.35</v>
      </c>
      <c r="F312" s="4">
        <v>4</v>
      </c>
      <c r="G312" s="5">
        <v>0.99</v>
      </c>
      <c r="H312" s="4">
        <v>0</v>
      </c>
    </row>
    <row r="313" spans="1:8" x14ac:dyDescent="0.2">
      <c r="A313" s="2" t="s">
        <v>47</v>
      </c>
      <c r="B313" s="4">
        <v>150</v>
      </c>
      <c r="C313" s="5">
        <v>21.46</v>
      </c>
      <c r="D313" s="4">
        <v>35</v>
      </c>
      <c r="E313" s="5">
        <v>12.15</v>
      </c>
      <c r="F313" s="4">
        <v>114</v>
      </c>
      <c r="G313" s="5">
        <v>28.08</v>
      </c>
      <c r="H313" s="4">
        <v>1</v>
      </c>
    </row>
    <row r="314" spans="1:8" x14ac:dyDescent="0.2">
      <c r="A314" s="2" t="s">
        <v>48</v>
      </c>
      <c r="B314" s="4">
        <v>9</v>
      </c>
      <c r="C314" s="5">
        <v>1.29</v>
      </c>
      <c r="D314" s="4">
        <v>3</v>
      </c>
      <c r="E314" s="5">
        <v>1.04</v>
      </c>
      <c r="F314" s="4">
        <v>6</v>
      </c>
      <c r="G314" s="5">
        <v>1.48</v>
      </c>
      <c r="H314" s="4">
        <v>0</v>
      </c>
    </row>
    <row r="315" spans="1:8" x14ac:dyDescent="0.2">
      <c r="A315" s="2" t="s">
        <v>49</v>
      </c>
      <c r="B315" s="4">
        <v>29</v>
      </c>
      <c r="C315" s="5">
        <v>4.1500000000000004</v>
      </c>
      <c r="D315" s="4">
        <v>3</v>
      </c>
      <c r="E315" s="5">
        <v>1.04</v>
      </c>
      <c r="F315" s="4">
        <v>26</v>
      </c>
      <c r="G315" s="5">
        <v>6.4</v>
      </c>
      <c r="H315" s="4">
        <v>0</v>
      </c>
    </row>
    <row r="316" spans="1:8" x14ac:dyDescent="0.2">
      <c r="A316" s="2" t="s">
        <v>50</v>
      </c>
      <c r="B316" s="4">
        <v>28</v>
      </c>
      <c r="C316" s="5">
        <v>4.01</v>
      </c>
      <c r="D316" s="4">
        <v>6</v>
      </c>
      <c r="E316" s="5">
        <v>2.08</v>
      </c>
      <c r="F316" s="4">
        <v>22</v>
      </c>
      <c r="G316" s="5">
        <v>5.42</v>
      </c>
      <c r="H316" s="4">
        <v>0</v>
      </c>
    </row>
    <row r="317" spans="1:8" x14ac:dyDescent="0.2">
      <c r="A317" s="2" t="s">
        <v>51</v>
      </c>
      <c r="B317" s="4">
        <v>52</v>
      </c>
      <c r="C317" s="5">
        <v>7.44</v>
      </c>
      <c r="D317" s="4">
        <v>36</v>
      </c>
      <c r="E317" s="5">
        <v>12.5</v>
      </c>
      <c r="F317" s="4">
        <v>16</v>
      </c>
      <c r="G317" s="5">
        <v>3.94</v>
      </c>
      <c r="H317" s="4">
        <v>0</v>
      </c>
    </row>
    <row r="318" spans="1:8" x14ac:dyDescent="0.2">
      <c r="A318" s="2" t="s">
        <v>52</v>
      </c>
      <c r="B318" s="4">
        <v>112</v>
      </c>
      <c r="C318" s="5">
        <v>16.02</v>
      </c>
      <c r="D318" s="4">
        <v>88</v>
      </c>
      <c r="E318" s="5">
        <v>30.56</v>
      </c>
      <c r="F318" s="4">
        <v>24</v>
      </c>
      <c r="G318" s="5">
        <v>5.91</v>
      </c>
      <c r="H318" s="4">
        <v>0</v>
      </c>
    </row>
    <row r="319" spans="1:8" x14ac:dyDescent="0.2">
      <c r="A319" s="2" t="s">
        <v>53</v>
      </c>
      <c r="B319" s="4">
        <v>54</v>
      </c>
      <c r="C319" s="5">
        <v>7.73</v>
      </c>
      <c r="D319" s="4">
        <v>40</v>
      </c>
      <c r="E319" s="5">
        <v>13.89</v>
      </c>
      <c r="F319" s="4">
        <v>12</v>
      </c>
      <c r="G319" s="5">
        <v>2.96</v>
      </c>
      <c r="H319" s="4">
        <v>0</v>
      </c>
    </row>
    <row r="320" spans="1:8" x14ac:dyDescent="0.2">
      <c r="A320" s="2" t="s">
        <v>54</v>
      </c>
      <c r="B320" s="4">
        <v>43</v>
      </c>
      <c r="C320" s="5">
        <v>6.15</v>
      </c>
      <c r="D320" s="4">
        <v>28</v>
      </c>
      <c r="E320" s="5">
        <v>9.7200000000000006</v>
      </c>
      <c r="F320" s="4">
        <v>15</v>
      </c>
      <c r="G320" s="5">
        <v>3.69</v>
      </c>
      <c r="H320" s="4">
        <v>0</v>
      </c>
    </row>
    <row r="321" spans="1:8" x14ac:dyDescent="0.2">
      <c r="A321" s="2" t="s">
        <v>55</v>
      </c>
      <c r="B321" s="4">
        <v>29</v>
      </c>
      <c r="C321" s="5">
        <v>4.1500000000000004</v>
      </c>
      <c r="D321" s="4">
        <v>8</v>
      </c>
      <c r="E321" s="5">
        <v>2.78</v>
      </c>
      <c r="F321" s="4">
        <v>20</v>
      </c>
      <c r="G321" s="5">
        <v>4.93</v>
      </c>
      <c r="H321" s="4">
        <v>0</v>
      </c>
    </row>
    <row r="322" spans="1:8" x14ac:dyDescent="0.2">
      <c r="A322" s="1" t="s">
        <v>20</v>
      </c>
      <c r="B322" s="4">
        <v>368</v>
      </c>
      <c r="C322" s="5">
        <v>99.990000000000009</v>
      </c>
      <c r="D322" s="4">
        <v>221</v>
      </c>
      <c r="E322" s="5">
        <v>99.990000000000009</v>
      </c>
      <c r="F322" s="4">
        <v>135</v>
      </c>
      <c r="G322" s="5">
        <v>99.99</v>
      </c>
      <c r="H322" s="4">
        <v>2</v>
      </c>
    </row>
    <row r="323" spans="1:8" x14ac:dyDescent="0.2">
      <c r="A323" s="2" t="s">
        <v>41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42</v>
      </c>
      <c r="B324" s="4">
        <v>74</v>
      </c>
      <c r="C324" s="5">
        <v>20.11</v>
      </c>
      <c r="D324" s="4">
        <v>33</v>
      </c>
      <c r="E324" s="5">
        <v>14.93</v>
      </c>
      <c r="F324" s="4">
        <v>41</v>
      </c>
      <c r="G324" s="5">
        <v>30.37</v>
      </c>
      <c r="H324" s="4">
        <v>0</v>
      </c>
    </row>
    <row r="325" spans="1:8" x14ac:dyDescent="0.2">
      <c r="A325" s="2" t="s">
        <v>43</v>
      </c>
      <c r="B325" s="4">
        <v>31</v>
      </c>
      <c r="C325" s="5">
        <v>8.42</v>
      </c>
      <c r="D325" s="4">
        <v>17</v>
      </c>
      <c r="E325" s="5">
        <v>7.69</v>
      </c>
      <c r="F325" s="4">
        <v>13</v>
      </c>
      <c r="G325" s="5">
        <v>9.6300000000000008</v>
      </c>
      <c r="H325" s="4">
        <v>1</v>
      </c>
    </row>
    <row r="326" spans="1:8" x14ac:dyDescent="0.2">
      <c r="A326" s="2" t="s">
        <v>44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45</v>
      </c>
      <c r="B327" s="4">
        <v>0</v>
      </c>
      <c r="C327" s="5">
        <v>0</v>
      </c>
      <c r="D327" s="4">
        <v>0</v>
      </c>
      <c r="E327" s="5">
        <v>0</v>
      </c>
      <c r="F327" s="4">
        <v>0</v>
      </c>
      <c r="G327" s="5">
        <v>0</v>
      </c>
      <c r="H327" s="4">
        <v>0</v>
      </c>
    </row>
    <row r="328" spans="1:8" x14ac:dyDescent="0.2">
      <c r="A328" s="2" t="s">
        <v>46</v>
      </c>
      <c r="B328" s="4">
        <v>5</v>
      </c>
      <c r="C328" s="5">
        <v>1.36</v>
      </c>
      <c r="D328" s="4">
        <v>0</v>
      </c>
      <c r="E328" s="5">
        <v>0</v>
      </c>
      <c r="F328" s="4">
        <v>5</v>
      </c>
      <c r="G328" s="5">
        <v>3.7</v>
      </c>
      <c r="H328" s="4">
        <v>0</v>
      </c>
    </row>
    <row r="329" spans="1:8" x14ac:dyDescent="0.2">
      <c r="A329" s="2" t="s">
        <v>47</v>
      </c>
      <c r="B329" s="4">
        <v>89</v>
      </c>
      <c r="C329" s="5">
        <v>24.18</v>
      </c>
      <c r="D329" s="4">
        <v>55</v>
      </c>
      <c r="E329" s="5">
        <v>24.89</v>
      </c>
      <c r="F329" s="4">
        <v>34</v>
      </c>
      <c r="G329" s="5">
        <v>25.19</v>
      </c>
      <c r="H329" s="4">
        <v>0</v>
      </c>
    </row>
    <row r="330" spans="1:8" x14ac:dyDescent="0.2">
      <c r="A330" s="2" t="s">
        <v>48</v>
      </c>
      <c r="B330" s="4">
        <v>2</v>
      </c>
      <c r="C330" s="5">
        <v>0.54</v>
      </c>
      <c r="D330" s="4">
        <v>1</v>
      </c>
      <c r="E330" s="5">
        <v>0.45</v>
      </c>
      <c r="F330" s="4">
        <v>1</v>
      </c>
      <c r="G330" s="5">
        <v>0.74</v>
      </c>
      <c r="H330" s="4">
        <v>0</v>
      </c>
    </row>
    <row r="331" spans="1:8" x14ac:dyDescent="0.2">
      <c r="A331" s="2" t="s">
        <v>49</v>
      </c>
      <c r="B331" s="4">
        <v>22</v>
      </c>
      <c r="C331" s="5">
        <v>5.98</v>
      </c>
      <c r="D331" s="4">
        <v>7</v>
      </c>
      <c r="E331" s="5">
        <v>3.17</v>
      </c>
      <c r="F331" s="4">
        <v>14</v>
      </c>
      <c r="G331" s="5">
        <v>10.37</v>
      </c>
      <c r="H331" s="4">
        <v>0</v>
      </c>
    </row>
    <row r="332" spans="1:8" x14ac:dyDescent="0.2">
      <c r="A332" s="2" t="s">
        <v>50</v>
      </c>
      <c r="B332" s="4">
        <v>7</v>
      </c>
      <c r="C332" s="5">
        <v>1.9</v>
      </c>
      <c r="D332" s="4">
        <v>4</v>
      </c>
      <c r="E332" s="5">
        <v>1.81</v>
      </c>
      <c r="F332" s="4">
        <v>3</v>
      </c>
      <c r="G332" s="5">
        <v>2.2200000000000002</v>
      </c>
      <c r="H332" s="4">
        <v>0</v>
      </c>
    </row>
    <row r="333" spans="1:8" x14ac:dyDescent="0.2">
      <c r="A333" s="2" t="s">
        <v>51</v>
      </c>
      <c r="B333" s="4">
        <v>57</v>
      </c>
      <c r="C333" s="5">
        <v>15.49</v>
      </c>
      <c r="D333" s="4">
        <v>46</v>
      </c>
      <c r="E333" s="5">
        <v>20.81</v>
      </c>
      <c r="F333" s="4">
        <v>10</v>
      </c>
      <c r="G333" s="5">
        <v>7.41</v>
      </c>
      <c r="H333" s="4">
        <v>0</v>
      </c>
    </row>
    <row r="334" spans="1:8" x14ac:dyDescent="0.2">
      <c r="A334" s="2" t="s">
        <v>52</v>
      </c>
      <c r="B334" s="4">
        <v>42</v>
      </c>
      <c r="C334" s="5">
        <v>11.41</v>
      </c>
      <c r="D334" s="4">
        <v>37</v>
      </c>
      <c r="E334" s="5">
        <v>16.739999999999998</v>
      </c>
      <c r="F334" s="4">
        <v>4</v>
      </c>
      <c r="G334" s="5">
        <v>2.96</v>
      </c>
      <c r="H334" s="4">
        <v>1</v>
      </c>
    </row>
    <row r="335" spans="1:8" x14ac:dyDescent="0.2">
      <c r="A335" s="2" t="s">
        <v>53</v>
      </c>
      <c r="B335" s="4">
        <v>13</v>
      </c>
      <c r="C335" s="5">
        <v>3.53</v>
      </c>
      <c r="D335" s="4">
        <v>6</v>
      </c>
      <c r="E335" s="5">
        <v>2.71</v>
      </c>
      <c r="F335" s="4">
        <v>2</v>
      </c>
      <c r="G335" s="5">
        <v>1.48</v>
      </c>
      <c r="H335" s="4">
        <v>0</v>
      </c>
    </row>
    <row r="336" spans="1:8" x14ac:dyDescent="0.2">
      <c r="A336" s="2" t="s">
        <v>54</v>
      </c>
      <c r="B336" s="4">
        <v>9</v>
      </c>
      <c r="C336" s="5">
        <v>2.4500000000000002</v>
      </c>
      <c r="D336" s="4">
        <v>4</v>
      </c>
      <c r="E336" s="5">
        <v>1.81</v>
      </c>
      <c r="F336" s="4">
        <v>3</v>
      </c>
      <c r="G336" s="5">
        <v>2.2200000000000002</v>
      </c>
      <c r="H336" s="4">
        <v>0</v>
      </c>
    </row>
    <row r="337" spans="1:8" x14ac:dyDescent="0.2">
      <c r="A337" s="2" t="s">
        <v>55</v>
      </c>
      <c r="B337" s="4">
        <v>17</v>
      </c>
      <c r="C337" s="5">
        <v>4.62</v>
      </c>
      <c r="D337" s="4">
        <v>11</v>
      </c>
      <c r="E337" s="5">
        <v>4.9800000000000004</v>
      </c>
      <c r="F337" s="4">
        <v>5</v>
      </c>
      <c r="G337" s="5">
        <v>3.7</v>
      </c>
      <c r="H337" s="4">
        <v>0</v>
      </c>
    </row>
    <row r="338" spans="1:8" x14ac:dyDescent="0.2">
      <c r="A338" s="1" t="s">
        <v>21</v>
      </c>
      <c r="B338" s="4">
        <v>56</v>
      </c>
      <c r="C338" s="5">
        <v>100.01</v>
      </c>
      <c r="D338" s="4">
        <v>34</v>
      </c>
      <c r="E338" s="5">
        <v>100</v>
      </c>
      <c r="F338" s="4">
        <v>19</v>
      </c>
      <c r="G338" s="5">
        <v>100.00000000000001</v>
      </c>
      <c r="H338" s="4">
        <v>1</v>
      </c>
    </row>
    <row r="339" spans="1:8" x14ac:dyDescent="0.2">
      <c r="A339" s="2" t="s">
        <v>41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42</v>
      </c>
      <c r="B340" s="4">
        <v>11</v>
      </c>
      <c r="C340" s="5">
        <v>19.64</v>
      </c>
      <c r="D340" s="4">
        <v>7</v>
      </c>
      <c r="E340" s="5">
        <v>20.59</v>
      </c>
      <c r="F340" s="4">
        <v>4</v>
      </c>
      <c r="G340" s="5">
        <v>21.05</v>
      </c>
      <c r="H340" s="4">
        <v>0</v>
      </c>
    </row>
    <row r="341" spans="1:8" x14ac:dyDescent="0.2">
      <c r="A341" s="2" t="s">
        <v>43</v>
      </c>
      <c r="B341" s="4">
        <v>5</v>
      </c>
      <c r="C341" s="5">
        <v>8.93</v>
      </c>
      <c r="D341" s="4">
        <v>2</v>
      </c>
      <c r="E341" s="5">
        <v>5.88</v>
      </c>
      <c r="F341" s="4">
        <v>3</v>
      </c>
      <c r="G341" s="5">
        <v>15.79</v>
      </c>
      <c r="H341" s="4">
        <v>0</v>
      </c>
    </row>
    <row r="342" spans="1:8" x14ac:dyDescent="0.2">
      <c r="A342" s="2" t="s">
        <v>44</v>
      </c>
      <c r="B342" s="4">
        <v>1</v>
      </c>
      <c r="C342" s="5">
        <v>1.79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45</v>
      </c>
      <c r="B343" s="4">
        <v>0</v>
      </c>
      <c r="C343" s="5">
        <v>0</v>
      </c>
      <c r="D343" s="4">
        <v>0</v>
      </c>
      <c r="E343" s="5">
        <v>0</v>
      </c>
      <c r="F343" s="4">
        <v>0</v>
      </c>
      <c r="G343" s="5">
        <v>0</v>
      </c>
      <c r="H343" s="4">
        <v>0</v>
      </c>
    </row>
    <row r="344" spans="1:8" x14ac:dyDescent="0.2">
      <c r="A344" s="2" t="s">
        <v>46</v>
      </c>
      <c r="B344" s="4">
        <v>4</v>
      </c>
      <c r="C344" s="5">
        <v>7.14</v>
      </c>
      <c r="D344" s="4">
        <v>2</v>
      </c>
      <c r="E344" s="5">
        <v>5.88</v>
      </c>
      <c r="F344" s="4">
        <v>1</v>
      </c>
      <c r="G344" s="5">
        <v>5.26</v>
      </c>
      <c r="H344" s="4">
        <v>1</v>
      </c>
    </row>
    <row r="345" spans="1:8" x14ac:dyDescent="0.2">
      <c r="A345" s="2" t="s">
        <v>47</v>
      </c>
      <c r="B345" s="4">
        <v>14</v>
      </c>
      <c r="C345" s="5">
        <v>25</v>
      </c>
      <c r="D345" s="4">
        <v>11</v>
      </c>
      <c r="E345" s="5">
        <v>32.35</v>
      </c>
      <c r="F345" s="4">
        <v>3</v>
      </c>
      <c r="G345" s="5">
        <v>15.79</v>
      </c>
      <c r="H345" s="4">
        <v>0</v>
      </c>
    </row>
    <row r="346" spans="1:8" x14ac:dyDescent="0.2">
      <c r="A346" s="2" t="s">
        <v>48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49</v>
      </c>
      <c r="B347" s="4">
        <v>0</v>
      </c>
      <c r="C347" s="5">
        <v>0</v>
      </c>
      <c r="D347" s="4">
        <v>0</v>
      </c>
      <c r="E347" s="5">
        <v>0</v>
      </c>
      <c r="F347" s="4">
        <v>0</v>
      </c>
      <c r="G347" s="5">
        <v>0</v>
      </c>
      <c r="H347" s="4">
        <v>0</v>
      </c>
    </row>
    <row r="348" spans="1:8" x14ac:dyDescent="0.2">
      <c r="A348" s="2" t="s">
        <v>50</v>
      </c>
      <c r="B348" s="4">
        <v>3</v>
      </c>
      <c r="C348" s="5">
        <v>5.36</v>
      </c>
      <c r="D348" s="4">
        <v>1</v>
      </c>
      <c r="E348" s="5">
        <v>2.94</v>
      </c>
      <c r="F348" s="4">
        <v>2</v>
      </c>
      <c r="G348" s="5">
        <v>10.53</v>
      </c>
      <c r="H348" s="4">
        <v>0</v>
      </c>
    </row>
    <row r="349" spans="1:8" x14ac:dyDescent="0.2">
      <c r="A349" s="2" t="s">
        <v>51</v>
      </c>
      <c r="B349" s="4">
        <v>8</v>
      </c>
      <c r="C349" s="5">
        <v>14.29</v>
      </c>
      <c r="D349" s="4">
        <v>5</v>
      </c>
      <c r="E349" s="5">
        <v>14.71</v>
      </c>
      <c r="F349" s="4">
        <v>3</v>
      </c>
      <c r="G349" s="5">
        <v>15.79</v>
      </c>
      <c r="H349" s="4">
        <v>0</v>
      </c>
    </row>
    <row r="350" spans="1:8" x14ac:dyDescent="0.2">
      <c r="A350" s="2" t="s">
        <v>52</v>
      </c>
      <c r="B350" s="4">
        <v>7</v>
      </c>
      <c r="C350" s="5">
        <v>12.5</v>
      </c>
      <c r="D350" s="4">
        <v>5</v>
      </c>
      <c r="E350" s="5">
        <v>14.71</v>
      </c>
      <c r="F350" s="4">
        <v>2</v>
      </c>
      <c r="G350" s="5">
        <v>10.53</v>
      </c>
      <c r="H350" s="4">
        <v>0</v>
      </c>
    </row>
    <row r="351" spans="1:8" x14ac:dyDescent="0.2">
      <c r="A351" s="2" t="s">
        <v>53</v>
      </c>
      <c r="B351" s="4">
        <v>2</v>
      </c>
      <c r="C351" s="5">
        <v>3.57</v>
      </c>
      <c r="D351" s="4">
        <v>0</v>
      </c>
      <c r="E351" s="5">
        <v>0</v>
      </c>
      <c r="F351" s="4">
        <v>1</v>
      </c>
      <c r="G351" s="5">
        <v>5.26</v>
      </c>
      <c r="H351" s="4">
        <v>0</v>
      </c>
    </row>
    <row r="352" spans="1:8" x14ac:dyDescent="0.2">
      <c r="A352" s="2" t="s">
        <v>54</v>
      </c>
      <c r="B352" s="4">
        <v>0</v>
      </c>
      <c r="C352" s="5">
        <v>0</v>
      </c>
      <c r="D352" s="4">
        <v>0</v>
      </c>
      <c r="E352" s="5">
        <v>0</v>
      </c>
      <c r="F352" s="4">
        <v>0</v>
      </c>
      <c r="G352" s="5">
        <v>0</v>
      </c>
      <c r="H352" s="4">
        <v>0</v>
      </c>
    </row>
    <row r="353" spans="1:8" x14ac:dyDescent="0.2">
      <c r="A353" s="2" t="s">
        <v>55</v>
      </c>
      <c r="B353" s="4">
        <v>1</v>
      </c>
      <c r="C353" s="5">
        <v>1.79</v>
      </c>
      <c r="D353" s="4">
        <v>1</v>
      </c>
      <c r="E353" s="5">
        <v>2.94</v>
      </c>
      <c r="F353" s="4">
        <v>0</v>
      </c>
      <c r="G353" s="5">
        <v>0</v>
      </c>
      <c r="H353" s="4">
        <v>0</v>
      </c>
    </row>
    <row r="354" spans="1:8" x14ac:dyDescent="0.2">
      <c r="A354" s="1" t="s">
        <v>22</v>
      </c>
      <c r="B354" s="4">
        <v>659</v>
      </c>
      <c r="C354" s="5">
        <v>99.99</v>
      </c>
      <c r="D354" s="4">
        <v>388</v>
      </c>
      <c r="E354" s="5">
        <v>100.02</v>
      </c>
      <c r="F354" s="4">
        <v>268</v>
      </c>
      <c r="G354" s="5">
        <v>100.02</v>
      </c>
      <c r="H354" s="4">
        <v>0</v>
      </c>
    </row>
    <row r="355" spans="1:8" x14ac:dyDescent="0.2">
      <c r="A355" s="2" t="s">
        <v>41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42</v>
      </c>
      <c r="B356" s="4">
        <v>71</v>
      </c>
      <c r="C356" s="5">
        <v>10.77</v>
      </c>
      <c r="D356" s="4">
        <v>26</v>
      </c>
      <c r="E356" s="5">
        <v>6.7</v>
      </c>
      <c r="F356" s="4">
        <v>45</v>
      </c>
      <c r="G356" s="5">
        <v>16.79</v>
      </c>
      <c r="H356" s="4">
        <v>0</v>
      </c>
    </row>
    <row r="357" spans="1:8" x14ac:dyDescent="0.2">
      <c r="A357" s="2" t="s">
        <v>43</v>
      </c>
      <c r="B357" s="4">
        <v>36</v>
      </c>
      <c r="C357" s="5">
        <v>5.46</v>
      </c>
      <c r="D357" s="4">
        <v>11</v>
      </c>
      <c r="E357" s="5">
        <v>2.84</v>
      </c>
      <c r="F357" s="4">
        <v>25</v>
      </c>
      <c r="G357" s="5">
        <v>9.33</v>
      </c>
      <c r="H357" s="4">
        <v>0</v>
      </c>
    </row>
    <row r="358" spans="1:8" x14ac:dyDescent="0.2">
      <c r="A358" s="2" t="s">
        <v>44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2">
      <c r="A359" s="2" t="s">
        <v>45</v>
      </c>
      <c r="B359" s="4">
        <v>6</v>
      </c>
      <c r="C359" s="5">
        <v>0.91</v>
      </c>
      <c r="D359" s="4">
        <v>0</v>
      </c>
      <c r="E359" s="5">
        <v>0</v>
      </c>
      <c r="F359" s="4">
        <v>6</v>
      </c>
      <c r="G359" s="5">
        <v>2.2400000000000002</v>
      </c>
      <c r="H359" s="4">
        <v>0</v>
      </c>
    </row>
    <row r="360" spans="1:8" x14ac:dyDescent="0.2">
      <c r="A360" s="2" t="s">
        <v>46</v>
      </c>
      <c r="B360" s="4">
        <v>7</v>
      </c>
      <c r="C360" s="5">
        <v>1.06</v>
      </c>
      <c r="D360" s="4">
        <v>2</v>
      </c>
      <c r="E360" s="5">
        <v>0.52</v>
      </c>
      <c r="F360" s="4">
        <v>5</v>
      </c>
      <c r="G360" s="5">
        <v>1.87</v>
      </c>
      <c r="H360" s="4">
        <v>0</v>
      </c>
    </row>
    <row r="361" spans="1:8" x14ac:dyDescent="0.2">
      <c r="A361" s="2" t="s">
        <v>47</v>
      </c>
      <c r="B361" s="4">
        <v>157</v>
      </c>
      <c r="C361" s="5">
        <v>23.82</v>
      </c>
      <c r="D361" s="4">
        <v>75</v>
      </c>
      <c r="E361" s="5">
        <v>19.329999999999998</v>
      </c>
      <c r="F361" s="4">
        <v>82</v>
      </c>
      <c r="G361" s="5">
        <v>30.6</v>
      </c>
      <c r="H361" s="4">
        <v>0</v>
      </c>
    </row>
    <row r="362" spans="1:8" x14ac:dyDescent="0.2">
      <c r="A362" s="2" t="s">
        <v>48</v>
      </c>
      <c r="B362" s="4">
        <v>10</v>
      </c>
      <c r="C362" s="5">
        <v>1.52</v>
      </c>
      <c r="D362" s="4">
        <v>2</v>
      </c>
      <c r="E362" s="5">
        <v>0.52</v>
      </c>
      <c r="F362" s="4">
        <v>8</v>
      </c>
      <c r="G362" s="5">
        <v>2.99</v>
      </c>
      <c r="H362" s="4">
        <v>0</v>
      </c>
    </row>
    <row r="363" spans="1:8" x14ac:dyDescent="0.2">
      <c r="A363" s="2" t="s">
        <v>49</v>
      </c>
      <c r="B363" s="4">
        <v>72</v>
      </c>
      <c r="C363" s="5">
        <v>10.93</v>
      </c>
      <c r="D363" s="4">
        <v>50</v>
      </c>
      <c r="E363" s="5">
        <v>12.89</v>
      </c>
      <c r="F363" s="4">
        <v>21</v>
      </c>
      <c r="G363" s="5">
        <v>7.84</v>
      </c>
      <c r="H363" s="4">
        <v>0</v>
      </c>
    </row>
    <row r="364" spans="1:8" x14ac:dyDescent="0.2">
      <c r="A364" s="2" t="s">
        <v>50</v>
      </c>
      <c r="B364" s="4">
        <v>41</v>
      </c>
      <c r="C364" s="5">
        <v>6.22</v>
      </c>
      <c r="D364" s="4">
        <v>27</v>
      </c>
      <c r="E364" s="5">
        <v>6.96</v>
      </c>
      <c r="F364" s="4">
        <v>14</v>
      </c>
      <c r="G364" s="5">
        <v>5.22</v>
      </c>
      <c r="H364" s="4">
        <v>0</v>
      </c>
    </row>
    <row r="365" spans="1:8" x14ac:dyDescent="0.2">
      <c r="A365" s="2" t="s">
        <v>51</v>
      </c>
      <c r="B365" s="4">
        <v>67</v>
      </c>
      <c r="C365" s="5">
        <v>10.17</v>
      </c>
      <c r="D365" s="4">
        <v>56</v>
      </c>
      <c r="E365" s="5">
        <v>14.43</v>
      </c>
      <c r="F365" s="4">
        <v>10</v>
      </c>
      <c r="G365" s="5">
        <v>3.73</v>
      </c>
      <c r="H365" s="4">
        <v>0</v>
      </c>
    </row>
    <row r="366" spans="1:8" x14ac:dyDescent="0.2">
      <c r="A366" s="2" t="s">
        <v>52</v>
      </c>
      <c r="B366" s="4">
        <v>107</v>
      </c>
      <c r="C366" s="5">
        <v>16.239999999999998</v>
      </c>
      <c r="D366" s="4">
        <v>83</v>
      </c>
      <c r="E366" s="5">
        <v>21.39</v>
      </c>
      <c r="F366" s="4">
        <v>24</v>
      </c>
      <c r="G366" s="5">
        <v>8.9600000000000009</v>
      </c>
      <c r="H366" s="4">
        <v>0</v>
      </c>
    </row>
    <row r="367" spans="1:8" x14ac:dyDescent="0.2">
      <c r="A367" s="2" t="s">
        <v>53</v>
      </c>
      <c r="B367" s="4">
        <v>37</v>
      </c>
      <c r="C367" s="5">
        <v>5.61</v>
      </c>
      <c r="D367" s="4">
        <v>28</v>
      </c>
      <c r="E367" s="5">
        <v>7.22</v>
      </c>
      <c r="F367" s="4">
        <v>8</v>
      </c>
      <c r="G367" s="5">
        <v>2.99</v>
      </c>
      <c r="H367" s="4">
        <v>0</v>
      </c>
    </row>
    <row r="368" spans="1:8" x14ac:dyDescent="0.2">
      <c r="A368" s="2" t="s">
        <v>54</v>
      </c>
      <c r="B368" s="4">
        <v>24</v>
      </c>
      <c r="C368" s="5">
        <v>3.64</v>
      </c>
      <c r="D368" s="4">
        <v>14</v>
      </c>
      <c r="E368" s="5">
        <v>3.61</v>
      </c>
      <c r="F368" s="4">
        <v>10</v>
      </c>
      <c r="G368" s="5">
        <v>3.73</v>
      </c>
      <c r="H368" s="4">
        <v>0</v>
      </c>
    </row>
    <row r="369" spans="1:8" x14ac:dyDescent="0.2">
      <c r="A369" s="2" t="s">
        <v>55</v>
      </c>
      <c r="B369" s="4">
        <v>24</v>
      </c>
      <c r="C369" s="5">
        <v>3.64</v>
      </c>
      <c r="D369" s="4">
        <v>14</v>
      </c>
      <c r="E369" s="5">
        <v>3.61</v>
      </c>
      <c r="F369" s="4">
        <v>10</v>
      </c>
      <c r="G369" s="5">
        <v>3.73</v>
      </c>
      <c r="H369" s="4">
        <v>0</v>
      </c>
    </row>
    <row r="370" spans="1:8" x14ac:dyDescent="0.2">
      <c r="A370" s="1" t="s">
        <v>23</v>
      </c>
      <c r="B370" s="4">
        <v>272</v>
      </c>
      <c r="C370" s="5">
        <v>100</v>
      </c>
      <c r="D370" s="4">
        <v>157</v>
      </c>
      <c r="E370" s="5">
        <v>100</v>
      </c>
      <c r="F370" s="4">
        <v>110</v>
      </c>
      <c r="G370" s="5">
        <v>100.01999999999998</v>
      </c>
      <c r="H370" s="4">
        <v>0</v>
      </c>
    </row>
    <row r="371" spans="1:8" x14ac:dyDescent="0.2">
      <c r="A371" s="2" t="s">
        <v>41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42</v>
      </c>
      <c r="B372" s="4">
        <v>60</v>
      </c>
      <c r="C372" s="5">
        <v>22.06</v>
      </c>
      <c r="D372" s="4">
        <v>24</v>
      </c>
      <c r="E372" s="5">
        <v>15.29</v>
      </c>
      <c r="F372" s="4">
        <v>36</v>
      </c>
      <c r="G372" s="5">
        <v>32.729999999999997</v>
      </c>
      <c r="H372" s="4">
        <v>0</v>
      </c>
    </row>
    <row r="373" spans="1:8" x14ac:dyDescent="0.2">
      <c r="A373" s="2" t="s">
        <v>43</v>
      </c>
      <c r="B373" s="4">
        <v>16</v>
      </c>
      <c r="C373" s="5">
        <v>5.88</v>
      </c>
      <c r="D373" s="4">
        <v>6</v>
      </c>
      <c r="E373" s="5">
        <v>3.82</v>
      </c>
      <c r="F373" s="4">
        <v>10</v>
      </c>
      <c r="G373" s="5">
        <v>9.09</v>
      </c>
      <c r="H373" s="4">
        <v>0</v>
      </c>
    </row>
    <row r="374" spans="1:8" x14ac:dyDescent="0.2">
      <c r="A374" s="2" t="s">
        <v>44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45</v>
      </c>
      <c r="B375" s="4">
        <v>1</v>
      </c>
      <c r="C375" s="5">
        <v>0.37</v>
      </c>
      <c r="D375" s="4">
        <v>0</v>
      </c>
      <c r="E375" s="5">
        <v>0</v>
      </c>
      <c r="F375" s="4">
        <v>1</v>
      </c>
      <c r="G375" s="5">
        <v>0.91</v>
      </c>
      <c r="H375" s="4">
        <v>0</v>
      </c>
    </row>
    <row r="376" spans="1:8" x14ac:dyDescent="0.2">
      <c r="A376" s="2" t="s">
        <v>46</v>
      </c>
      <c r="B376" s="4">
        <v>5</v>
      </c>
      <c r="C376" s="5">
        <v>1.84</v>
      </c>
      <c r="D376" s="4">
        <v>1</v>
      </c>
      <c r="E376" s="5">
        <v>0.64</v>
      </c>
      <c r="F376" s="4">
        <v>4</v>
      </c>
      <c r="G376" s="5">
        <v>3.64</v>
      </c>
      <c r="H376" s="4">
        <v>0</v>
      </c>
    </row>
    <row r="377" spans="1:8" x14ac:dyDescent="0.2">
      <c r="A377" s="2" t="s">
        <v>47</v>
      </c>
      <c r="B377" s="4">
        <v>81</v>
      </c>
      <c r="C377" s="5">
        <v>29.78</v>
      </c>
      <c r="D377" s="4">
        <v>52</v>
      </c>
      <c r="E377" s="5">
        <v>33.119999999999997</v>
      </c>
      <c r="F377" s="4">
        <v>29</v>
      </c>
      <c r="G377" s="5">
        <v>26.36</v>
      </c>
      <c r="H377" s="4">
        <v>0</v>
      </c>
    </row>
    <row r="378" spans="1:8" x14ac:dyDescent="0.2">
      <c r="A378" s="2" t="s">
        <v>48</v>
      </c>
      <c r="B378" s="4">
        <v>3</v>
      </c>
      <c r="C378" s="5">
        <v>1.1000000000000001</v>
      </c>
      <c r="D378" s="4">
        <v>2</v>
      </c>
      <c r="E378" s="5">
        <v>1.27</v>
      </c>
      <c r="F378" s="4">
        <v>1</v>
      </c>
      <c r="G378" s="5">
        <v>0.91</v>
      </c>
      <c r="H378" s="4">
        <v>0</v>
      </c>
    </row>
    <row r="379" spans="1:8" x14ac:dyDescent="0.2">
      <c r="A379" s="2" t="s">
        <v>49</v>
      </c>
      <c r="B379" s="4">
        <v>7</v>
      </c>
      <c r="C379" s="5">
        <v>2.57</v>
      </c>
      <c r="D379" s="4">
        <v>2</v>
      </c>
      <c r="E379" s="5">
        <v>1.27</v>
      </c>
      <c r="F379" s="4">
        <v>5</v>
      </c>
      <c r="G379" s="5">
        <v>4.55</v>
      </c>
      <c r="H379" s="4">
        <v>0</v>
      </c>
    </row>
    <row r="380" spans="1:8" x14ac:dyDescent="0.2">
      <c r="A380" s="2" t="s">
        <v>50</v>
      </c>
      <c r="B380" s="4">
        <v>6</v>
      </c>
      <c r="C380" s="5">
        <v>2.21</v>
      </c>
      <c r="D380" s="4">
        <v>4</v>
      </c>
      <c r="E380" s="5">
        <v>2.5499999999999998</v>
      </c>
      <c r="F380" s="4">
        <v>2</v>
      </c>
      <c r="G380" s="5">
        <v>1.82</v>
      </c>
      <c r="H380" s="4">
        <v>0</v>
      </c>
    </row>
    <row r="381" spans="1:8" x14ac:dyDescent="0.2">
      <c r="A381" s="2" t="s">
        <v>51</v>
      </c>
      <c r="B381" s="4">
        <v>22</v>
      </c>
      <c r="C381" s="5">
        <v>8.09</v>
      </c>
      <c r="D381" s="4">
        <v>17</v>
      </c>
      <c r="E381" s="5">
        <v>10.83</v>
      </c>
      <c r="F381" s="4">
        <v>4</v>
      </c>
      <c r="G381" s="5">
        <v>3.64</v>
      </c>
      <c r="H381" s="4">
        <v>0</v>
      </c>
    </row>
    <row r="382" spans="1:8" x14ac:dyDescent="0.2">
      <c r="A382" s="2" t="s">
        <v>52</v>
      </c>
      <c r="B382" s="4">
        <v>34</v>
      </c>
      <c r="C382" s="5">
        <v>12.5</v>
      </c>
      <c r="D382" s="4">
        <v>31</v>
      </c>
      <c r="E382" s="5">
        <v>19.75</v>
      </c>
      <c r="F382" s="4">
        <v>3</v>
      </c>
      <c r="G382" s="5">
        <v>2.73</v>
      </c>
      <c r="H382" s="4">
        <v>0</v>
      </c>
    </row>
    <row r="383" spans="1:8" x14ac:dyDescent="0.2">
      <c r="A383" s="2" t="s">
        <v>53</v>
      </c>
      <c r="B383" s="4">
        <v>8</v>
      </c>
      <c r="C383" s="5">
        <v>2.94</v>
      </c>
      <c r="D383" s="4">
        <v>5</v>
      </c>
      <c r="E383" s="5">
        <v>3.18</v>
      </c>
      <c r="F383" s="4">
        <v>1</v>
      </c>
      <c r="G383" s="5">
        <v>0.91</v>
      </c>
      <c r="H383" s="4">
        <v>0</v>
      </c>
    </row>
    <row r="384" spans="1:8" x14ac:dyDescent="0.2">
      <c r="A384" s="2" t="s">
        <v>54</v>
      </c>
      <c r="B384" s="4">
        <v>13</v>
      </c>
      <c r="C384" s="5">
        <v>4.78</v>
      </c>
      <c r="D384" s="4">
        <v>6</v>
      </c>
      <c r="E384" s="5">
        <v>3.82</v>
      </c>
      <c r="F384" s="4">
        <v>5</v>
      </c>
      <c r="G384" s="5">
        <v>4.55</v>
      </c>
      <c r="H384" s="4">
        <v>0</v>
      </c>
    </row>
    <row r="385" spans="1:8" x14ac:dyDescent="0.2">
      <c r="A385" s="2" t="s">
        <v>55</v>
      </c>
      <c r="B385" s="4">
        <v>16</v>
      </c>
      <c r="C385" s="5">
        <v>5.88</v>
      </c>
      <c r="D385" s="4">
        <v>7</v>
      </c>
      <c r="E385" s="5">
        <v>4.46</v>
      </c>
      <c r="F385" s="4">
        <v>9</v>
      </c>
      <c r="G385" s="5">
        <v>8.18</v>
      </c>
      <c r="H385" s="4">
        <v>0</v>
      </c>
    </row>
    <row r="386" spans="1:8" x14ac:dyDescent="0.2">
      <c r="A386" s="1" t="s">
        <v>24</v>
      </c>
      <c r="B386" s="4">
        <v>641</v>
      </c>
      <c r="C386" s="5">
        <v>100</v>
      </c>
      <c r="D386" s="4">
        <v>355</v>
      </c>
      <c r="E386" s="5">
        <v>99.990000000000009</v>
      </c>
      <c r="F386" s="4">
        <v>275</v>
      </c>
      <c r="G386" s="5">
        <v>99.989999999999981</v>
      </c>
      <c r="H386" s="4">
        <v>1</v>
      </c>
    </row>
    <row r="387" spans="1:8" x14ac:dyDescent="0.2">
      <c r="A387" s="2" t="s">
        <v>41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42</v>
      </c>
      <c r="B388" s="4">
        <v>95</v>
      </c>
      <c r="C388" s="5">
        <v>14.82</v>
      </c>
      <c r="D388" s="4">
        <v>31</v>
      </c>
      <c r="E388" s="5">
        <v>8.73</v>
      </c>
      <c r="F388" s="4">
        <v>64</v>
      </c>
      <c r="G388" s="5">
        <v>23.27</v>
      </c>
      <c r="H388" s="4">
        <v>0</v>
      </c>
    </row>
    <row r="389" spans="1:8" x14ac:dyDescent="0.2">
      <c r="A389" s="2" t="s">
        <v>43</v>
      </c>
      <c r="B389" s="4">
        <v>36</v>
      </c>
      <c r="C389" s="5">
        <v>5.62</v>
      </c>
      <c r="D389" s="4">
        <v>12</v>
      </c>
      <c r="E389" s="5">
        <v>3.38</v>
      </c>
      <c r="F389" s="4">
        <v>24</v>
      </c>
      <c r="G389" s="5">
        <v>8.73</v>
      </c>
      <c r="H389" s="4">
        <v>0</v>
      </c>
    </row>
    <row r="390" spans="1:8" x14ac:dyDescent="0.2">
      <c r="A390" s="2" t="s">
        <v>44</v>
      </c>
      <c r="B390" s="4">
        <v>1</v>
      </c>
      <c r="C390" s="5">
        <v>0.16</v>
      </c>
      <c r="D390" s="4">
        <v>0</v>
      </c>
      <c r="E390" s="5">
        <v>0</v>
      </c>
      <c r="F390" s="4">
        <v>1</v>
      </c>
      <c r="G390" s="5">
        <v>0.36</v>
      </c>
      <c r="H390" s="4">
        <v>0</v>
      </c>
    </row>
    <row r="391" spans="1:8" x14ac:dyDescent="0.2">
      <c r="A391" s="2" t="s">
        <v>45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2">
      <c r="A392" s="2" t="s">
        <v>46</v>
      </c>
      <c r="B392" s="4">
        <v>8</v>
      </c>
      <c r="C392" s="5">
        <v>1.25</v>
      </c>
      <c r="D392" s="4">
        <v>0</v>
      </c>
      <c r="E392" s="5">
        <v>0</v>
      </c>
      <c r="F392" s="4">
        <v>8</v>
      </c>
      <c r="G392" s="5">
        <v>2.91</v>
      </c>
      <c r="H392" s="4">
        <v>0</v>
      </c>
    </row>
    <row r="393" spans="1:8" x14ac:dyDescent="0.2">
      <c r="A393" s="2" t="s">
        <v>47</v>
      </c>
      <c r="B393" s="4">
        <v>116</v>
      </c>
      <c r="C393" s="5">
        <v>18.100000000000001</v>
      </c>
      <c r="D393" s="4">
        <v>54</v>
      </c>
      <c r="E393" s="5">
        <v>15.21</v>
      </c>
      <c r="F393" s="4">
        <v>62</v>
      </c>
      <c r="G393" s="5">
        <v>22.55</v>
      </c>
      <c r="H393" s="4">
        <v>0</v>
      </c>
    </row>
    <row r="394" spans="1:8" x14ac:dyDescent="0.2">
      <c r="A394" s="2" t="s">
        <v>48</v>
      </c>
      <c r="B394" s="4">
        <v>7</v>
      </c>
      <c r="C394" s="5">
        <v>1.0900000000000001</v>
      </c>
      <c r="D394" s="4">
        <v>1</v>
      </c>
      <c r="E394" s="5">
        <v>0.28000000000000003</v>
      </c>
      <c r="F394" s="4">
        <v>6</v>
      </c>
      <c r="G394" s="5">
        <v>2.1800000000000002</v>
      </c>
      <c r="H394" s="4">
        <v>0</v>
      </c>
    </row>
    <row r="395" spans="1:8" x14ac:dyDescent="0.2">
      <c r="A395" s="2" t="s">
        <v>49</v>
      </c>
      <c r="B395" s="4">
        <v>60</v>
      </c>
      <c r="C395" s="5">
        <v>9.36</v>
      </c>
      <c r="D395" s="4">
        <v>40</v>
      </c>
      <c r="E395" s="5">
        <v>11.27</v>
      </c>
      <c r="F395" s="4">
        <v>20</v>
      </c>
      <c r="G395" s="5">
        <v>7.27</v>
      </c>
      <c r="H395" s="4">
        <v>0</v>
      </c>
    </row>
    <row r="396" spans="1:8" x14ac:dyDescent="0.2">
      <c r="A396" s="2" t="s">
        <v>50</v>
      </c>
      <c r="B396" s="4">
        <v>29</v>
      </c>
      <c r="C396" s="5">
        <v>4.5199999999999996</v>
      </c>
      <c r="D396" s="4">
        <v>20</v>
      </c>
      <c r="E396" s="5">
        <v>5.63</v>
      </c>
      <c r="F396" s="4">
        <v>9</v>
      </c>
      <c r="G396" s="5">
        <v>3.27</v>
      </c>
      <c r="H396" s="4">
        <v>0</v>
      </c>
    </row>
    <row r="397" spans="1:8" x14ac:dyDescent="0.2">
      <c r="A397" s="2" t="s">
        <v>51</v>
      </c>
      <c r="B397" s="4">
        <v>67</v>
      </c>
      <c r="C397" s="5">
        <v>10.45</v>
      </c>
      <c r="D397" s="4">
        <v>54</v>
      </c>
      <c r="E397" s="5">
        <v>15.21</v>
      </c>
      <c r="F397" s="4">
        <v>12</v>
      </c>
      <c r="G397" s="5">
        <v>4.3600000000000003</v>
      </c>
      <c r="H397" s="4">
        <v>0</v>
      </c>
    </row>
    <row r="398" spans="1:8" x14ac:dyDescent="0.2">
      <c r="A398" s="2" t="s">
        <v>52</v>
      </c>
      <c r="B398" s="4">
        <v>107</v>
      </c>
      <c r="C398" s="5">
        <v>16.690000000000001</v>
      </c>
      <c r="D398" s="4">
        <v>79</v>
      </c>
      <c r="E398" s="5">
        <v>22.25</v>
      </c>
      <c r="F398" s="4">
        <v>28</v>
      </c>
      <c r="G398" s="5">
        <v>10.18</v>
      </c>
      <c r="H398" s="4">
        <v>0</v>
      </c>
    </row>
    <row r="399" spans="1:8" x14ac:dyDescent="0.2">
      <c r="A399" s="2" t="s">
        <v>53</v>
      </c>
      <c r="B399" s="4">
        <v>40</v>
      </c>
      <c r="C399" s="5">
        <v>6.24</v>
      </c>
      <c r="D399" s="4">
        <v>29</v>
      </c>
      <c r="E399" s="5">
        <v>8.17</v>
      </c>
      <c r="F399" s="4">
        <v>4</v>
      </c>
      <c r="G399" s="5">
        <v>1.45</v>
      </c>
      <c r="H399" s="4">
        <v>1</v>
      </c>
    </row>
    <row r="400" spans="1:8" x14ac:dyDescent="0.2">
      <c r="A400" s="2" t="s">
        <v>54</v>
      </c>
      <c r="B400" s="4">
        <v>44</v>
      </c>
      <c r="C400" s="5">
        <v>6.86</v>
      </c>
      <c r="D400" s="4">
        <v>21</v>
      </c>
      <c r="E400" s="5">
        <v>5.92</v>
      </c>
      <c r="F400" s="4">
        <v>21</v>
      </c>
      <c r="G400" s="5">
        <v>7.64</v>
      </c>
      <c r="H400" s="4">
        <v>0</v>
      </c>
    </row>
    <row r="401" spans="1:8" x14ac:dyDescent="0.2">
      <c r="A401" s="2" t="s">
        <v>55</v>
      </c>
      <c r="B401" s="4">
        <v>31</v>
      </c>
      <c r="C401" s="5">
        <v>4.84</v>
      </c>
      <c r="D401" s="4">
        <v>14</v>
      </c>
      <c r="E401" s="5">
        <v>3.94</v>
      </c>
      <c r="F401" s="4">
        <v>16</v>
      </c>
      <c r="G401" s="5">
        <v>5.82</v>
      </c>
      <c r="H401" s="4">
        <v>0</v>
      </c>
    </row>
    <row r="402" spans="1:8" x14ac:dyDescent="0.2">
      <c r="A402" s="1" t="s">
        <v>25</v>
      </c>
      <c r="B402" s="4">
        <v>271</v>
      </c>
      <c r="C402" s="5">
        <v>100.01</v>
      </c>
      <c r="D402" s="4">
        <v>157</v>
      </c>
      <c r="E402" s="5">
        <v>99.99</v>
      </c>
      <c r="F402" s="4">
        <v>108</v>
      </c>
      <c r="G402" s="5">
        <v>100</v>
      </c>
      <c r="H402" s="4">
        <v>2</v>
      </c>
    </row>
    <row r="403" spans="1:8" x14ac:dyDescent="0.2">
      <c r="A403" s="2" t="s">
        <v>41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42</v>
      </c>
      <c r="B404" s="4">
        <v>60</v>
      </c>
      <c r="C404" s="5">
        <v>22.14</v>
      </c>
      <c r="D404" s="4">
        <v>32</v>
      </c>
      <c r="E404" s="5">
        <v>20.38</v>
      </c>
      <c r="F404" s="4">
        <v>28</v>
      </c>
      <c r="G404" s="5">
        <v>25.93</v>
      </c>
      <c r="H404" s="4">
        <v>0</v>
      </c>
    </row>
    <row r="405" spans="1:8" x14ac:dyDescent="0.2">
      <c r="A405" s="2" t="s">
        <v>43</v>
      </c>
      <c r="B405" s="4">
        <v>24</v>
      </c>
      <c r="C405" s="5">
        <v>8.86</v>
      </c>
      <c r="D405" s="4">
        <v>10</v>
      </c>
      <c r="E405" s="5">
        <v>6.37</v>
      </c>
      <c r="F405" s="4">
        <v>14</v>
      </c>
      <c r="G405" s="5">
        <v>12.96</v>
      </c>
      <c r="H405" s="4">
        <v>0</v>
      </c>
    </row>
    <row r="406" spans="1:8" x14ac:dyDescent="0.2">
      <c r="A406" s="2" t="s">
        <v>44</v>
      </c>
      <c r="B406" s="4">
        <v>2</v>
      </c>
      <c r="C406" s="5">
        <v>0.74</v>
      </c>
      <c r="D406" s="4">
        <v>0</v>
      </c>
      <c r="E406" s="5">
        <v>0</v>
      </c>
      <c r="F406" s="4">
        <v>1</v>
      </c>
      <c r="G406" s="5">
        <v>0.93</v>
      </c>
      <c r="H406" s="4">
        <v>0</v>
      </c>
    </row>
    <row r="407" spans="1:8" x14ac:dyDescent="0.2">
      <c r="A407" s="2" t="s">
        <v>45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46</v>
      </c>
      <c r="B408" s="4">
        <v>3</v>
      </c>
      <c r="C408" s="5">
        <v>1.1100000000000001</v>
      </c>
      <c r="D408" s="4">
        <v>0</v>
      </c>
      <c r="E408" s="5">
        <v>0</v>
      </c>
      <c r="F408" s="4">
        <v>2</v>
      </c>
      <c r="G408" s="5">
        <v>1.85</v>
      </c>
      <c r="H408" s="4">
        <v>1</v>
      </c>
    </row>
    <row r="409" spans="1:8" x14ac:dyDescent="0.2">
      <c r="A409" s="2" t="s">
        <v>47</v>
      </c>
      <c r="B409" s="4">
        <v>79</v>
      </c>
      <c r="C409" s="5">
        <v>29.15</v>
      </c>
      <c r="D409" s="4">
        <v>50</v>
      </c>
      <c r="E409" s="5">
        <v>31.85</v>
      </c>
      <c r="F409" s="4">
        <v>29</v>
      </c>
      <c r="G409" s="5">
        <v>26.85</v>
      </c>
      <c r="H409" s="4">
        <v>0</v>
      </c>
    </row>
    <row r="410" spans="1:8" x14ac:dyDescent="0.2">
      <c r="A410" s="2" t="s">
        <v>48</v>
      </c>
      <c r="B410" s="4">
        <v>2</v>
      </c>
      <c r="C410" s="5">
        <v>0.74</v>
      </c>
      <c r="D410" s="4">
        <v>2</v>
      </c>
      <c r="E410" s="5">
        <v>1.27</v>
      </c>
      <c r="F410" s="4">
        <v>0</v>
      </c>
      <c r="G410" s="5">
        <v>0</v>
      </c>
      <c r="H410" s="4">
        <v>0</v>
      </c>
    </row>
    <row r="411" spans="1:8" x14ac:dyDescent="0.2">
      <c r="A411" s="2" t="s">
        <v>49</v>
      </c>
      <c r="B411" s="4">
        <v>9</v>
      </c>
      <c r="C411" s="5">
        <v>3.32</v>
      </c>
      <c r="D411" s="4">
        <v>4</v>
      </c>
      <c r="E411" s="5">
        <v>2.5499999999999998</v>
      </c>
      <c r="F411" s="4">
        <v>5</v>
      </c>
      <c r="G411" s="5">
        <v>4.63</v>
      </c>
      <c r="H411" s="4">
        <v>0</v>
      </c>
    </row>
    <row r="412" spans="1:8" x14ac:dyDescent="0.2">
      <c r="A412" s="2" t="s">
        <v>50</v>
      </c>
      <c r="B412" s="4">
        <v>8</v>
      </c>
      <c r="C412" s="5">
        <v>2.95</v>
      </c>
      <c r="D412" s="4">
        <v>5</v>
      </c>
      <c r="E412" s="5">
        <v>3.18</v>
      </c>
      <c r="F412" s="4">
        <v>3</v>
      </c>
      <c r="G412" s="5">
        <v>2.78</v>
      </c>
      <c r="H412" s="4">
        <v>0</v>
      </c>
    </row>
    <row r="413" spans="1:8" x14ac:dyDescent="0.2">
      <c r="A413" s="2" t="s">
        <v>51</v>
      </c>
      <c r="B413" s="4">
        <v>25</v>
      </c>
      <c r="C413" s="5">
        <v>9.23</v>
      </c>
      <c r="D413" s="4">
        <v>12</v>
      </c>
      <c r="E413" s="5">
        <v>7.64</v>
      </c>
      <c r="F413" s="4">
        <v>12</v>
      </c>
      <c r="G413" s="5">
        <v>11.11</v>
      </c>
      <c r="H413" s="4">
        <v>0</v>
      </c>
    </row>
    <row r="414" spans="1:8" x14ac:dyDescent="0.2">
      <c r="A414" s="2" t="s">
        <v>52</v>
      </c>
      <c r="B414" s="4">
        <v>31</v>
      </c>
      <c r="C414" s="5">
        <v>11.44</v>
      </c>
      <c r="D414" s="4">
        <v>26</v>
      </c>
      <c r="E414" s="5">
        <v>16.559999999999999</v>
      </c>
      <c r="F414" s="4">
        <v>5</v>
      </c>
      <c r="G414" s="5">
        <v>4.63</v>
      </c>
      <c r="H414" s="4">
        <v>0</v>
      </c>
    </row>
    <row r="415" spans="1:8" x14ac:dyDescent="0.2">
      <c r="A415" s="2" t="s">
        <v>53</v>
      </c>
      <c r="B415" s="4">
        <v>7</v>
      </c>
      <c r="C415" s="5">
        <v>2.58</v>
      </c>
      <c r="D415" s="4">
        <v>6</v>
      </c>
      <c r="E415" s="5">
        <v>3.82</v>
      </c>
      <c r="F415" s="4">
        <v>0</v>
      </c>
      <c r="G415" s="5">
        <v>0</v>
      </c>
      <c r="H415" s="4">
        <v>0</v>
      </c>
    </row>
    <row r="416" spans="1:8" x14ac:dyDescent="0.2">
      <c r="A416" s="2" t="s">
        <v>54</v>
      </c>
      <c r="B416" s="4">
        <v>8</v>
      </c>
      <c r="C416" s="5">
        <v>2.95</v>
      </c>
      <c r="D416" s="4">
        <v>3</v>
      </c>
      <c r="E416" s="5">
        <v>1.91</v>
      </c>
      <c r="F416" s="4">
        <v>4</v>
      </c>
      <c r="G416" s="5">
        <v>3.7</v>
      </c>
      <c r="H416" s="4">
        <v>0</v>
      </c>
    </row>
    <row r="417" spans="1:8" x14ac:dyDescent="0.2">
      <c r="A417" s="2" t="s">
        <v>55</v>
      </c>
      <c r="B417" s="4">
        <v>13</v>
      </c>
      <c r="C417" s="5">
        <v>4.8</v>
      </c>
      <c r="D417" s="4">
        <v>7</v>
      </c>
      <c r="E417" s="5">
        <v>4.46</v>
      </c>
      <c r="F417" s="4">
        <v>5</v>
      </c>
      <c r="G417" s="5">
        <v>4.63</v>
      </c>
      <c r="H417" s="4">
        <v>1</v>
      </c>
    </row>
    <row r="418" spans="1:8" x14ac:dyDescent="0.2">
      <c r="A418" s="1" t="s">
        <v>26</v>
      </c>
      <c r="B418" s="4">
        <v>306</v>
      </c>
      <c r="C418" s="5">
        <v>99.989999999999981</v>
      </c>
      <c r="D418" s="4">
        <v>196</v>
      </c>
      <c r="E418" s="5">
        <v>100</v>
      </c>
      <c r="F418" s="4">
        <v>106</v>
      </c>
      <c r="G418" s="5">
        <v>99.999999999999986</v>
      </c>
      <c r="H418" s="4">
        <v>1</v>
      </c>
    </row>
    <row r="419" spans="1:8" x14ac:dyDescent="0.2">
      <c r="A419" s="2" t="s">
        <v>41</v>
      </c>
      <c r="B419" s="4">
        <v>1</v>
      </c>
      <c r="C419" s="5">
        <v>0.33</v>
      </c>
      <c r="D419" s="4">
        <v>0</v>
      </c>
      <c r="E419" s="5">
        <v>0</v>
      </c>
      <c r="F419" s="4">
        <v>1</v>
      </c>
      <c r="G419" s="5">
        <v>0.94</v>
      </c>
      <c r="H419" s="4">
        <v>0</v>
      </c>
    </row>
    <row r="420" spans="1:8" x14ac:dyDescent="0.2">
      <c r="A420" s="2" t="s">
        <v>42</v>
      </c>
      <c r="B420" s="4">
        <v>71</v>
      </c>
      <c r="C420" s="5">
        <v>23.2</v>
      </c>
      <c r="D420" s="4">
        <v>37</v>
      </c>
      <c r="E420" s="5">
        <v>18.88</v>
      </c>
      <c r="F420" s="4">
        <v>34</v>
      </c>
      <c r="G420" s="5">
        <v>32.08</v>
      </c>
      <c r="H420" s="4">
        <v>0</v>
      </c>
    </row>
    <row r="421" spans="1:8" x14ac:dyDescent="0.2">
      <c r="A421" s="2" t="s">
        <v>43</v>
      </c>
      <c r="B421" s="4">
        <v>39</v>
      </c>
      <c r="C421" s="5">
        <v>12.75</v>
      </c>
      <c r="D421" s="4">
        <v>17</v>
      </c>
      <c r="E421" s="5">
        <v>8.67</v>
      </c>
      <c r="F421" s="4">
        <v>22</v>
      </c>
      <c r="G421" s="5">
        <v>20.75</v>
      </c>
      <c r="H421" s="4">
        <v>0</v>
      </c>
    </row>
    <row r="422" spans="1:8" x14ac:dyDescent="0.2">
      <c r="A422" s="2" t="s">
        <v>44</v>
      </c>
      <c r="B422" s="4">
        <v>3</v>
      </c>
      <c r="C422" s="5">
        <v>0.98</v>
      </c>
      <c r="D422" s="4">
        <v>0</v>
      </c>
      <c r="E422" s="5">
        <v>0</v>
      </c>
      <c r="F422" s="4">
        <v>3</v>
      </c>
      <c r="G422" s="5">
        <v>2.83</v>
      </c>
      <c r="H422" s="4">
        <v>0</v>
      </c>
    </row>
    <row r="423" spans="1:8" x14ac:dyDescent="0.2">
      <c r="A423" s="2" t="s">
        <v>45</v>
      </c>
      <c r="B423" s="4">
        <v>0</v>
      </c>
      <c r="C423" s="5">
        <v>0</v>
      </c>
      <c r="D423" s="4">
        <v>0</v>
      </c>
      <c r="E423" s="5">
        <v>0</v>
      </c>
      <c r="F423" s="4">
        <v>0</v>
      </c>
      <c r="G423" s="5">
        <v>0</v>
      </c>
      <c r="H423" s="4">
        <v>0</v>
      </c>
    </row>
    <row r="424" spans="1:8" x14ac:dyDescent="0.2">
      <c r="A424" s="2" t="s">
        <v>46</v>
      </c>
      <c r="B424" s="4">
        <v>6</v>
      </c>
      <c r="C424" s="5">
        <v>1.96</v>
      </c>
      <c r="D424" s="4">
        <v>1</v>
      </c>
      <c r="E424" s="5">
        <v>0.51</v>
      </c>
      <c r="F424" s="4">
        <v>5</v>
      </c>
      <c r="G424" s="5">
        <v>4.72</v>
      </c>
      <c r="H424" s="4">
        <v>0</v>
      </c>
    </row>
    <row r="425" spans="1:8" x14ac:dyDescent="0.2">
      <c r="A425" s="2" t="s">
        <v>47</v>
      </c>
      <c r="B425" s="4">
        <v>82</v>
      </c>
      <c r="C425" s="5">
        <v>26.8</v>
      </c>
      <c r="D425" s="4">
        <v>55</v>
      </c>
      <c r="E425" s="5">
        <v>28.06</v>
      </c>
      <c r="F425" s="4">
        <v>27</v>
      </c>
      <c r="G425" s="5">
        <v>25.47</v>
      </c>
      <c r="H425" s="4">
        <v>0</v>
      </c>
    </row>
    <row r="426" spans="1:8" x14ac:dyDescent="0.2">
      <c r="A426" s="2" t="s">
        <v>48</v>
      </c>
      <c r="B426" s="4">
        <v>0</v>
      </c>
      <c r="C426" s="5">
        <v>0</v>
      </c>
      <c r="D426" s="4">
        <v>0</v>
      </c>
      <c r="E426" s="5">
        <v>0</v>
      </c>
      <c r="F426" s="4">
        <v>0</v>
      </c>
      <c r="G426" s="5">
        <v>0</v>
      </c>
      <c r="H426" s="4">
        <v>0</v>
      </c>
    </row>
    <row r="427" spans="1:8" x14ac:dyDescent="0.2">
      <c r="A427" s="2" t="s">
        <v>49</v>
      </c>
      <c r="B427" s="4">
        <v>5</v>
      </c>
      <c r="C427" s="5">
        <v>1.63</v>
      </c>
      <c r="D427" s="4">
        <v>3</v>
      </c>
      <c r="E427" s="5">
        <v>1.53</v>
      </c>
      <c r="F427" s="4">
        <v>2</v>
      </c>
      <c r="G427" s="5">
        <v>1.89</v>
      </c>
      <c r="H427" s="4">
        <v>0</v>
      </c>
    </row>
    <row r="428" spans="1:8" x14ac:dyDescent="0.2">
      <c r="A428" s="2" t="s">
        <v>50</v>
      </c>
      <c r="B428" s="4">
        <v>8</v>
      </c>
      <c r="C428" s="5">
        <v>2.61</v>
      </c>
      <c r="D428" s="4">
        <v>3</v>
      </c>
      <c r="E428" s="5">
        <v>1.53</v>
      </c>
      <c r="F428" s="4">
        <v>4</v>
      </c>
      <c r="G428" s="5">
        <v>3.77</v>
      </c>
      <c r="H428" s="4">
        <v>0</v>
      </c>
    </row>
    <row r="429" spans="1:8" x14ac:dyDescent="0.2">
      <c r="A429" s="2" t="s">
        <v>51</v>
      </c>
      <c r="B429" s="4">
        <v>31</v>
      </c>
      <c r="C429" s="5">
        <v>10.130000000000001</v>
      </c>
      <c r="D429" s="4">
        <v>27</v>
      </c>
      <c r="E429" s="5">
        <v>13.78</v>
      </c>
      <c r="F429" s="4">
        <v>3</v>
      </c>
      <c r="G429" s="5">
        <v>2.83</v>
      </c>
      <c r="H429" s="4">
        <v>0</v>
      </c>
    </row>
    <row r="430" spans="1:8" x14ac:dyDescent="0.2">
      <c r="A430" s="2" t="s">
        <v>52</v>
      </c>
      <c r="B430" s="4">
        <v>37</v>
      </c>
      <c r="C430" s="5">
        <v>12.09</v>
      </c>
      <c r="D430" s="4">
        <v>36</v>
      </c>
      <c r="E430" s="5">
        <v>18.37</v>
      </c>
      <c r="F430" s="4">
        <v>1</v>
      </c>
      <c r="G430" s="5">
        <v>0.94</v>
      </c>
      <c r="H430" s="4">
        <v>0</v>
      </c>
    </row>
    <row r="431" spans="1:8" x14ac:dyDescent="0.2">
      <c r="A431" s="2" t="s">
        <v>53</v>
      </c>
      <c r="B431" s="4">
        <v>5</v>
      </c>
      <c r="C431" s="5">
        <v>1.63</v>
      </c>
      <c r="D431" s="4">
        <v>4</v>
      </c>
      <c r="E431" s="5">
        <v>2.04</v>
      </c>
      <c r="F431" s="4">
        <v>0</v>
      </c>
      <c r="G431" s="5">
        <v>0</v>
      </c>
      <c r="H431" s="4">
        <v>0</v>
      </c>
    </row>
    <row r="432" spans="1:8" x14ac:dyDescent="0.2">
      <c r="A432" s="2" t="s">
        <v>54</v>
      </c>
      <c r="B432" s="4">
        <v>8</v>
      </c>
      <c r="C432" s="5">
        <v>2.61</v>
      </c>
      <c r="D432" s="4">
        <v>6</v>
      </c>
      <c r="E432" s="5">
        <v>3.06</v>
      </c>
      <c r="F432" s="4">
        <v>2</v>
      </c>
      <c r="G432" s="5">
        <v>1.89</v>
      </c>
      <c r="H432" s="4">
        <v>0</v>
      </c>
    </row>
    <row r="433" spans="1:8" x14ac:dyDescent="0.2">
      <c r="A433" s="2" t="s">
        <v>55</v>
      </c>
      <c r="B433" s="4">
        <v>10</v>
      </c>
      <c r="C433" s="5">
        <v>3.27</v>
      </c>
      <c r="D433" s="4">
        <v>7</v>
      </c>
      <c r="E433" s="5">
        <v>3.57</v>
      </c>
      <c r="F433" s="4">
        <v>2</v>
      </c>
      <c r="G433" s="5">
        <v>1.89</v>
      </c>
      <c r="H433" s="4">
        <v>1</v>
      </c>
    </row>
    <row r="434" spans="1:8" x14ac:dyDescent="0.2">
      <c r="A434" s="1" t="s">
        <v>27</v>
      </c>
      <c r="B434" s="4">
        <v>556</v>
      </c>
      <c r="C434" s="5">
        <v>100.00999999999998</v>
      </c>
      <c r="D434" s="4">
        <v>290</v>
      </c>
      <c r="E434" s="5">
        <v>100</v>
      </c>
      <c r="F434" s="4">
        <v>261</v>
      </c>
      <c r="G434" s="5">
        <v>99.98</v>
      </c>
      <c r="H434" s="4">
        <v>1</v>
      </c>
    </row>
    <row r="435" spans="1:8" x14ac:dyDescent="0.2">
      <c r="A435" s="2" t="s">
        <v>41</v>
      </c>
      <c r="B435" s="4">
        <v>2</v>
      </c>
      <c r="C435" s="5">
        <v>0.36</v>
      </c>
      <c r="D435" s="4">
        <v>0</v>
      </c>
      <c r="E435" s="5">
        <v>0</v>
      </c>
      <c r="F435" s="4">
        <v>2</v>
      </c>
      <c r="G435" s="5">
        <v>0.77</v>
      </c>
      <c r="H435" s="4">
        <v>0</v>
      </c>
    </row>
    <row r="436" spans="1:8" x14ac:dyDescent="0.2">
      <c r="A436" s="2" t="s">
        <v>42</v>
      </c>
      <c r="B436" s="4">
        <v>91</v>
      </c>
      <c r="C436" s="5">
        <v>16.37</v>
      </c>
      <c r="D436" s="4">
        <v>29</v>
      </c>
      <c r="E436" s="5">
        <v>10</v>
      </c>
      <c r="F436" s="4">
        <v>62</v>
      </c>
      <c r="G436" s="5">
        <v>23.75</v>
      </c>
      <c r="H436" s="4">
        <v>0</v>
      </c>
    </row>
    <row r="437" spans="1:8" x14ac:dyDescent="0.2">
      <c r="A437" s="2" t="s">
        <v>43</v>
      </c>
      <c r="B437" s="4">
        <v>56</v>
      </c>
      <c r="C437" s="5">
        <v>10.07</v>
      </c>
      <c r="D437" s="4">
        <v>15</v>
      </c>
      <c r="E437" s="5">
        <v>5.17</v>
      </c>
      <c r="F437" s="4">
        <v>41</v>
      </c>
      <c r="G437" s="5">
        <v>15.71</v>
      </c>
      <c r="H437" s="4">
        <v>0</v>
      </c>
    </row>
    <row r="438" spans="1:8" x14ac:dyDescent="0.2">
      <c r="A438" s="2" t="s">
        <v>44</v>
      </c>
      <c r="B438" s="4">
        <v>1</v>
      </c>
      <c r="C438" s="5">
        <v>0.18</v>
      </c>
      <c r="D438" s="4">
        <v>0</v>
      </c>
      <c r="E438" s="5">
        <v>0</v>
      </c>
      <c r="F438" s="4">
        <v>1</v>
      </c>
      <c r="G438" s="5">
        <v>0.38</v>
      </c>
      <c r="H438" s="4">
        <v>0</v>
      </c>
    </row>
    <row r="439" spans="1:8" x14ac:dyDescent="0.2">
      <c r="A439" s="2" t="s">
        <v>45</v>
      </c>
      <c r="B439" s="4">
        <v>7</v>
      </c>
      <c r="C439" s="5">
        <v>1.26</v>
      </c>
      <c r="D439" s="4">
        <v>0</v>
      </c>
      <c r="E439" s="5">
        <v>0</v>
      </c>
      <c r="F439" s="4">
        <v>7</v>
      </c>
      <c r="G439" s="5">
        <v>2.68</v>
      </c>
      <c r="H439" s="4">
        <v>0</v>
      </c>
    </row>
    <row r="440" spans="1:8" x14ac:dyDescent="0.2">
      <c r="A440" s="2" t="s">
        <v>46</v>
      </c>
      <c r="B440" s="4">
        <v>3</v>
      </c>
      <c r="C440" s="5">
        <v>0.54</v>
      </c>
      <c r="D440" s="4">
        <v>0</v>
      </c>
      <c r="E440" s="5">
        <v>0</v>
      </c>
      <c r="F440" s="4">
        <v>3</v>
      </c>
      <c r="G440" s="5">
        <v>1.1499999999999999</v>
      </c>
      <c r="H440" s="4">
        <v>0</v>
      </c>
    </row>
    <row r="441" spans="1:8" x14ac:dyDescent="0.2">
      <c r="A441" s="2" t="s">
        <v>47</v>
      </c>
      <c r="B441" s="4">
        <v>128</v>
      </c>
      <c r="C441" s="5">
        <v>23.02</v>
      </c>
      <c r="D441" s="4">
        <v>68</v>
      </c>
      <c r="E441" s="5">
        <v>23.45</v>
      </c>
      <c r="F441" s="4">
        <v>60</v>
      </c>
      <c r="G441" s="5">
        <v>22.99</v>
      </c>
      <c r="H441" s="4">
        <v>0</v>
      </c>
    </row>
    <row r="442" spans="1:8" x14ac:dyDescent="0.2">
      <c r="A442" s="2" t="s">
        <v>48</v>
      </c>
      <c r="B442" s="4">
        <v>4</v>
      </c>
      <c r="C442" s="5">
        <v>0.72</v>
      </c>
      <c r="D442" s="4">
        <v>0</v>
      </c>
      <c r="E442" s="5">
        <v>0</v>
      </c>
      <c r="F442" s="4">
        <v>4</v>
      </c>
      <c r="G442" s="5">
        <v>1.53</v>
      </c>
      <c r="H442" s="4">
        <v>0</v>
      </c>
    </row>
    <row r="443" spans="1:8" x14ac:dyDescent="0.2">
      <c r="A443" s="2" t="s">
        <v>49</v>
      </c>
      <c r="B443" s="4">
        <v>54</v>
      </c>
      <c r="C443" s="5">
        <v>9.7100000000000009</v>
      </c>
      <c r="D443" s="4">
        <v>31</v>
      </c>
      <c r="E443" s="5">
        <v>10.69</v>
      </c>
      <c r="F443" s="4">
        <v>23</v>
      </c>
      <c r="G443" s="5">
        <v>8.81</v>
      </c>
      <c r="H443" s="4">
        <v>0</v>
      </c>
    </row>
    <row r="444" spans="1:8" x14ac:dyDescent="0.2">
      <c r="A444" s="2" t="s">
        <v>50</v>
      </c>
      <c r="B444" s="4">
        <v>21</v>
      </c>
      <c r="C444" s="5">
        <v>3.78</v>
      </c>
      <c r="D444" s="4">
        <v>15</v>
      </c>
      <c r="E444" s="5">
        <v>5.17</v>
      </c>
      <c r="F444" s="4">
        <v>6</v>
      </c>
      <c r="G444" s="5">
        <v>2.2999999999999998</v>
      </c>
      <c r="H444" s="4">
        <v>0</v>
      </c>
    </row>
    <row r="445" spans="1:8" x14ac:dyDescent="0.2">
      <c r="A445" s="2" t="s">
        <v>51</v>
      </c>
      <c r="B445" s="4">
        <v>38</v>
      </c>
      <c r="C445" s="5">
        <v>6.83</v>
      </c>
      <c r="D445" s="4">
        <v>26</v>
      </c>
      <c r="E445" s="5">
        <v>8.9700000000000006</v>
      </c>
      <c r="F445" s="4">
        <v>11</v>
      </c>
      <c r="G445" s="5">
        <v>4.21</v>
      </c>
      <c r="H445" s="4">
        <v>0</v>
      </c>
    </row>
    <row r="446" spans="1:8" x14ac:dyDescent="0.2">
      <c r="A446" s="2" t="s">
        <v>52</v>
      </c>
      <c r="B446" s="4">
        <v>86</v>
      </c>
      <c r="C446" s="5">
        <v>15.47</v>
      </c>
      <c r="D446" s="4">
        <v>68</v>
      </c>
      <c r="E446" s="5">
        <v>23.45</v>
      </c>
      <c r="F446" s="4">
        <v>16</v>
      </c>
      <c r="G446" s="5">
        <v>6.13</v>
      </c>
      <c r="H446" s="4">
        <v>1</v>
      </c>
    </row>
    <row r="447" spans="1:8" x14ac:dyDescent="0.2">
      <c r="A447" s="2" t="s">
        <v>53</v>
      </c>
      <c r="B447" s="4">
        <v>18</v>
      </c>
      <c r="C447" s="5">
        <v>3.24</v>
      </c>
      <c r="D447" s="4">
        <v>13</v>
      </c>
      <c r="E447" s="5">
        <v>4.4800000000000004</v>
      </c>
      <c r="F447" s="4">
        <v>4</v>
      </c>
      <c r="G447" s="5">
        <v>1.53</v>
      </c>
      <c r="H447" s="4">
        <v>0</v>
      </c>
    </row>
    <row r="448" spans="1:8" x14ac:dyDescent="0.2">
      <c r="A448" s="2" t="s">
        <v>54</v>
      </c>
      <c r="B448" s="4">
        <v>22</v>
      </c>
      <c r="C448" s="5">
        <v>3.96</v>
      </c>
      <c r="D448" s="4">
        <v>14</v>
      </c>
      <c r="E448" s="5">
        <v>4.83</v>
      </c>
      <c r="F448" s="4">
        <v>7</v>
      </c>
      <c r="G448" s="5">
        <v>2.68</v>
      </c>
      <c r="H448" s="4">
        <v>0</v>
      </c>
    </row>
    <row r="449" spans="1:8" x14ac:dyDescent="0.2">
      <c r="A449" s="2" t="s">
        <v>55</v>
      </c>
      <c r="B449" s="4">
        <v>25</v>
      </c>
      <c r="C449" s="5">
        <v>4.5</v>
      </c>
      <c r="D449" s="4">
        <v>11</v>
      </c>
      <c r="E449" s="5">
        <v>3.79</v>
      </c>
      <c r="F449" s="4">
        <v>14</v>
      </c>
      <c r="G449" s="5">
        <v>5.36</v>
      </c>
      <c r="H449" s="4">
        <v>0</v>
      </c>
    </row>
    <row r="450" spans="1:8" x14ac:dyDescent="0.2">
      <c r="A450" s="1" t="s">
        <v>28</v>
      </c>
      <c r="B450" s="4">
        <v>225</v>
      </c>
      <c r="C450" s="5">
        <v>99.99</v>
      </c>
      <c r="D450" s="4">
        <v>131</v>
      </c>
      <c r="E450" s="5">
        <v>99.999999999999986</v>
      </c>
      <c r="F450" s="4">
        <v>89</v>
      </c>
      <c r="G450" s="5">
        <v>100.00000000000001</v>
      </c>
      <c r="H450" s="4">
        <v>0</v>
      </c>
    </row>
    <row r="451" spans="1:8" x14ac:dyDescent="0.2">
      <c r="A451" s="2" t="s">
        <v>41</v>
      </c>
      <c r="B451" s="4">
        <v>1</v>
      </c>
      <c r="C451" s="5">
        <v>0.44</v>
      </c>
      <c r="D451" s="4">
        <v>1</v>
      </c>
      <c r="E451" s="5">
        <v>0.76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42</v>
      </c>
      <c r="B452" s="4">
        <v>39</v>
      </c>
      <c r="C452" s="5">
        <v>17.329999999999998</v>
      </c>
      <c r="D452" s="4">
        <v>14</v>
      </c>
      <c r="E452" s="5">
        <v>10.69</v>
      </c>
      <c r="F452" s="4">
        <v>25</v>
      </c>
      <c r="G452" s="5">
        <v>28.09</v>
      </c>
      <c r="H452" s="4">
        <v>0</v>
      </c>
    </row>
    <row r="453" spans="1:8" x14ac:dyDescent="0.2">
      <c r="A453" s="2" t="s">
        <v>43</v>
      </c>
      <c r="B453" s="4">
        <v>26</v>
      </c>
      <c r="C453" s="5">
        <v>11.56</v>
      </c>
      <c r="D453" s="4">
        <v>8</v>
      </c>
      <c r="E453" s="5">
        <v>6.11</v>
      </c>
      <c r="F453" s="4">
        <v>18</v>
      </c>
      <c r="G453" s="5">
        <v>20.22</v>
      </c>
      <c r="H453" s="4">
        <v>0</v>
      </c>
    </row>
    <row r="454" spans="1:8" x14ac:dyDescent="0.2">
      <c r="A454" s="2" t="s">
        <v>44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2">
      <c r="A455" s="2" t="s">
        <v>45</v>
      </c>
      <c r="B455" s="4">
        <v>0</v>
      </c>
      <c r="C455" s="5">
        <v>0</v>
      </c>
      <c r="D455" s="4">
        <v>0</v>
      </c>
      <c r="E455" s="5">
        <v>0</v>
      </c>
      <c r="F455" s="4">
        <v>0</v>
      </c>
      <c r="G455" s="5">
        <v>0</v>
      </c>
      <c r="H455" s="4">
        <v>0</v>
      </c>
    </row>
    <row r="456" spans="1:8" x14ac:dyDescent="0.2">
      <c r="A456" s="2" t="s">
        <v>46</v>
      </c>
      <c r="B456" s="4">
        <v>2</v>
      </c>
      <c r="C456" s="5">
        <v>0.89</v>
      </c>
      <c r="D456" s="4">
        <v>0</v>
      </c>
      <c r="E456" s="5">
        <v>0</v>
      </c>
      <c r="F456" s="4">
        <v>2</v>
      </c>
      <c r="G456" s="5">
        <v>2.25</v>
      </c>
      <c r="H456" s="4">
        <v>0</v>
      </c>
    </row>
    <row r="457" spans="1:8" x14ac:dyDescent="0.2">
      <c r="A457" s="2" t="s">
        <v>47</v>
      </c>
      <c r="B457" s="4">
        <v>55</v>
      </c>
      <c r="C457" s="5">
        <v>24.44</v>
      </c>
      <c r="D457" s="4">
        <v>36</v>
      </c>
      <c r="E457" s="5">
        <v>27.48</v>
      </c>
      <c r="F457" s="4">
        <v>19</v>
      </c>
      <c r="G457" s="5">
        <v>21.35</v>
      </c>
      <c r="H457" s="4">
        <v>0</v>
      </c>
    </row>
    <row r="458" spans="1:8" x14ac:dyDescent="0.2">
      <c r="A458" s="2" t="s">
        <v>48</v>
      </c>
      <c r="B458" s="4">
        <v>1</v>
      </c>
      <c r="C458" s="5">
        <v>0.44</v>
      </c>
      <c r="D458" s="4">
        <v>0</v>
      </c>
      <c r="E458" s="5">
        <v>0</v>
      </c>
      <c r="F458" s="4">
        <v>1</v>
      </c>
      <c r="G458" s="5">
        <v>1.1200000000000001</v>
      </c>
      <c r="H458" s="4">
        <v>0</v>
      </c>
    </row>
    <row r="459" spans="1:8" x14ac:dyDescent="0.2">
      <c r="A459" s="2" t="s">
        <v>49</v>
      </c>
      <c r="B459" s="4">
        <v>11</v>
      </c>
      <c r="C459" s="5">
        <v>4.8899999999999997</v>
      </c>
      <c r="D459" s="4">
        <v>7</v>
      </c>
      <c r="E459" s="5">
        <v>5.34</v>
      </c>
      <c r="F459" s="4">
        <v>4</v>
      </c>
      <c r="G459" s="5">
        <v>4.49</v>
      </c>
      <c r="H459" s="4">
        <v>0</v>
      </c>
    </row>
    <row r="460" spans="1:8" x14ac:dyDescent="0.2">
      <c r="A460" s="2" t="s">
        <v>50</v>
      </c>
      <c r="B460" s="4">
        <v>5</v>
      </c>
      <c r="C460" s="5">
        <v>2.2200000000000002</v>
      </c>
      <c r="D460" s="4">
        <v>4</v>
      </c>
      <c r="E460" s="5">
        <v>3.05</v>
      </c>
      <c r="F460" s="4">
        <v>1</v>
      </c>
      <c r="G460" s="5">
        <v>1.1200000000000001</v>
      </c>
      <c r="H460" s="4">
        <v>0</v>
      </c>
    </row>
    <row r="461" spans="1:8" x14ac:dyDescent="0.2">
      <c r="A461" s="2" t="s">
        <v>51</v>
      </c>
      <c r="B461" s="4">
        <v>18</v>
      </c>
      <c r="C461" s="5">
        <v>8</v>
      </c>
      <c r="D461" s="4">
        <v>11</v>
      </c>
      <c r="E461" s="5">
        <v>8.4</v>
      </c>
      <c r="F461" s="4">
        <v>7</v>
      </c>
      <c r="G461" s="5">
        <v>7.87</v>
      </c>
      <c r="H461" s="4">
        <v>0</v>
      </c>
    </row>
    <row r="462" spans="1:8" x14ac:dyDescent="0.2">
      <c r="A462" s="2" t="s">
        <v>52</v>
      </c>
      <c r="B462" s="4">
        <v>36</v>
      </c>
      <c r="C462" s="5">
        <v>16</v>
      </c>
      <c r="D462" s="4">
        <v>35</v>
      </c>
      <c r="E462" s="5">
        <v>26.72</v>
      </c>
      <c r="F462" s="4">
        <v>0</v>
      </c>
      <c r="G462" s="5">
        <v>0</v>
      </c>
      <c r="H462" s="4">
        <v>0</v>
      </c>
    </row>
    <row r="463" spans="1:8" x14ac:dyDescent="0.2">
      <c r="A463" s="2" t="s">
        <v>53</v>
      </c>
      <c r="B463" s="4">
        <v>6</v>
      </c>
      <c r="C463" s="5">
        <v>2.67</v>
      </c>
      <c r="D463" s="4">
        <v>5</v>
      </c>
      <c r="E463" s="5">
        <v>3.82</v>
      </c>
      <c r="F463" s="4">
        <v>0</v>
      </c>
      <c r="G463" s="5">
        <v>0</v>
      </c>
      <c r="H463" s="4">
        <v>0</v>
      </c>
    </row>
    <row r="464" spans="1:8" x14ac:dyDescent="0.2">
      <c r="A464" s="2" t="s">
        <v>54</v>
      </c>
      <c r="B464" s="4">
        <v>14</v>
      </c>
      <c r="C464" s="5">
        <v>6.22</v>
      </c>
      <c r="D464" s="4">
        <v>7</v>
      </c>
      <c r="E464" s="5">
        <v>5.34</v>
      </c>
      <c r="F464" s="4">
        <v>5</v>
      </c>
      <c r="G464" s="5">
        <v>5.62</v>
      </c>
      <c r="H464" s="4">
        <v>0</v>
      </c>
    </row>
    <row r="465" spans="1:8" x14ac:dyDescent="0.2">
      <c r="A465" s="2" t="s">
        <v>55</v>
      </c>
      <c r="B465" s="4">
        <v>11</v>
      </c>
      <c r="C465" s="5">
        <v>4.8899999999999997</v>
      </c>
      <c r="D465" s="4">
        <v>3</v>
      </c>
      <c r="E465" s="5">
        <v>2.29</v>
      </c>
      <c r="F465" s="4">
        <v>7</v>
      </c>
      <c r="G465" s="5">
        <v>7.87</v>
      </c>
      <c r="H465" s="4">
        <v>0</v>
      </c>
    </row>
    <row r="466" spans="1:8" x14ac:dyDescent="0.2">
      <c r="A466" s="1" t="s">
        <v>29</v>
      </c>
      <c r="B466" s="4">
        <v>346</v>
      </c>
      <c r="C466" s="5">
        <v>100</v>
      </c>
      <c r="D466" s="4">
        <v>190</v>
      </c>
      <c r="E466" s="5">
        <v>99.990000000000009</v>
      </c>
      <c r="F466" s="4">
        <v>149</v>
      </c>
      <c r="G466" s="5">
        <v>99.980000000000032</v>
      </c>
      <c r="H466" s="4">
        <v>3</v>
      </c>
    </row>
    <row r="467" spans="1:8" x14ac:dyDescent="0.2">
      <c r="A467" s="2" t="s">
        <v>41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42</v>
      </c>
      <c r="B468" s="4">
        <v>50</v>
      </c>
      <c r="C468" s="5">
        <v>14.45</v>
      </c>
      <c r="D468" s="4">
        <v>10</v>
      </c>
      <c r="E468" s="5">
        <v>5.26</v>
      </c>
      <c r="F468" s="4">
        <v>40</v>
      </c>
      <c r="G468" s="5">
        <v>26.85</v>
      </c>
      <c r="H468" s="4">
        <v>0</v>
      </c>
    </row>
    <row r="469" spans="1:8" x14ac:dyDescent="0.2">
      <c r="A469" s="2" t="s">
        <v>43</v>
      </c>
      <c r="B469" s="4">
        <v>22</v>
      </c>
      <c r="C469" s="5">
        <v>6.36</v>
      </c>
      <c r="D469" s="4">
        <v>11</v>
      </c>
      <c r="E469" s="5">
        <v>5.79</v>
      </c>
      <c r="F469" s="4">
        <v>11</v>
      </c>
      <c r="G469" s="5">
        <v>7.38</v>
      </c>
      <c r="H469" s="4">
        <v>0</v>
      </c>
    </row>
    <row r="470" spans="1:8" x14ac:dyDescent="0.2">
      <c r="A470" s="2" t="s">
        <v>44</v>
      </c>
      <c r="B470" s="4">
        <v>1</v>
      </c>
      <c r="C470" s="5">
        <v>0.28999999999999998</v>
      </c>
      <c r="D470" s="4">
        <v>0</v>
      </c>
      <c r="E470" s="5">
        <v>0</v>
      </c>
      <c r="F470" s="4">
        <v>1</v>
      </c>
      <c r="G470" s="5">
        <v>0.67</v>
      </c>
      <c r="H470" s="4">
        <v>0</v>
      </c>
    </row>
    <row r="471" spans="1:8" x14ac:dyDescent="0.2">
      <c r="A471" s="2" t="s">
        <v>45</v>
      </c>
      <c r="B471" s="4">
        <v>1</v>
      </c>
      <c r="C471" s="5">
        <v>0.28999999999999998</v>
      </c>
      <c r="D471" s="4">
        <v>0</v>
      </c>
      <c r="E471" s="5">
        <v>0</v>
      </c>
      <c r="F471" s="4">
        <v>1</v>
      </c>
      <c r="G471" s="5">
        <v>0.67</v>
      </c>
      <c r="H471" s="4">
        <v>0</v>
      </c>
    </row>
    <row r="472" spans="1:8" x14ac:dyDescent="0.2">
      <c r="A472" s="2" t="s">
        <v>46</v>
      </c>
      <c r="B472" s="4">
        <v>4</v>
      </c>
      <c r="C472" s="5">
        <v>1.1599999999999999</v>
      </c>
      <c r="D472" s="4">
        <v>0</v>
      </c>
      <c r="E472" s="5">
        <v>0</v>
      </c>
      <c r="F472" s="4">
        <v>4</v>
      </c>
      <c r="G472" s="5">
        <v>2.68</v>
      </c>
      <c r="H472" s="4">
        <v>0</v>
      </c>
    </row>
    <row r="473" spans="1:8" x14ac:dyDescent="0.2">
      <c r="A473" s="2" t="s">
        <v>47</v>
      </c>
      <c r="B473" s="4">
        <v>104</v>
      </c>
      <c r="C473" s="5">
        <v>30.06</v>
      </c>
      <c r="D473" s="4">
        <v>57</v>
      </c>
      <c r="E473" s="5">
        <v>30</v>
      </c>
      <c r="F473" s="4">
        <v>46</v>
      </c>
      <c r="G473" s="5">
        <v>30.87</v>
      </c>
      <c r="H473" s="4">
        <v>1</v>
      </c>
    </row>
    <row r="474" spans="1:8" x14ac:dyDescent="0.2">
      <c r="A474" s="2" t="s">
        <v>48</v>
      </c>
      <c r="B474" s="4">
        <v>0</v>
      </c>
      <c r="C474" s="5">
        <v>0</v>
      </c>
      <c r="D474" s="4">
        <v>0</v>
      </c>
      <c r="E474" s="5">
        <v>0</v>
      </c>
      <c r="F474" s="4">
        <v>0</v>
      </c>
      <c r="G474" s="5">
        <v>0</v>
      </c>
      <c r="H474" s="4">
        <v>0</v>
      </c>
    </row>
    <row r="475" spans="1:8" x14ac:dyDescent="0.2">
      <c r="A475" s="2" t="s">
        <v>49</v>
      </c>
      <c r="B475" s="4">
        <v>37</v>
      </c>
      <c r="C475" s="5">
        <v>10.69</v>
      </c>
      <c r="D475" s="4">
        <v>24</v>
      </c>
      <c r="E475" s="5">
        <v>12.63</v>
      </c>
      <c r="F475" s="4">
        <v>13</v>
      </c>
      <c r="G475" s="5">
        <v>8.7200000000000006</v>
      </c>
      <c r="H475" s="4">
        <v>0</v>
      </c>
    </row>
    <row r="476" spans="1:8" x14ac:dyDescent="0.2">
      <c r="A476" s="2" t="s">
        <v>50</v>
      </c>
      <c r="B476" s="4">
        <v>5</v>
      </c>
      <c r="C476" s="5">
        <v>1.45</v>
      </c>
      <c r="D476" s="4">
        <v>2</v>
      </c>
      <c r="E476" s="5">
        <v>1.05</v>
      </c>
      <c r="F476" s="4">
        <v>3</v>
      </c>
      <c r="G476" s="5">
        <v>2.0099999999999998</v>
      </c>
      <c r="H476" s="4">
        <v>0</v>
      </c>
    </row>
    <row r="477" spans="1:8" x14ac:dyDescent="0.2">
      <c r="A477" s="2" t="s">
        <v>51</v>
      </c>
      <c r="B477" s="4">
        <v>46</v>
      </c>
      <c r="C477" s="5">
        <v>13.29</v>
      </c>
      <c r="D477" s="4">
        <v>34</v>
      </c>
      <c r="E477" s="5">
        <v>17.89</v>
      </c>
      <c r="F477" s="4">
        <v>9</v>
      </c>
      <c r="G477" s="5">
        <v>6.04</v>
      </c>
      <c r="H477" s="4">
        <v>2</v>
      </c>
    </row>
    <row r="478" spans="1:8" x14ac:dyDescent="0.2">
      <c r="A478" s="2" t="s">
        <v>52</v>
      </c>
      <c r="B478" s="4">
        <v>43</v>
      </c>
      <c r="C478" s="5">
        <v>12.43</v>
      </c>
      <c r="D478" s="4">
        <v>33</v>
      </c>
      <c r="E478" s="5">
        <v>17.37</v>
      </c>
      <c r="F478" s="4">
        <v>9</v>
      </c>
      <c r="G478" s="5">
        <v>6.04</v>
      </c>
      <c r="H478" s="4">
        <v>0</v>
      </c>
    </row>
    <row r="479" spans="1:8" x14ac:dyDescent="0.2">
      <c r="A479" s="2" t="s">
        <v>53</v>
      </c>
      <c r="B479" s="4">
        <v>7</v>
      </c>
      <c r="C479" s="5">
        <v>2.02</v>
      </c>
      <c r="D479" s="4">
        <v>6</v>
      </c>
      <c r="E479" s="5">
        <v>3.16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54</v>
      </c>
      <c r="B480" s="4">
        <v>16</v>
      </c>
      <c r="C480" s="5">
        <v>4.62</v>
      </c>
      <c r="D480" s="4">
        <v>7</v>
      </c>
      <c r="E480" s="5">
        <v>3.68</v>
      </c>
      <c r="F480" s="4">
        <v>8</v>
      </c>
      <c r="G480" s="5">
        <v>5.37</v>
      </c>
      <c r="H480" s="4">
        <v>0</v>
      </c>
    </row>
    <row r="481" spans="1:8" x14ac:dyDescent="0.2">
      <c r="A481" s="2" t="s">
        <v>55</v>
      </c>
      <c r="B481" s="4">
        <v>10</v>
      </c>
      <c r="C481" s="5">
        <v>2.89</v>
      </c>
      <c r="D481" s="4">
        <v>6</v>
      </c>
      <c r="E481" s="5">
        <v>3.16</v>
      </c>
      <c r="F481" s="4">
        <v>4</v>
      </c>
      <c r="G481" s="5">
        <v>2.68</v>
      </c>
      <c r="H481" s="4">
        <v>0</v>
      </c>
    </row>
    <row r="482" spans="1:8" x14ac:dyDescent="0.2">
      <c r="A482" s="1" t="s">
        <v>30</v>
      </c>
      <c r="B482" s="4">
        <v>318</v>
      </c>
      <c r="C482" s="5">
        <v>99.979999999999976</v>
      </c>
      <c r="D482" s="4">
        <v>162</v>
      </c>
      <c r="E482" s="5">
        <v>99.98</v>
      </c>
      <c r="F482" s="4">
        <v>151</v>
      </c>
      <c r="G482" s="5">
        <v>100</v>
      </c>
      <c r="H482" s="4">
        <v>0</v>
      </c>
    </row>
    <row r="483" spans="1:8" x14ac:dyDescent="0.2">
      <c r="A483" s="2" t="s">
        <v>41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42</v>
      </c>
      <c r="B484" s="4">
        <v>72</v>
      </c>
      <c r="C484" s="5">
        <v>22.64</v>
      </c>
      <c r="D484" s="4">
        <v>19</v>
      </c>
      <c r="E484" s="5">
        <v>11.73</v>
      </c>
      <c r="F484" s="4">
        <v>53</v>
      </c>
      <c r="G484" s="5">
        <v>35.1</v>
      </c>
      <c r="H484" s="4">
        <v>0</v>
      </c>
    </row>
    <row r="485" spans="1:8" x14ac:dyDescent="0.2">
      <c r="A485" s="2" t="s">
        <v>43</v>
      </c>
      <c r="B485" s="4">
        <v>21</v>
      </c>
      <c r="C485" s="5">
        <v>6.6</v>
      </c>
      <c r="D485" s="4">
        <v>9</v>
      </c>
      <c r="E485" s="5">
        <v>5.56</v>
      </c>
      <c r="F485" s="4">
        <v>12</v>
      </c>
      <c r="G485" s="5">
        <v>7.95</v>
      </c>
      <c r="H485" s="4">
        <v>0</v>
      </c>
    </row>
    <row r="486" spans="1:8" x14ac:dyDescent="0.2">
      <c r="A486" s="2" t="s">
        <v>44</v>
      </c>
      <c r="B486" s="4">
        <v>2</v>
      </c>
      <c r="C486" s="5">
        <v>0.63</v>
      </c>
      <c r="D486" s="4">
        <v>0</v>
      </c>
      <c r="E486" s="5">
        <v>0</v>
      </c>
      <c r="F486" s="4">
        <v>2</v>
      </c>
      <c r="G486" s="5">
        <v>1.32</v>
      </c>
      <c r="H486" s="4">
        <v>0</v>
      </c>
    </row>
    <row r="487" spans="1:8" x14ac:dyDescent="0.2">
      <c r="A487" s="2" t="s">
        <v>45</v>
      </c>
      <c r="B487" s="4">
        <v>1</v>
      </c>
      <c r="C487" s="5">
        <v>0.31</v>
      </c>
      <c r="D487" s="4">
        <v>0</v>
      </c>
      <c r="E487" s="5">
        <v>0</v>
      </c>
      <c r="F487" s="4">
        <v>1</v>
      </c>
      <c r="G487" s="5">
        <v>0.66</v>
      </c>
      <c r="H487" s="4">
        <v>0</v>
      </c>
    </row>
    <row r="488" spans="1:8" x14ac:dyDescent="0.2">
      <c r="A488" s="2" t="s">
        <v>46</v>
      </c>
      <c r="B488" s="4">
        <v>9</v>
      </c>
      <c r="C488" s="5">
        <v>2.83</v>
      </c>
      <c r="D488" s="4">
        <v>0</v>
      </c>
      <c r="E488" s="5">
        <v>0</v>
      </c>
      <c r="F488" s="4">
        <v>9</v>
      </c>
      <c r="G488" s="5">
        <v>5.96</v>
      </c>
      <c r="H488" s="4">
        <v>0</v>
      </c>
    </row>
    <row r="489" spans="1:8" x14ac:dyDescent="0.2">
      <c r="A489" s="2" t="s">
        <v>47</v>
      </c>
      <c r="B489" s="4">
        <v>54</v>
      </c>
      <c r="C489" s="5">
        <v>16.98</v>
      </c>
      <c r="D489" s="4">
        <v>28</v>
      </c>
      <c r="E489" s="5">
        <v>17.28</v>
      </c>
      <c r="F489" s="4">
        <v>26</v>
      </c>
      <c r="G489" s="5">
        <v>17.22</v>
      </c>
      <c r="H489" s="4">
        <v>0</v>
      </c>
    </row>
    <row r="490" spans="1:8" x14ac:dyDescent="0.2">
      <c r="A490" s="2" t="s">
        <v>48</v>
      </c>
      <c r="B490" s="4">
        <v>2</v>
      </c>
      <c r="C490" s="5">
        <v>0.63</v>
      </c>
      <c r="D490" s="4">
        <v>0</v>
      </c>
      <c r="E490" s="5">
        <v>0</v>
      </c>
      <c r="F490" s="4">
        <v>2</v>
      </c>
      <c r="G490" s="5">
        <v>1.32</v>
      </c>
      <c r="H490" s="4">
        <v>0</v>
      </c>
    </row>
    <row r="491" spans="1:8" x14ac:dyDescent="0.2">
      <c r="A491" s="2" t="s">
        <v>49</v>
      </c>
      <c r="B491" s="4">
        <v>34</v>
      </c>
      <c r="C491" s="5">
        <v>10.69</v>
      </c>
      <c r="D491" s="4">
        <v>24</v>
      </c>
      <c r="E491" s="5">
        <v>14.81</v>
      </c>
      <c r="F491" s="4">
        <v>10</v>
      </c>
      <c r="G491" s="5">
        <v>6.62</v>
      </c>
      <c r="H491" s="4">
        <v>0</v>
      </c>
    </row>
    <row r="492" spans="1:8" x14ac:dyDescent="0.2">
      <c r="A492" s="2" t="s">
        <v>50</v>
      </c>
      <c r="B492" s="4">
        <v>11</v>
      </c>
      <c r="C492" s="5">
        <v>3.46</v>
      </c>
      <c r="D492" s="4">
        <v>7</v>
      </c>
      <c r="E492" s="5">
        <v>4.32</v>
      </c>
      <c r="F492" s="4">
        <v>4</v>
      </c>
      <c r="G492" s="5">
        <v>2.65</v>
      </c>
      <c r="H492" s="4">
        <v>0</v>
      </c>
    </row>
    <row r="493" spans="1:8" x14ac:dyDescent="0.2">
      <c r="A493" s="2" t="s">
        <v>51</v>
      </c>
      <c r="B493" s="4">
        <v>21</v>
      </c>
      <c r="C493" s="5">
        <v>6.6</v>
      </c>
      <c r="D493" s="4">
        <v>17</v>
      </c>
      <c r="E493" s="5">
        <v>10.49</v>
      </c>
      <c r="F493" s="4">
        <v>3</v>
      </c>
      <c r="G493" s="5">
        <v>1.99</v>
      </c>
      <c r="H493" s="4">
        <v>0</v>
      </c>
    </row>
    <row r="494" spans="1:8" x14ac:dyDescent="0.2">
      <c r="A494" s="2" t="s">
        <v>52</v>
      </c>
      <c r="B494" s="4">
        <v>43</v>
      </c>
      <c r="C494" s="5">
        <v>13.52</v>
      </c>
      <c r="D494" s="4">
        <v>40</v>
      </c>
      <c r="E494" s="5">
        <v>24.69</v>
      </c>
      <c r="F494" s="4">
        <v>3</v>
      </c>
      <c r="G494" s="5">
        <v>1.99</v>
      </c>
      <c r="H494" s="4">
        <v>0</v>
      </c>
    </row>
    <row r="495" spans="1:8" x14ac:dyDescent="0.2">
      <c r="A495" s="2" t="s">
        <v>53</v>
      </c>
      <c r="B495" s="4">
        <v>12</v>
      </c>
      <c r="C495" s="5">
        <v>3.77</v>
      </c>
      <c r="D495" s="4">
        <v>10</v>
      </c>
      <c r="E495" s="5">
        <v>6.17</v>
      </c>
      <c r="F495" s="4">
        <v>1</v>
      </c>
      <c r="G495" s="5">
        <v>0.66</v>
      </c>
      <c r="H495" s="4">
        <v>0</v>
      </c>
    </row>
    <row r="496" spans="1:8" x14ac:dyDescent="0.2">
      <c r="A496" s="2" t="s">
        <v>54</v>
      </c>
      <c r="B496" s="4">
        <v>17</v>
      </c>
      <c r="C496" s="5">
        <v>5.35</v>
      </c>
      <c r="D496" s="4">
        <v>6</v>
      </c>
      <c r="E496" s="5">
        <v>3.7</v>
      </c>
      <c r="F496" s="4">
        <v>8</v>
      </c>
      <c r="G496" s="5">
        <v>5.3</v>
      </c>
      <c r="H496" s="4">
        <v>0</v>
      </c>
    </row>
    <row r="497" spans="1:8" x14ac:dyDescent="0.2">
      <c r="A497" s="2" t="s">
        <v>55</v>
      </c>
      <c r="B497" s="4">
        <v>19</v>
      </c>
      <c r="C497" s="5">
        <v>5.97</v>
      </c>
      <c r="D497" s="4">
        <v>2</v>
      </c>
      <c r="E497" s="5">
        <v>1.23</v>
      </c>
      <c r="F497" s="4">
        <v>17</v>
      </c>
      <c r="G497" s="5">
        <v>11.26</v>
      </c>
      <c r="H497" s="4">
        <v>0</v>
      </c>
    </row>
    <row r="498" spans="1:8" x14ac:dyDescent="0.2">
      <c r="A498" s="1" t="s">
        <v>31</v>
      </c>
      <c r="B498" s="4">
        <v>553</v>
      </c>
      <c r="C498" s="5">
        <v>99.99</v>
      </c>
      <c r="D498" s="4">
        <v>173</v>
      </c>
      <c r="E498" s="5">
        <v>100.01</v>
      </c>
      <c r="F498" s="4">
        <v>379</v>
      </c>
      <c r="G498" s="5">
        <v>99.990000000000009</v>
      </c>
      <c r="H498" s="4">
        <v>0</v>
      </c>
    </row>
    <row r="499" spans="1:8" x14ac:dyDescent="0.2">
      <c r="A499" s="2" t="s">
        <v>41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42</v>
      </c>
      <c r="B500" s="4">
        <v>149</v>
      </c>
      <c r="C500" s="5">
        <v>26.94</v>
      </c>
      <c r="D500" s="4">
        <v>25</v>
      </c>
      <c r="E500" s="5">
        <v>14.45</v>
      </c>
      <c r="F500" s="4">
        <v>124</v>
      </c>
      <c r="G500" s="5">
        <v>32.72</v>
      </c>
      <c r="H500" s="4">
        <v>0</v>
      </c>
    </row>
    <row r="501" spans="1:8" x14ac:dyDescent="0.2">
      <c r="A501" s="2" t="s">
        <v>43</v>
      </c>
      <c r="B501" s="4">
        <v>40</v>
      </c>
      <c r="C501" s="5">
        <v>7.23</v>
      </c>
      <c r="D501" s="4">
        <v>8</v>
      </c>
      <c r="E501" s="5">
        <v>4.62</v>
      </c>
      <c r="F501" s="4">
        <v>32</v>
      </c>
      <c r="G501" s="5">
        <v>8.44</v>
      </c>
      <c r="H501" s="4">
        <v>0</v>
      </c>
    </row>
    <row r="502" spans="1:8" x14ac:dyDescent="0.2">
      <c r="A502" s="2" t="s">
        <v>44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2">
      <c r="A503" s="2" t="s">
        <v>45</v>
      </c>
      <c r="B503" s="4">
        <v>3</v>
      </c>
      <c r="C503" s="5">
        <v>0.54</v>
      </c>
      <c r="D503" s="4">
        <v>0</v>
      </c>
      <c r="E503" s="5">
        <v>0</v>
      </c>
      <c r="F503" s="4">
        <v>3</v>
      </c>
      <c r="G503" s="5">
        <v>0.79</v>
      </c>
      <c r="H503" s="4">
        <v>0</v>
      </c>
    </row>
    <row r="504" spans="1:8" x14ac:dyDescent="0.2">
      <c r="A504" s="2" t="s">
        <v>46</v>
      </c>
      <c r="B504" s="4">
        <v>7</v>
      </c>
      <c r="C504" s="5">
        <v>1.27</v>
      </c>
      <c r="D504" s="4">
        <v>2</v>
      </c>
      <c r="E504" s="5">
        <v>1.1599999999999999</v>
      </c>
      <c r="F504" s="4">
        <v>5</v>
      </c>
      <c r="G504" s="5">
        <v>1.32</v>
      </c>
      <c r="H504" s="4">
        <v>0</v>
      </c>
    </row>
    <row r="505" spans="1:8" x14ac:dyDescent="0.2">
      <c r="A505" s="2" t="s">
        <v>47</v>
      </c>
      <c r="B505" s="4">
        <v>133</v>
      </c>
      <c r="C505" s="5">
        <v>24.05</v>
      </c>
      <c r="D505" s="4">
        <v>22</v>
      </c>
      <c r="E505" s="5">
        <v>12.72</v>
      </c>
      <c r="F505" s="4">
        <v>111</v>
      </c>
      <c r="G505" s="5">
        <v>29.29</v>
      </c>
      <c r="H505" s="4">
        <v>0</v>
      </c>
    </row>
    <row r="506" spans="1:8" x14ac:dyDescent="0.2">
      <c r="A506" s="2" t="s">
        <v>48</v>
      </c>
      <c r="B506" s="4">
        <v>5</v>
      </c>
      <c r="C506" s="5">
        <v>0.9</v>
      </c>
      <c r="D506" s="4">
        <v>0</v>
      </c>
      <c r="E506" s="5">
        <v>0</v>
      </c>
      <c r="F506" s="4">
        <v>5</v>
      </c>
      <c r="G506" s="5">
        <v>1.32</v>
      </c>
      <c r="H506" s="4">
        <v>0</v>
      </c>
    </row>
    <row r="507" spans="1:8" x14ac:dyDescent="0.2">
      <c r="A507" s="2" t="s">
        <v>49</v>
      </c>
      <c r="B507" s="4">
        <v>35</v>
      </c>
      <c r="C507" s="5">
        <v>6.33</v>
      </c>
      <c r="D507" s="4">
        <v>17</v>
      </c>
      <c r="E507" s="5">
        <v>9.83</v>
      </c>
      <c r="F507" s="4">
        <v>18</v>
      </c>
      <c r="G507" s="5">
        <v>4.75</v>
      </c>
      <c r="H507" s="4">
        <v>0</v>
      </c>
    </row>
    <row r="508" spans="1:8" x14ac:dyDescent="0.2">
      <c r="A508" s="2" t="s">
        <v>50</v>
      </c>
      <c r="B508" s="4">
        <v>15</v>
      </c>
      <c r="C508" s="5">
        <v>2.71</v>
      </c>
      <c r="D508" s="4">
        <v>2</v>
      </c>
      <c r="E508" s="5">
        <v>1.1599999999999999</v>
      </c>
      <c r="F508" s="4">
        <v>13</v>
      </c>
      <c r="G508" s="5">
        <v>3.43</v>
      </c>
      <c r="H508" s="4">
        <v>0</v>
      </c>
    </row>
    <row r="509" spans="1:8" x14ac:dyDescent="0.2">
      <c r="A509" s="2" t="s">
        <v>51</v>
      </c>
      <c r="B509" s="4">
        <v>31</v>
      </c>
      <c r="C509" s="5">
        <v>5.61</v>
      </c>
      <c r="D509" s="4">
        <v>15</v>
      </c>
      <c r="E509" s="5">
        <v>8.67</v>
      </c>
      <c r="F509" s="4">
        <v>16</v>
      </c>
      <c r="G509" s="5">
        <v>4.22</v>
      </c>
      <c r="H509" s="4">
        <v>0</v>
      </c>
    </row>
    <row r="510" spans="1:8" x14ac:dyDescent="0.2">
      <c r="A510" s="2" t="s">
        <v>52</v>
      </c>
      <c r="B510" s="4">
        <v>73</v>
      </c>
      <c r="C510" s="5">
        <v>13.2</v>
      </c>
      <c r="D510" s="4">
        <v>55</v>
      </c>
      <c r="E510" s="5">
        <v>31.79</v>
      </c>
      <c r="F510" s="4">
        <v>18</v>
      </c>
      <c r="G510" s="5">
        <v>4.75</v>
      </c>
      <c r="H510" s="4">
        <v>0</v>
      </c>
    </row>
    <row r="511" spans="1:8" x14ac:dyDescent="0.2">
      <c r="A511" s="2" t="s">
        <v>53</v>
      </c>
      <c r="B511" s="4">
        <v>23</v>
      </c>
      <c r="C511" s="5">
        <v>4.16</v>
      </c>
      <c r="D511" s="4">
        <v>12</v>
      </c>
      <c r="E511" s="5">
        <v>6.94</v>
      </c>
      <c r="F511" s="4">
        <v>11</v>
      </c>
      <c r="G511" s="5">
        <v>2.9</v>
      </c>
      <c r="H511" s="4">
        <v>0</v>
      </c>
    </row>
    <row r="512" spans="1:8" x14ac:dyDescent="0.2">
      <c r="A512" s="2" t="s">
        <v>54</v>
      </c>
      <c r="B512" s="4">
        <v>22</v>
      </c>
      <c r="C512" s="5">
        <v>3.98</v>
      </c>
      <c r="D512" s="4">
        <v>13</v>
      </c>
      <c r="E512" s="5">
        <v>7.51</v>
      </c>
      <c r="F512" s="4">
        <v>9</v>
      </c>
      <c r="G512" s="5">
        <v>2.37</v>
      </c>
      <c r="H512" s="4">
        <v>0</v>
      </c>
    </row>
    <row r="513" spans="1:8" x14ac:dyDescent="0.2">
      <c r="A513" s="2" t="s">
        <v>55</v>
      </c>
      <c r="B513" s="4">
        <v>17</v>
      </c>
      <c r="C513" s="5">
        <v>3.07</v>
      </c>
      <c r="D513" s="4">
        <v>2</v>
      </c>
      <c r="E513" s="5">
        <v>1.1599999999999999</v>
      </c>
      <c r="F513" s="4">
        <v>14</v>
      </c>
      <c r="G513" s="5">
        <v>3.69</v>
      </c>
      <c r="H513" s="4">
        <v>0</v>
      </c>
    </row>
    <row r="514" spans="1:8" x14ac:dyDescent="0.2">
      <c r="A514" s="1" t="s">
        <v>32</v>
      </c>
      <c r="B514" s="4">
        <v>601</v>
      </c>
      <c r="C514" s="5">
        <v>100.01</v>
      </c>
      <c r="D514" s="4">
        <v>304</v>
      </c>
      <c r="E514" s="5">
        <v>100</v>
      </c>
      <c r="F514" s="4">
        <v>293</v>
      </c>
      <c r="G514" s="5">
        <v>99.970000000000013</v>
      </c>
      <c r="H514" s="4">
        <v>1</v>
      </c>
    </row>
    <row r="515" spans="1:8" x14ac:dyDescent="0.2">
      <c r="A515" s="2" t="s">
        <v>41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42</v>
      </c>
      <c r="B516" s="4">
        <v>87</v>
      </c>
      <c r="C516" s="5">
        <v>14.48</v>
      </c>
      <c r="D516" s="4">
        <v>22</v>
      </c>
      <c r="E516" s="5">
        <v>7.24</v>
      </c>
      <c r="F516" s="4">
        <v>65</v>
      </c>
      <c r="G516" s="5">
        <v>22.18</v>
      </c>
      <c r="H516" s="4">
        <v>0</v>
      </c>
    </row>
    <row r="517" spans="1:8" x14ac:dyDescent="0.2">
      <c r="A517" s="2" t="s">
        <v>43</v>
      </c>
      <c r="B517" s="4">
        <v>50</v>
      </c>
      <c r="C517" s="5">
        <v>8.32</v>
      </c>
      <c r="D517" s="4">
        <v>12</v>
      </c>
      <c r="E517" s="5">
        <v>3.95</v>
      </c>
      <c r="F517" s="4">
        <v>38</v>
      </c>
      <c r="G517" s="5">
        <v>12.97</v>
      </c>
      <c r="H517" s="4">
        <v>0</v>
      </c>
    </row>
    <row r="518" spans="1:8" x14ac:dyDescent="0.2">
      <c r="A518" s="2" t="s">
        <v>44</v>
      </c>
      <c r="B518" s="4">
        <v>1</v>
      </c>
      <c r="C518" s="5">
        <v>0.17</v>
      </c>
      <c r="D518" s="4">
        <v>0</v>
      </c>
      <c r="E518" s="5">
        <v>0</v>
      </c>
      <c r="F518" s="4">
        <v>1</v>
      </c>
      <c r="G518" s="5">
        <v>0.34</v>
      </c>
      <c r="H518" s="4">
        <v>0</v>
      </c>
    </row>
    <row r="519" spans="1:8" x14ac:dyDescent="0.2">
      <c r="A519" s="2" t="s">
        <v>45</v>
      </c>
      <c r="B519" s="4">
        <v>4</v>
      </c>
      <c r="C519" s="5">
        <v>0.67</v>
      </c>
      <c r="D519" s="4">
        <v>1</v>
      </c>
      <c r="E519" s="5">
        <v>0.33</v>
      </c>
      <c r="F519" s="4">
        <v>3</v>
      </c>
      <c r="G519" s="5">
        <v>1.02</v>
      </c>
      <c r="H519" s="4">
        <v>0</v>
      </c>
    </row>
    <row r="520" spans="1:8" x14ac:dyDescent="0.2">
      <c r="A520" s="2" t="s">
        <v>46</v>
      </c>
      <c r="B520" s="4">
        <v>9</v>
      </c>
      <c r="C520" s="5">
        <v>1.5</v>
      </c>
      <c r="D520" s="4">
        <v>0</v>
      </c>
      <c r="E520" s="5">
        <v>0</v>
      </c>
      <c r="F520" s="4">
        <v>9</v>
      </c>
      <c r="G520" s="5">
        <v>3.07</v>
      </c>
      <c r="H520" s="4">
        <v>0</v>
      </c>
    </row>
    <row r="521" spans="1:8" x14ac:dyDescent="0.2">
      <c r="A521" s="2" t="s">
        <v>47</v>
      </c>
      <c r="B521" s="4">
        <v>127</v>
      </c>
      <c r="C521" s="5">
        <v>21.13</v>
      </c>
      <c r="D521" s="4">
        <v>53</v>
      </c>
      <c r="E521" s="5">
        <v>17.43</v>
      </c>
      <c r="F521" s="4">
        <v>73</v>
      </c>
      <c r="G521" s="5">
        <v>24.91</v>
      </c>
      <c r="H521" s="4">
        <v>1</v>
      </c>
    </row>
    <row r="522" spans="1:8" x14ac:dyDescent="0.2">
      <c r="A522" s="2" t="s">
        <v>48</v>
      </c>
      <c r="B522" s="4">
        <v>3</v>
      </c>
      <c r="C522" s="5">
        <v>0.5</v>
      </c>
      <c r="D522" s="4">
        <v>1</v>
      </c>
      <c r="E522" s="5">
        <v>0.33</v>
      </c>
      <c r="F522" s="4">
        <v>2</v>
      </c>
      <c r="G522" s="5">
        <v>0.68</v>
      </c>
      <c r="H522" s="4">
        <v>0</v>
      </c>
    </row>
    <row r="523" spans="1:8" x14ac:dyDescent="0.2">
      <c r="A523" s="2" t="s">
        <v>49</v>
      </c>
      <c r="B523" s="4">
        <v>74</v>
      </c>
      <c r="C523" s="5">
        <v>12.31</v>
      </c>
      <c r="D523" s="4">
        <v>55</v>
      </c>
      <c r="E523" s="5">
        <v>18.09</v>
      </c>
      <c r="F523" s="4">
        <v>19</v>
      </c>
      <c r="G523" s="5">
        <v>6.48</v>
      </c>
      <c r="H523" s="4">
        <v>0</v>
      </c>
    </row>
    <row r="524" spans="1:8" x14ac:dyDescent="0.2">
      <c r="A524" s="2" t="s">
        <v>50</v>
      </c>
      <c r="B524" s="4">
        <v>25</v>
      </c>
      <c r="C524" s="5">
        <v>4.16</v>
      </c>
      <c r="D524" s="4">
        <v>11</v>
      </c>
      <c r="E524" s="5">
        <v>3.62</v>
      </c>
      <c r="F524" s="4">
        <v>14</v>
      </c>
      <c r="G524" s="5">
        <v>4.78</v>
      </c>
      <c r="H524" s="4">
        <v>0</v>
      </c>
    </row>
    <row r="525" spans="1:8" x14ac:dyDescent="0.2">
      <c r="A525" s="2" t="s">
        <v>51</v>
      </c>
      <c r="B525" s="4">
        <v>77</v>
      </c>
      <c r="C525" s="5">
        <v>12.81</v>
      </c>
      <c r="D525" s="4">
        <v>59</v>
      </c>
      <c r="E525" s="5">
        <v>19.41</v>
      </c>
      <c r="F525" s="4">
        <v>17</v>
      </c>
      <c r="G525" s="5">
        <v>5.8</v>
      </c>
      <c r="H525" s="4">
        <v>0</v>
      </c>
    </row>
    <row r="526" spans="1:8" x14ac:dyDescent="0.2">
      <c r="A526" s="2" t="s">
        <v>52</v>
      </c>
      <c r="B526" s="4">
        <v>83</v>
      </c>
      <c r="C526" s="5">
        <v>13.81</v>
      </c>
      <c r="D526" s="4">
        <v>65</v>
      </c>
      <c r="E526" s="5">
        <v>21.38</v>
      </c>
      <c r="F526" s="4">
        <v>18</v>
      </c>
      <c r="G526" s="5">
        <v>6.14</v>
      </c>
      <c r="H526" s="4">
        <v>0</v>
      </c>
    </row>
    <row r="527" spans="1:8" x14ac:dyDescent="0.2">
      <c r="A527" s="2" t="s">
        <v>53</v>
      </c>
      <c r="B527" s="4">
        <v>12</v>
      </c>
      <c r="C527" s="5">
        <v>2</v>
      </c>
      <c r="D527" s="4">
        <v>9</v>
      </c>
      <c r="E527" s="5">
        <v>2.96</v>
      </c>
      <c r="F527" s="4">
        <v>3</v>
      </c>
      <c r="G527" s="5">
        <v>1.02</v>
      </c>
      <c r="H527" s="4">
        <v>0</v>
      </c>
    </row>
    <row r="528" spans="1:8" x14ac:dyDescent="0.2">
      <c r="A528" s="2" t="s">
        <v>54</v>
      </c>
      <c r="B528" s="4">
        <v>21</v>
      </c>
      <c r="C528" s="5">
        <v>3.49</v>
      </c>
      <c r="D528" s="4">
        <v>10</v>
      </c>
      <c r="E528" s="5">
        <v>3.29</v>
      </c>
      <c r="F528" s="4">
        <v>9</v>
      </c>
      <c r="G528" s="5">
        <v>3.07</v>
      </c>
      <c r="H528" s="4">
        <v>0</v>
      </c>
    </row>
    <row r="529" spans="1:8" x14ac:dyDescent="0.2">
      <c r="A529" s="2" t="s">
        <v>55</v>
      </c>
      <c r="B529" s="4">
        <v>28</v>
      </c>
      <c r="C529" s="5">
        <v>4.66</v>
      </c>
      <c r="D529" s="4">
        <v>6</v>
      </c>
      <c r="E529" s="5">
        <v>1.97</v>
      </c>
      <c r="F529" s="4">
        <v>22</v>
      </c>
      <c r="G529" s="5">
        <v>7.51</v>
      </c>
      <c r="H529" s="4">
        <v>0</v>
      </c>
    </row>
    <row r="530" spans="1:8" x14ac:dyDescent="0.2">
      <c r="A530" s="1" t="s">
        <v>33</v>
      </c>
      <c r="B530" s="4">
        <v>180</v>
      </c>
      <c r="C530" s="5">
        <v>100.01</v>
      </c>
      <c r="D530" s="4">
        <v>92</v>
      </c>
      <c r="E530" s="5">
        <v>100</v>
      </c>
      <c r="F530" s="4">
        <v>86</v>
      </c>
      <c r="G530" s="5">
        <v>100</v>
      </c>
      <c r="H530" s="4">
        <v>0</v>
      </c>
    </row>
    <row r="531" spans="1:8" x14ac:dyDescent="0.2">
      <c r="A531" s="2" t="s">
        <v>41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42</v>
      </c>
      <c r="B532" s="4">
        <v>49</v>
      </c>
      <c r="C532" s="5">
        <v>27.22</v>
      </c>
      <c r="D532" s="4">
        <v>24</v>
      </c>
      <c r="E532" s="5">
        <v>26.09</v>
      </c>
      <c r="F532" s="4">
        <v>25</v>
      </c>
      <c r="G532" s="5">
        <v>29.07</v>
      </c>
      <c r="H532" s="4">
        <v>0</v>
      </c>
    </row>
    <row r="533" spans="1:8" x14ac:dyDescent="0.2">
      <c r="A533" s="2" t="s">
        <v>43</v>
      </c>
      <c r="B533" s="4">
        <v>30</v>
      </c>
      <c r="C533" s="5">
        <v>16.670000000000002</v>
      </c>
      <c r="D533" s="4">
        <v>7</v>
      </c>
      <c r="E533" s="5">
        <v>7.61</v>
      </c>
      <c r="F533" s="4">
        <v>23</v>
      </c>
      <c r="G533" s="5">
        <v>26.74</v>
      </c>
      <c r="H533" s="4">
        <v>0</v>
      </c>
    </row>
    <row r="534" spans="1:8" x14ac:dyDescent="0.2">
      <c r="A534" s="2" t="s">
        <v>44</v>
      </c>
      <c r="B534" s="4">
        <v>1</v>
      </c>
      <c r="C534" s="5">
        <v>0.56000000000000005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2">
      <c r="A535" s="2" t="s">
        <v>45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2">
      <c r="A536" s="2" t="s">
        <v>46</v>
      </c>
      <c r="B536" s="4">
        <v>1</v>
      </c>
      <c r="C536" s="5">
        <v>0.56000000000000005</v>
      </c>
      <c r="D536" s="4">
        <v>0</v>
      </c>
      <c r="E536" s="5">
        <v>0</v>
      </c>
      <c r="F536" s="4">
        <v>1</v>
      </c>
      <c r="G536" s="5">
        <v>1.1599999999999999</v>
      </c>
      <c r="H536" s="4">
        <v>0</v>
      </c>
    </row>
    <row r="537" spans="1:8" x14ac:dyDescent="0.2">
      <c r="A537" s="2" t="s">
        <v>47</v>
      </c>
      <c r="B537" s="4">
        <v>32</v>
      </c>
      <c r="C537" s="5">
        <v>17.78</v>
      </c>
      <c r="D537" s="4">
        <v>19</v>
      </c>
      <c r="E537" s="5">
        <v>20.65</v>
      </c>
      <c r="F537" s="4">
        <v>13</v>
      </c>
      <c r="G537" s="5">
        <v>15.12</v>
      </c>
      <c r="H537" s="4">
        <v>0</v>
      </c>
    </row>
    <row r="538" spans="1:8" x14ac:dyDescent="0.2">
      <c r="A538" s="2" t="s">
        <v>48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2">
      <c r="A539" s="2" t="s">
        <v>49</v>
      </c>
      <c r="B539" s="4">
        <v>6</v>
      </c>
      <c r="C539" s="5">
        <v>3.33</v>
      </c>
      <c r="D539" s="4">
        <v>0</v>
      </c>
      <c r="E539" s="5">
        <v>0</v>
      </c>
      <c r="F539" s="4">
        <v>6</v>
      </c>
      <c r="G539" s="5">
        <v>6.98</v>
      </c>
      <c r="H539" s="4">
        <v>0</v>
      </c>
    </row>
    <row r="540" spans="1:8" x14ac:dyDescent="0.2">
      <c r="A540" s="2" t="s">
        <v>50</v>
      </c>
      <c r="B540" s="4">
        <v>2</v>
      </c>
      <c r="C540" s="5">
        <v>1.1100000000000001</v>
      </c>
      <c r="D540" s="4">
        <v>1</v>
      </c>
      <c r="E540" s="5">
        <v>1.0900000000000001</v>
      </c>
      <c r="F540" s="4">
        <v>1</v>
      </c>
      <c r="G540" s="5">
        <v>1.1599999999999999</v>
      </c>
      <c r="H540" s="4">
        <v>0</v>
      </c>
    </row>
    <row r="541" spans="1:8" x14ac:dyDescent="0.2">
      <c r="A541" s="2" t="s">
        <v>51</v>
      </c>
      <c r="B541" s="4">
        <v>13</v>
      </c>
      <c r="C541" s="5">
        <v>7.22</v>
      </c>
      <c r="D541" s="4">
        <v>11</v>
      </c>
      <c r="E541" s="5">
        <v>11.96</v>
      </c>
      <c r="F541" s="4">
        <v>2</v>
      </c>
      <c r="G541" s="5">
        <v>2.33</v>
      </c>
      <c r="H541" s="4">
        <v>0</v>
      </c>
    </row>
    <row r="542" spans="1:8" x14ac:dyDescent="0.2">
      <c r="A542" s="2" t="s">
        <v>52</v>
      </c>
      <c r="B542" s="4">
        <v>22</v>
      </c>
      <c r="C542" s="5">
        <v>12.22</v>
      </c>
      <c r="D542" s="4">
        <v>21</v>
      </c>
      <c r="E542" s="5">
        <v>22.83</v>
      </c>
      <c r="F542" s="4">
        <v>1</v>
      </c>
      <c r="G542" s="5">
        <v>1.1599999999999999</v>
      </c>
      <c r="H542" s="4">
        <v>0</v>
      </c>
    </row>
    <row r="543" spans="1:8" x14ac:dyDescent="0.2">
      <c r="A543" s="2" t="s">
        <v>53</v>
      </c>
      <c r="B543" s="4">
        <v>3</v>
      </c>
      <c r="C543" s="5">
        <v>1.67</v>
      </c>
      <c r="D543" s="4">
        <v>2</v>
      </c>
      <c r="E543" s="5">
        <v>2.17</v>
      </c>
      <c r="F543" s="4">
        <v>0</v>
      </c>
      <c r="G543" s="5">
        <v>0</v>
      </c>
      <c r="H543" s="4">
        <v>0</v>
      </c>
    </row>
    <row r="544" spans="1:8" x14ac:dyDescent="0.2">
      <c r="A544" s="2" t="s">
        <v>54</v>
      </c>
      <c r="B544" s="4">
        <v>7</v>
      </c>
      <c r="C544" s="5">
        <v>3.89</v>
      </c>
      <c r="D544" s="4">
        <v>2</v>
      </c>
      <c r="E544" s="5">
        <v>2.17</v>
      </c>
      <c r="F544" s="4">
        <v>5</v>
      </c>
      <c r="G544" s="5">
        <v>5.81</v>
      </c>
      <c r="H544" s="4">
        <v>0</v>
      </c>
    </row>
    <row r="545" spans="1:8" x14ac:dyDescent="0.2">
      <c r="A545" s="2" t="s">
        <v>55</v>
      </c>
      <c r="B545" s="4">
        <v>14</v>
      </c>
      <c r="C545" s="5">
        <v>7.78</v>
      </c>
      <c r="D545" s="4">
        <v>5</v>
      </c>
      <c r="E545" s="5">
        <v>5.43</v>
      </c>
      <c r="F545" s="4">
        <v>9</v>
      </c>
      <c r="G545" s="5">
        <v>10.47</v>
      </c>
      <c r="H545" s="4">
        <v>0</v>
      </c>
    </row>
    <row r="546" spans="1:8" x14ac:dyDescent="0.2">
      <c r="A546" s="1" t="s">
        <v>34</v>
      </c>
      <c r="B546" s="4">
        <v>117</v>
      </c>
      <c r="C546" s="5">
        <v>99.98</v>
      </c>
      <c r="D546" s="4">
        <v>39</v>
      </c>
      <c r="E546" s="5">
        <v>100</v>
      </c>
      <c r="F546" s="4">
        <v>74</v>
      </c>
      <c r="G546" s="5">
        <v>100.00999999999999</v>
      </c>
      <c r="H546" s="4">
        <v>0</v>
      </c>
    </row>
    <row r="547" spans="1:8" x14ac:dyDescent="0.2">
      <c r="A547" s="2" t="s">
        <v>41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42</v>
      </c>
      <c r="B548" s="4">
        <v>29</v>
      </c>
      <c r="C548" s="5">
        <v>24.79</v>
      </c>
      <c r="D548" s="4">
        <v>8</v>
      </c>
      <c r="E548" s="5">
        <v>20.51</v>
      </c>
      <c r="F548" s="4">
        <v>21</v>
      </c>
      <c r="G548" s="5">
        <v>28.38</v>
      </c>
      <c r="H548" s="4">
        <v>0</v>
      </c>
    </row>
    <row r="549" spans="1:8" x14ac:dyDescent="0.2">
      <c r="A549" s="2" t="s">
        <v>43</v>
      </c>
      <c r="B549" s="4">
        <v>18</v>
      </c>
      <c r="C549" s="5">
        <v>15.38</v>
      </c>
      <c r="D549" s="4">
        <v>4</v>
      </c>
      <c r="E549" s="5">
        <v>10.26</v>
      </c>
      <c r="F549" s="4">
        <v>14</v>
      </c>
      <c r="G549" s="5">
        <v>18.920000000000002</v>
      </c>
      <c r="H549" s="4">
        <v>0</v>
      </c>
    </row>
    <row r="550" spans="1:8" x14ac:dyDescent="0.2">
      <c r="A550" s="2" t="s">
        <v>44</v>
      </c>
      <c r="B550" s="4">
        <v>1</v>
      </c>
      <c r="C550" s="5">
        <v>0.85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2">
      <c r="A551" s="2" t="s">
        <v>45</v>
      </c>
      <c r="B551" s="4">
        <v>0</v>
      </c>
      <c r="C551" s="5">
        <v>0</v>
      </c>
      <c r="D551" s="4">
        <v>0</v>
      </c>
      <c r="E551" s="5">
        <v>0</v>
      </c>
      <c r="F551" s="4">
        <v>0</v>
      </c>
      <c r="G551" s="5">
        <v>0</v>
      </c>
      <c r="H551" s="4">
        <v>0</v>
      </c>
    </row>
    <row r="552" spans="1:8" x14ac:dyDescent="0.2">
      <c r="A552" s="2" t="s">
        <v>46</v>
      </c>
      <c r="B552" s="4">
        <v>4</v>
      </c>
      <c r="C552" s="5">
        <v>3.42</v>
      </c>
      <c r="D552" s="4">
        <v>0</v>
      </c>
      <c r="E552" s="5">
        <v>0</v>
      </c>
      <c r="F552" s="4">
        <v>4</v>
      </c>
      <c r="G552" s="5">
        <v>5.41</v>
      </c>
      <c r="H552" s="4">
        <v>0</v>
      </c>
    </row>
    <row r="553" spans="1:8" x14ac:dyDescent="0.2">
      <c r="A553" s="2" t="s">
        <v>47</v>
      </c>
      <c r="B553" s="4">
        <v>18</v>
      </c>
      <c r="C553" s="5">
        <v>15.38</v>
      </c>
      <c r="D553" s="4">
        <v>8</v>
      </c>
      <c r="E553" s="5">
        <v>20.51</v>
      </c>
      <c r="F553" s="4">
        <v>10</v>
      </c>
      <c r="G553" s="5">
        <v>13.51</v>
      </c>
      <c r="H553" s="4">
        <v>0</v>
      </c>
    </row>
    <row r="554" spans="1:8" x14ac:dyDescent="0.2">
      <c r="A554" s="2" t="s">
        <v>48</v>
      </c>
      <c r="B554" s="4">
        <v>1</v>
      </c>
      <c r="C554" s="5">
        <v>0.85</v>
      </c>
      <c r="D554" s="4">
        <v>0</v>
      </c>
      <c r="E554" s="5">
        <v>0</v>
      </c>
      <c r="F554" s="4">
        <v>1</v>
      </c>
      <c r="G554" s="5">
        <v>1.35</v>
      </c>
      <c r="H554" s="4">
        <v>0</v>
      </c>
    </row>
    <row r="555" spans="1:8" x14ac:dyDescent="0.2">
      <c r="A555" s="2" t="s">
        <v>49</v>
      </c>
      <c r="B555" s="4">
        <v>7</v>
      </c>
      <c r="C555" s="5">
        <v>5.98</v>
      </c>
      <c r="D555" s="4">
        <v>2</v>
      </c>
      <c r="E555" s="5">
        <v>5.13</v>
      </c>
      <c r="F555" s="4">
        <v>5</v>
      </c>
      <c r="G555" s="5">
        <v>6.76</v>
      </c>
      <c r="H555" s="4">
        <v>0</v>
      </c>
    </row>
    <row r="556" spans="1:8" x14ac:dyDescent="0.2">
      <c r="A556" s="2" t="s">
        <v>50</v>
      </c>
      <c r="B556" s="4">
        <v>0</v>
      </c>
      <c r="C556" s="5">
        <v>0</v>
      </c>
      <c r="D556" s="4">
        <v>0</v>
      </c>
      <c r="E556" s="5">
        <v>0</v>
      </c>
      <c r="F556" s="4">
        <v>0</v>
      </c>
      <c r="G556" s="5">
        <v>0</v>
      </c>
      <c r="H556" s="4">
        <v>0</v>
      </c>
    </row>
    <row r="557" spans="1:8" x14ac:dyDescent="0.2">
      <c r="A557" s="2" t="s">
        <v>51</v>
      </c>
      <c r="B557" s="4">
        <v>10</v>
      </c>
      <c r="C557" s="5">
        <v>8.5500000000000007</v>
      </c>
      <c r="D557" s="4">
        <v>4</v>
      </c>
      <c r="E557" s="5">
        <v>10.26</v>
      </c>
      <c r="F557" s="4">
        <v>5</v>
      </c>
      <c r="G557" s="5">
        <v>6.76</v>
      </c>
      <c r="H557" s="4">
        <v>0</v>
      </c>
    </row>
    <row r="558" spans="1:8" x14ac:dyDescent="0.2">
      <c r="A558" s="2" t="s">
        <v>52</v>
      </c>
      <c r="B558" s="4">
        <v>8</v>
      </c>
      <c r="C558" s="5">
        <v>6.84</v>
      </c>
      <c r="D558" s="4">
        <v>6</v>
      </c>
      <c r="E558" s="5">
        <v>15.38</v>
      </c>
      <c r="F558" s="4">
        <v>2</v>
      </c>
      <c r="G558" s="5">
        <v>2.7</v>
      </c>
      <c r="H558" s="4">
        <v>0</v>
      </c>
    </row>
    <row r="559" spans="1:8" x14ac:dyDescent="0.2">
      <c r="A559" s="2" t="s">
        <v>53</v>
      </c>
      <c r="B559" s="4">
        <v>5</v>
      </c>
      <c r="C559" s="5">
        <v>4.2699999999999996</v>
      </c>
      <c r="D559" s="4">
        <v>2</v>
      </c>
      <c r="E559" s="5">
        <v>5.13</v>
      </c>
      <c r="F559" s="4">
        <v>1</v>
      </c>
      <c r="G559" s="5">
        <v>1.35</v>
      </c>
      <c r="H559" s="4">
        <v>0</v>
      </c>
    </row>
    <row r="560" spans="1:8" x14ac:dyDescent="0.2">
      <c r="A560" s="2" t="s">
        <v>54</v>
      </c>
      <c r="B560" s="4">
        <v>5</v>
      </c>
      <c r="C560" s="5">
        <v>4.2699999999999996</v>
      </c>
      <c r="D560" s="4">
        <v>1</v>
      </c>
      <c r="E560" s="5">
        <v>2.56</v>
      </c>
      <c r="F560" s="4">
        <v>4</v>
      </c>
      <c r="G560" s="5">
        <v>5.41</v>
      </c>
      <c r="H560" s="4">
        <v>0</v>
      </c>
    </row>
    <row r="561" spans="1:8" x14ac:dyDescent="0.2">
      <c r="A561" s="2" t="s">
        <v>55</v>
      </c>
      <c r="B561" s="4">
        <v>11</v>
      </c>
      <c r="C561" s="5">
        <v>9.4</v>
      </c>
      <c r="D561" s="4">
        <v>4</v>
      </c>
      <c r="E561" s="5">
        <v>10.26</v>
      </c>
      <c r="F561" s="4">
        <v>7</v>
      </c>
      <c r="G561" s="5">
        <v>9.4600000000000009</v>
      </c>
      <c r="H561" s="4">
        <v>0</v>
      </c>
    </row>
    <row r="562" spans="1:8" x14ac:dyDescent="0.2">
      <c r="A562" s="1" t="s">
        <v>35</v>
      </c>
      <c r="B562" s="4">
        <v>137</v>
      </c>
      <c r="C562" s="5">
        <v>100.01</v>
      </c>
      <c r="D562" s="4">
        <v>85</v>
      </c>
      <c r="E562" s="5">
        <v>100</v>
      </c>
      <c r="F562" s="4">
        <v>49</v>
      </c>
      <c r="G562" s="5">
        <v>99.990000000000009</v>
      </c>
      <c r="H562" s="4">
        <v>0</v>
      </c>
    </row>
    <row r="563" spans="1:8" x14ac:dyDescent="0.2">
      <c r="A563" s="2" t="s">
        <v>41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42</v>
      </c>
      <c r="B564" s="4">
        <v>34</v>
      </c>
      <c r="C564" s="5">
        <v>24.82</v>
      </c>
      <c r="D564" s="4">
        <v>20</v>
      </c>
      <c r="E564" s="5">
        <v>23.53</v>
      </c>
      <c r="F564" s="4">
        <v>14</v>
      </c>
      <c r="G564" s="5">
        <v>28.57</v>
      </c>
      <c r="H564" s="4">
        <v>0</v>
      </c>
    </row>
    <row r="565" spans="1:8" x14ac:dyDescent="0.2">
      <c r="A565" s="2" t="s">
        <v>43</v>
      </c>
      <c r="B565" s="4">
        <v>17</v>
      </c>
      <c r="C565" s="5">
        <v>12.41</v>
      </c>
      <c r="D565" s="4">
        <v>6</v>
      </c>
      <c r="E565" s="5">
        <v>7.06</v>
      </c>
      <c r="F565" s="4">
        <v>11</v>
      </c>
      <c r="G565" s="5">
        <v>22.45</v>
      </c>
      <c r="H565" s="4">
        <v>0</v>
      </c>
    </row>
    <row r="566" spans="1:8" x14ac:dyDescent="0.2">
      <c r="A566" s="2" t="s">
        <v>44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2">
      <c r="A567" s="2" t="s">
        <v>45</v>
      </c>
      <c r="B567" s="4">
        <v>0</v>
      </c>
      <c r="C567" s="5">
        <v>0</v>
      </c>
      <c r="D567" s="4">
        <v>0</v>
      </c>
      <c r="E567" s="5">
        <v>0</v>
      </c>
      <c r="F567" s="4">
        <v>0</v>
      </c>
      <c r="G567" s="5">
        <v>0</v>
      </c>
      <c r="H567" s="4">
        <v>0</v>
      </c>
    </row>
    <row r="568" spans="1:8" x14ac:dyDescent="0.2">
      <c r="A568" s="2" t="s">
        <v>46</v>
      </c>
      <c r="B568" s="4">
        <v>4</v>
      </c>
      <c r="C568" s="5">
        <v>2.92</v>
      </c>
      <c r="D568" s="4">
        <v>3</v>
      </c>
      <c r="E568" s="5">
        <v>3.53</v>
      </c>
      <c r="F568" s="4">
        <v>1</v>
      </c>
      <c r="G568" s="5">
        <v>2.04</v>
      </c>
      <c r="H568" s="4">
        <v>0</v>
      </c>
    </row>
    <row r="569" spans="1:8" x14ac:dyDescent="0.2">
      <c r="A569" s="2" t="s">
        <v>47</v>
      </c>
      <c r="B569" s="4">
        <v>39</v>
      </c>
      <c r="C569" s="5">
        <v>28.47</v>
      </c>
      <c r="D569" s="4">
        <v>27</v>
      </c>
      <c r="E569" s="5">
        <v>31.76</v>
      </c>
      <c r="F569" s="4">
        <v>12</v>
      </c>
      <c r="G569" s="5">
        <v>24.49</v>
      </c>
      <c r="H569" s="4">
        <v>0</v>
      </c>
    </row>
    <row r="570" spans="1:8" x14ac:dyDescent="0.2">
      <c r="A570" s="2" t="s">
        <v>48</v>
      </c>
      <c r="B570" s="4">
        <v>0</v>
      </c>
      <c r="C570" s="5">
        <v>0</v>
      </c>
      <c r="D570" s="4">
        <v>0</v>
      </c>
      <c r="E570" s="5">
        <v>0</v>
      </c>
      <c r="F570" s="4">
        <v>0</v>
      </c>
      <c r="G570" s="5">
        <v>0</v>
      </c>
      <c r="H570" s="4">
        <v>0</v>
      </c>
    </row>
    <row r="571" spans="1:8" x14ac:dyDescent="0.2">
      <c r="A571" s="2" t="s">
        <v>49</v>
      </c>
      <c r="B571" s="4">
        <v>1</v>
      </c>
      <c r="C571" s="5">
        <v>0.73</v>
      </c>
      <c r="D571" s="4">
        <v>0</v>
      </c>
      <c r="E571" s="5">
        <v>0</v>
      </c>
      <c r="F571" s="4">
        <v>1</v>
      </c>
      <c r="G571" s="5">
        <v>2.04</v>
      </c>
      <c r="H571" s="4">
        <v>0</v>
      </c>
    </row>
    <row r="572" spans="1:8" x14ac:dyDescent="0.2">
      <c r="A572" s="2" t="s">
        <v>50</v>
      </c>
      <c r="B572" s="4">
        <v>3</v>
      </c>
      <c r="C572" s="5">
        <v>2.19</v>
      </c>
      <c r="D572" s="4">
        <v>2</v>
      </c>
      <c r="E572" s="5">
        <v>2.35</v>
      </c>
      <c r="F572" s="4">
        <v>1</v>
      </c>
      <c r="G572" s="5">
        <v>2.04</v>
      </c>
      <c r="H572" s="4">
        <v>0</v>
      </c>
    </row>
    <row r="573" spans="1:8" x14ac:dyDescent="0.2">
      <c r="A573" s="2" t="s">
        <v>51</v>
      </c>
      <c r="B573" s="4">
        <v>15</v>
      </c>
      <c r="C573" s="5">
        <v>10.95</v>
      </c>
      <c r="D573" s="4">
        <v>10</v>
      </c>
      <c r="E573" s="5">
        <v>11.76</v>
      </c>
      <c r="F573" s="4">
        <v>4</v>
      </c>
      <c r="G573" s="5">
        <v>8.16</v>
      </c>
      <c r="H573" s="4">
        <v>0</v>
      </c>
    </row>
    <row r="574" spans="1:8" x14ac:dyDescent="0.2">
      <c r="A574" s="2" t="s">
        <v>52</v>
      </c>
      <c r="B574" s="4">
        <v>9</v>
      </c>
      <c r="C574" s="5">
        <v>6.57</v>
      </c>
      <c r="D574" s="4">
        <v>9</v>
      </c>
      <c r="E574" s="5">
        <v>10.59</v>
      </c>
      <c r="F574" s="4">
        <v>0</v>
      </c>
      <c r="G574" s="5">
        <v>0</v>
      </c>
      <c r="H574" s="4">
        <v>0</v>
      </c>
    </row>
    <row r="575" spans="1:8" x14ac:dyDescent="0.2">
      <c r="A575" s="2" t="s">
        <v>53</v>
      </c>
      <c r="B575" s="4">
        <v>2</v>
      </c>
      <c r="C575" s="5">
        <v>1.46</v>
      </c>
      <c r="D575" s="4">
        <v>1</v>
      </c>
      <c r="E575" s="5">
        <v>1.18</v>
      </c>
      <c r="F575" s="4">
        <v>0</v>
      </c>
      <c r="G575" s="5">
        <v>0</v>
      </c>
      <c r="H575" s="4">
        <v>0</v>
      </c>
    </row>
    <row r="576" spans="1:8" x14ac:dyDescent="0.2">
      <c r="A576" s="2" t="s">
        <v>54</v>
      </c>
      <c r="B576" s="4">
        <v>9</v>
      </c>
      <c r="C576" s="5">
        <v>6.57</v>
      </c>
      <c r="D576" s="4">
        <v>7</v>
      </c>
      <c r="E576" s="5">
        <v>8.24</v>
      </c>
      <c r="F576" s="4">
        <v>1</v>
      </c>
      <c r="G576" s="5">
        <v>2.04</v>
      </c>
      <c r="H576" s="4">
        <v>0</v>
      </c>
    </row>
    <row r="577" spans="1:8" x14ac:dyDescent="0.2">
      <c r="A577" s="2" t="s">
        <v>55</v>
      </c>
      <c r="B577" s="4">
        <v>4</v>
      </c>
      <c r="C577" s="5">
        <v>2.92</v>
      </c>
      <c r="D577" s="4">
        <v>0</v>
      </c>
      <c r="E577" s="5">
        <v>0</v>
      </c>
      <c r="F577" s="4">
        <v>4</v>
      </c>
      <c r="G577" s="5">
        <v>8.16</v>
      </c>
      <c r="H577" s="4">
        <v>0</v>
      </c>
    </row>
    <row r="578" spans="1:8" x14ac:dyDescent="0.2">
      <c r="A578" s="1" t="s">
        <v>36</v>
      </c>
      <c r="B578" s="4">
        <v>697</v>
      </c>
      <c r="C578" s="5">
        <v>99.98</v>
      </c>
      <c r="D578" s="4">
        <v>439</v>
      </c>
      <c r="E578" s="5">
        <v>99.990000000000009</v>
      </c>
      <c r="F578" s="4">
        <v>239</v>
      </c>
      <c r="G578" s="5">
        <v>100.01</v>
      </c>
      <c r="H578" s="4">
        <v>6</v>
      </c>
    </row>
    <row r="579" spans="1:8" x14ac:dyDescent="0.2">
      <c r="A579" s="2" t="s">
        <v>41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42</v>
      </c>
      <c r="B580" s="4">
        <v>142</v>
      </c>
      <c r="C580" s="5">
        <v>20.37</v>
      </c>
      <c r="D580" s="4">
        <v>86</v>
      </c>
      <c r="E580" s="5">
        <v>19.59</v>
      </c>
      <c r="F580" s="4">
        <v>56</v>
      </c>
      <c r="G580" s="5">
        <v>23.43</v>
      </c>
      <c r="H580" s="4">
        <v>0</v>
      </c>
    </row>
    <row r="581" spans="1:8" x14ac:dyDescent="0.2">
      <c r="A581" s="2" t="s">
        <v>43</v>
      </c>
      <c r="B581" s="4">
        <v>47</v>
      </c>
      <c r="C581" s="5">
        <v>6.74</v>
      </c>
      <c r="D581" s="4">
        <v>15</v>
      </c>
      <c r="E581" s="5">
        <v>3.42</v>
      </c>
      <c r="F581" s="4">
        <v>32</v>
      </c>
      <c r="G581" s="5">
        <v>13.39</v>
      </c>
      <c r="H581" s="4">
        <v>0</v>
      </c>
    </row>
    <row r="582" spans="1:8" x14ac:dyDescent="0.2">
      <c r="A582" s="2" t="s">
        <v>44</v>
      </c>
      <c r="B582" s="4">
        <v>1</v>
      </c>
      <c r="C582" s="5">
        <v>0.14000000000000001</v>
      </c>
      <c r="D582" s="4">
        <v>0</v>
      </c>
      <c r="E582" s="5">
        <v>0</v>
      </c>
      <c r="F582" s="4">
        <v>1</v>
      </c>
      <c r="G582" s="5">
        <v>0.42</v>
      </c>
      <c r="H582" s="4">
        <v>0</v>
      </c>
    </row>
    <row r="583" spans="1:8" x14ac:dyDescent="0.2">
      <c r="A583" s="2" t="s">
        <v>45</v>
      </c>
      <c r="B583" s="4">
        <v>3</v>
      </c>
      <c r="C583" s="5">
        <v>0.43</v>
      </c>
      <c r="D583" s="4">
        <v>1</v>
      </c>
      <c r="E583" s="5">
        <v>0.23</v>
      </c>
      <c r="F583" s="4">
        <v>2</v>
      </c>
      <c r="G583" s="5">
        <v>0.84</v>
      </c>
      <c r="H583" s="4">
        <v>0</v>
      </c>
    </row>
    <row r="584" spans="1:8" x14ac:dyDescent="0.2">
      <c r="A584" s="2" t="s">
        <v>46</v>
      </c>
      <c r="B584" s="4">
        <v>12</v>
      </c>
      <c r="C584" s="5">
        <v>1.72</v>
      </c>
      <c r="D584" s="4">
        <v>6</v>
      </c>
      <c r="E584" s="5">
        <v>1.37</v>
      </c>
      <c r="F584" s="4">
        <v>6</v>
      </c>
      <c r="G584" s="5">
        <v>2.5099999999999998</v>
      </c>
      <c r="H584" s="4">
        <v>0</v>
      </c>
    </row>
    <row r="585" spans="1:8" x14ac:dyDescent="0.2">
      <c r="A585" s="2" t="s">
        <v>47</v>
      </c>
      <c r="B585" s="4">
        <v>195</v>
      </c>
      <c r="C585" s="5">
        <v>27.98</v>
      </c>
      <c r="D585" s="4">
        <v>121</v>
      </c>
      <c r="E585" s="5">
        <v>27.56</v>
      </c>
      <c r="F585" s="4">
        <v>73</v>
      </c>
      <c r="G585" s="5">
        <v>30.54</v>
      </c>
      <c r="H585" s="4">
        <v>1</v>
      </c>
    </row>
    <row r="586" spans="1:8" x14ac:dyDescent="0.2">
      <c r="A586" s="2" t="s">
        <v>48</v>
      </c>
      <c r="B586" s="4">
        <v>4</v>
      </c>
      <c r="C586" s="5">
        <v>0.56999999999999995</v>
      </c>
      <c r="D586" s="4">
        <v>2</v>
      </c>
      <c r="E586" s="5">
        <v>0.46</v>
      </c>
      <c r="F586" s="4">
        <v>2</v>
      </c>
      <c r="G586" s="5">
        <v>0.84</v>
      </c>
      <c r="H586" s="4">
        <v>0</v>
      </c>
    </row>
    <row r="587" spans="1:8" x14ac:dyDescent="0.2">
      <c r="A587" s="2" t="s">
        <v>49</v>
      </c>
      <c r="B587" s="4">
        <v>17</v>
      </c>
      <c r="C587" s="5">
        <v>2.44</v>
      </c>
      <c r="D587" s="4">
        <v>8</v>
      </c>
      <c r="E587" s="5">
        <v>1.82</v>
      </c>
      <c r="F587" s="4">
        <v>9</v>
      </c>
      <c r="G587" s="5">
        <v>3.77</v>
      </c>
      <c r="H587" s="4">
        <v>0</v>
      </c>
    </row>
    <row r="588" spans="1:8" x14ac:dyDescent="0.2">
      <c r="A588" s="2" t="s">
        <v>50</v>
      </c>
      <c r="B588" s="4">
        <v>22</v>
      </c>
      <c r="C588" s="5">
        <v>3.16</v>
      </c>
      <c r="D588" s="4">
        <v>16</v>
      </c>
      <c r="E588" s="5">
        <v>3.64</v>
      </c>
      <c r="F588" s="4">
        <v>6</v>
      </c>
      <c r="G588" s="5">
        <v>2.5099999999999998</v>
      </c>
      <c r="H588" s="4">
        <v>0</v>
      </c>
    </row>
    <row r="589" spans="1:8" x14ac:dyDescent="0.2">
      <c r="A589" s="2" t="s">
        <v>51</v>
      </c>
      <c r="B589" s="4">
        <v>62</v>
      </c>
      <c r="C589" s="5">
        <v>8.9</v>
      </c>
      <c r="D589" s="4">
        <v>53</v>
      </c>
      <c r="E589" s="5">
        <v>12.07</v>
      </c>
      <c r="F589" s="4">
        <v>9</v>
      </c>
      <c r="G589" s="5">
        <v>3.77</v>
      </c>
      <c r="H589" s="4">
        <v>0</v>
      </c>
    </row>
    <row r="590" spans="1:8" x14ac:dyDescent="0.2">
      <c r="A590" s="2" t="s">
        <v>52</v>
      </c>
      <c r="B590" s="4">
        <v>99</v>
      </c>
      <c r="C590" s="5">
        <v>14.2</v>
      </c>
      <c r="D590" s="4">
        <v>86</v>
      </c>
      <c r="E590" s="5">
        <v>19.59</v>
      </c>
      <c r="F590" s="4">
        <v>12</v>
      </c>
      <c r="G590" s="5">
        <v>5.0199999999999996</v>
      </c>
      <c r="H590" s="4">
        <v>0</v>
      </c>
    </row>
    <row r="591" spans="1:8" x14ac:dyDescent="0.2">
      <c r="A591" s="2" t="s">
        <v>53</v>
      </c>
      <c r="B591" s="4">
        <v>33</v>
      </c>
      <c r="C591" s="5">
        <v>4.7300000000000004</v>
      </c>
      <c r="D591" s="4">
        <v>17</v>
      </c>
      <c r="E591" s="5">
        <v>3.87</v>
      </c>
      <c r="F591" s="4">
        <v>7</v>
      </c>
      <c r="G591" s="5">
        <v>2.93</v>
      </c>
      <c r="H591" s="4">
        <v>5</v>
      </c>
    </row>
    <row r="592" spans="1:8" x14ac:dyDescent="0.2">
      <c r="A592" s="2" t="s">
        <v>54</v>
      </c>
      <c r="B592" s="4">
        <v>30</v>
      </c>
      <c r="C592" s="5">
        <v>4.3</v>
      </c>
      <c r="D592" s="4">
        <v>12</v>
      </c>
      <c r="E592" s="5">
        <v>2.73</v>
      </c>
      <c r="F592" s="4">
        <v>10</v>
      </c>
      <c r="G592" s="5">
        <v>4.18</v>
      </c>
      <c r="H592" s="4">
        <v>0</v>
      </c>
    </row>
    <row r="593" spans="1:8" x14ac:dyDescent="0.2">
      <c r="A593" s="2" t="s">
        <v>55</v>
      </c>
      <c r="B593" s="4">
        <v>30</v>
      </c>
      <c r="C593" s="5">
        <v>4.3</v>
      </c>
      <c r="D593" s="4">
        <v>16</v>
      </c>
      <c r="E593" s="5">
        <v>3.64</v>
      </c>
      <c r="F593" s="4">
        <v>14</v>
      </c>
      <c r="G593" s="5">
        <v>5.86</v>
      </c>
      <c r="H593" s="4">
        <v>0</v>
      </c>
    </row>
    <row r="594" spans="1:8" x14ac:dyDescent="0.2">
      <c r="A594" s="1" t="s">
        <v>37</v>
      </c>
      <c r="B594" s="4">
        <v>317</v>
      </c>
      <c r="C594" s="5">
        <v>100.00000000000001</v>
      </c>
      <c r="D594" s="4">
        <v>185</v>
      </c>
      <c r="E594" s="5">
        <v>99.99</v>
      </c>
      <c r="F594" s="4">
        <v>124</v>
      </c>
      <c r="G594" s="5">
        <v>99.990000000000023</v>
      </c>
      <c r="H594" s="4">
        <v>1</v>
      </c>
    </row>
    <row r="595" spans="1:8" x14ac:dyDescent="0.2">
      <c r="A595" s="2" t="s">
        <v>41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42</v>
      </c>
      <c r="B596" s="4">
        <v>55</v>
      </c>
      <c r="C596" s="5">
        <v>17.350000000000001</v>
      </c>
      <c r="D596" s="4">
        <v>24</v>
      </c>
      <c r="E596" s="5">
        <v>12.97</v>
      </c>
      <c r="F596" s="4">
        <v>31</v>
      </c>
      <c r="G596" s="5">
        <v>25</v>
      </c>
      <c r="H596" s="4">
        <v>0</v>
      </c>
    </row>
    <row r="597" spans="1:8" x14ac:dyDescent="0.2">
      <c r="A597" s="2" t="s">
        <v>43</v>
      </c>
      <c r="B597" s="4">
        <v>25</v>
      </c>
      <c r="C597" s="5">
        <v>7.89</v>
      </c>
      <c r="D597" s="4">
        <v>9</v>
      </c>
      <c r="E597" s="5">
        <v>4.8600000000000003</v>
      </c>
      <c r="F597" s="4">
        <v>16</v>
      </c>
      <c r="G597" s="5">
        <v>12.9</v>
      </c>
      <c r="H597" s="4">
        <v>0</v>
      </c>
    </row>
    <row r="598" spans="1:8" x14ac:dyDescent="0.2">
      <c r="A598" s="2" t="s">
        <v>44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2">
      <c r="A599" s="2" t="s">
        <v>45</v>
      </c>
      <c r="B599" s="4">
        <v>0</v>
      </c>
      <c r="C599" s="5">
        <v>0</v>
      </c>
      <c r="D599" s="4">
        <v>0</v>
      </c>
      <c r="E599" s="5">
        <v>0</v>
      </c>
      <c r="F599" s="4">
        <v>0</v>
      </c>
      <c r="G599" s="5">
        <v>0</v>
      </c>
      <c r="H599" s="4">
        <v>0</v>
      </c>
    </row>
    <row r="600" spans="1:8" x14ac:dyDescent="0.2">
      <c r="A600" s="2" t="s">
        <v>46</v>
      </c>
      <c r="B600" s="4">
        <v>2</v>
      </c>
      <c r="C600" s="5">
        <v>0.63</v>
      </c>
      <c r="D600" s="4">
        <v>0</v>
      </c>
      <c r="E600" s="5">
        <v>0</v>
      </c>
      <c r="F600" s="4">
        <v>2</v>
      </c>
      <c r="G600" s="5">
        <v>1.61</v>
      </c>
      <c r="H600" s="4">
        <v>0</v>
      </c>
    </row>
    <row r="601" spans="1:8" x14ac:dyDescent="0.2">
      <c r="A601" s="2" t="s">
        <v>47</v>
      </c>
      <c r="B601" s="4">
        <v>81</v>
      </c>
      <c r="C601" s="5">
        <v>25.55</v>
      </c>
      <c r="D601" s="4">
        <v>48</v>
      </c>
      <c r="E601" s="5">
        <v>25.95</v>
      </c>
      <c r="F601" s="4">
        <v>33</v>
      </c>
      <c r="G601" s="5">
        <v>26.61</v>
      </c>
      <c r="H601" s="4">
        <v>0</v>
      </c>
    </row>
    <row r="602" spans="1:8" x14ac:dyDescent="0.2">
      <c r="A602" s="2" t="s">
        <v>48</v>
      </c>
      <c r="B602" s="4">
        <v>0</v>
      </c>
      <c r="C602" s="5">
        <v>0</v>
      </c>
      <c r="D602" s="4">
        <v>0</v>
      </c>
      <c r="E602" s="5">
        <v>0</v>
      </c>
      <c r="F602" s="4">
        <v>0</v>
      </c>
      <c r="G602" s="5">
        <v>0</v>
      </c>
      <c r="H602" s="4">
        <v>0</v>
      </c>
    </row>
    <row r="603" spans="1:8" x14ac:dyDescent="0.2">
      <c r="A603" s="2" t="s">
        <v>49</v>
      </c>
      <c r="B603" s="4">
        <v>15</v>
      </c>
      <c r="C603" s="5">
        <v>4.7300000000000004</v>
      </c>
      <c r="D603" s="4">
        <v>5</v>
      </c>
      <c r="E603" s="5">
        <v>2.7</v>
      </c>
      <c r="F603" s="4">
        <v>10</v>
      </c>
      <c r="G603" s="5">
        <v>8.06</v>
      </c>
      <c r="H603" s="4">
        <v>0</v>
      </c>
    </row>
    <row r="604" spans="1:8" x14ac:dyDescent="0.2">
      <c r="A604" s="2" t="s">
        <v>50</v>
      </c>
      <c r="B604" s="4">
        <v>11</v>
      </c>
      <c r="C604" s="5">
        <v>3.47</v>
      </c>
      <c r="D604" s="4">
        <v>5</v>
      </c>
      <c r="E604" s="5">
        <v>2.7</v>
      </c>
      <c r="F604" s="4">
        <v>4</v>
      </c>
      <c r="G604" s="5">
        <v>3.23</v>
      </c>
      <c r="H604" s="4">
        <v>1</v>
      </c>
    </row>
    <row r="605" spans="1:8" x14ac:dyDescent="0.2">
      <c r="A605" s="2" t="s">
        <v>51</v>
      </c>
      <c r="B605" s="4">
        <v>37</v>
      </c>
      <c r="C605" s="5">
        <v>11.67</v>
      </c>
      <c r="D605" s="4">
        <v>30</v>
      </c>
      <c r="E605" s="5">
        <v>16.22</v>
      </c>
      <c r="F605" s="4">
        <v>6</v>
      </c>
      <c r="G605" s="5">
        <v>4.84</v>
      </c>
      <c r="H605" s="4">
        <v>0</v>
      </c>
    </row>
    <row r="606" spans="1:8" x14ac:dyDescent="0.2">
      <c r="A606" s="2" t="s">
        <v>52</v>
      </c>
      <c r="B606" s="4">
        <v>50</v>
      </c>
      <c r="C606" s="5">
        <v>15.77</v>
      </c>
      <c r="D606" s="4">
        <v>39</v>
      </c>
      <c r="E606" s="5">
        <v>21.08</v>
      </c>
      <c r="F606" s="4">
        <v>10</v>
      </c>
      <c r="G606" s="5">
        <v>8.06</v>
      </c>
      <c r="H606" s="4">
        <v>0</v>
      </c>
    </row>
    <row r="607" spans="1:8" x14ac:dyDescent="0.2">
      <c r="A607" s="2" t="s">
        <v>53</v>
      </c>
      <c r="B607" s="4">
        <v>12</v>
      </c>
      <c r="C607" s="5">
        <v>3.79</v>
      </c>
      <c r="D607" s="4">
        <v>6</v>
      </c>
      <c r="E607" s="5">
        <v>3.24</v>
      </c>
      <c r="F607" s="4">
        <v>3</v>
      </c>
      <c r="G607" s="5">
        <v>2.42</v>
      </c>
      <c r="H607" s="4">
        <v>0</v>
      </c>
    </row>
    <row r="608" spans="1:8" x14ac:dyDescent="0.2">
      <c r="A608" s="2" t="s">
        <v>54</v>
      </c>
      <c r="B608" s="4">
        <v>14</v>
      </c>
      <c r="C608" s="5">
        <v>4.42</v>
      </c>
      <c r="D608" s="4">
        <v>8</v>
      </c>
      <c r="E608" s="5">
        <v>4.32</v>
      </c>
      <c r="F608" s="4">
        <v>5</v>
      </c>
      <c r="G608" s="5">
        <v>4.03</v>
      </c>
      <c r="H608" s="4">
        <v>0</v>
      </c>
    </row>
    <row r="609" spans="1:8" x14ac:dyDescent="0.2">
      <c r="A609" s="2" t="s">
        <v>55</v>
      </c>
      <c r="B609" s="4">
        <v>15</v>
      </c>
      <c r="C609" s="5">
        <v>4.7300000000000004</v>
      </c>
      <c r="D609" s="4">
        <v>11</v>
      </c>
      <c r="E609" s="5">
        <v>5.95</v>
      </c>
      <c r="F609" s="4">
        <v>4</v>
      </c>
      <c r="G609" s="5">
        <v>3.23</v>
      </c>
      <c r="H609" s="4">
        <v>0</v>
      </c>
    </row>
    <row r="610" spans="1:8" x14ac:dyDescent="0.2">
      <c r="A610" s="1" t="s">
        <v>38</v>
      </c>
      <c r="B610" s="4">
        <v>494</v>
      </c>
      <c r="C610" s="5">
        <v>100</v>
      </c>
      <c r="D610" s="4">
        <v>301</v>
      </c>
      <c r="E610" s="5">
        <v>100.00999999999999</v>
      </c>
      <c r="F610" s="4">
        <v>187</v>
      </c>
      <c r="G610" s="5">
        <v>99.999999999999986</v>
      </c>
      <c r="H610" s="4">
        <v>0</v>
      </c>
    </row>
    <row r="611" spans="1:8" x14ac:dyDescent="0.2">
      <c r="A611" s="2" t="s">
        <v>41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42</v>
      </c>
      <c r="B612" s="4">
        <v>75</v>
      </c>
      <c r="C612" s="5">
        <v>15.18</v>
      </c>
      <c r="D612" s="4">
        <v>34</v>
      </c>
      <c r="E612" s="5">
        <v>11.3</v>
      </c>
      <c r="F612" s="4">
        <v>41</v>
      </c>
      <c r="G612" s="5">
        <v>21.93</v>
      </c>
      <c r="H612" s="4">
        <v>0</v>
      </c>
    </row>
    <row r="613" spans="1:8" x14ac:dyDescent="0.2">
      <c r="A613" s="2" t="s">
        <v>43</v>
      </c>
      <c r="B613" s="4">
        <v>48</v>
      </c>
      <c r="C613" s="5">
        <v>9.7200000000000006</v>
      </c>
      <c r="D613" s="4">
        <v>15</v>
      </c>
      <c r="E613" s="5">
        <v>4.9800000000000004</v>
      </c>
      <c r="F613" s="4">
        <v>33</v>
      </c>
      <c r="G613" s="5">
        <v>17.649999999999999</v>
      </c>
      <c r="H613" s="4">
        <v>0</v>
      </c>
    </row>
    <row r="614" spans="1:8" x14ac:dyDescent="0.2">
      <c r="A614" s="2" t="s">
        <v>44</v>
      </c>
      <c r="B614" s="4">
        <v>1</v>
      </c>
      <c r="C614" s="5">
        <v>0.2</v>
      </c>
      <c r="D614" s="4">
        <v>0</v>
      </c>
      <c r="E614" s="5">
        <v>0</v>
      </c>
      <c r="F614" s="4">
        <v>1</v>
      </c>
      <c r="G614" s="5">
        <v>0.53</v>
      </c>
      <c r="H614" s="4">
        <v>0</v>
      </c>
    </row>
    <row r="615" spans="1:8" x14ac:dyDescent="0.2">
      <c r="A615" s="2" t="s">
        <v>45</v>
      </c>
      <c r="B615" s="4">
        <v>3</v>
      </c>
      <c r="C615" s="5">
        <v>0.61</v>
      </c>
      <c r="D615" s="4">
        <v>0</v>
      </c>
      <c r="E615" s="5">
        <v>0</v>
      </c>
      <c r="F615" s="4">
        <v>3</v>
      </c>
      <c r="G615" s="5">
        <v>1.6</v>
      </c>
      <c r="H615" s="4">
        <v>0</v>
      </c>
    </row>
    <row r="616" spans="1:8" x14ac:dyDescent="0.2">
      <c r="A616" s="2" t="s">
        <v>46</v>
      </c>
      <c r="B616" s="4">
        <v>7</v>
      </c>
      <c r="C616" s="5">
        <v>1.42</v>
      </c>
      <c r="D616" s="4">
        <v>1</v>
      </c>
      <c r="E616" s="5">
        <v>0.33</v>
      </c>
      <c r="F616" s="4">
        <v>6</v>
      </c>
      <c r="G616" s="5">
        <v>3.21</v>
      </c>
      <c r="H616" s="4">
        <v>0</v>
      </c>
    </row>
    <row r="617" spans="1:8" x14ac:dyDescent="0.2">
      <c r="A617" s="2" t="s">
        <v>47</v>
      </c>
      <c r="B617" s="4">
        <v>99</v>
      </c>
      <c r="C617" s="5">
        <v>20.04</v>
      </c>
      <c r="D617" s="4">
        <v>58</v>
      </c>
      <c r="E617" s="5">
        <v>19.27</v>
      </c>
      <c r="F617" s="4">
        <v>41</v>
      </c>
      <c r="G617" s="5">
        <v>21.93</v>
      </c>
      <c r="H617" s="4">
        <v>0</v>
      </c>
    </row>
    <row r="618" spans="1:8" x14ac:dyDescent="0.2">
      <c r="A618" s="2" t="s">
        <v>48</v>
      </c>
      <c r="B618" s="4">
        <v>2</v>
      </c>
      <c r="C618" s="5">
        <v>0.4</v>
      </c>
      <c r="D618" s="4">
        <v>0</v>
      </c>
      <c r="E618" s="5">
        <v>0</v>
      </c>
      <c r="F618" s="4">
        <v>2</v>
      </c>
      <c r="G618" s="5">
        <v>1.07</v>
      </c>
      <c r="H618" s="4">
        <v>0</v>
      </c>
    </row>
    <row r="619" spans="1:8" x14ac:dyDescent="0.2">
      <c r="A619" s="2" t="s">
        <v>49</v>
      </c>
      <c r="B619" s="4">
        <v>25</v>
      </c>
      <c r="C619" s="5">
        <v>5.0599999999999996</v>
      </c>
      <c r="D619" s="4">
        <v>16</v>
      </c>
      <c r="E619" s="5">
        <v>5.32</v>
      </c>
      <c r="F619" s="4">
        <v>9</v>
      </c>
      <c r="G619" s="5">
        <v>4.8099999999999996</v>
      </c>
      <c r="H619" s="4">
        <v>0</v>
      </c>
    </row>
    <row r="620" spans="1:8" x14ac:dyDescent="0.2">
      <c r="A620" s="2" t="s">
        <v>50</v>
      </c>
      <c r="B620" s="4">
        <v>19</v>
      </c>
      <c r="C620" s="5">
        <v>3.85</v>
      </c>
      <c r="D620" s="4">
        <v>10</v>
      </c>
      <c r="E620" s="5">
        <v>3.32</v>
      </c>
      <c r="F620" s="4">
        <v>9</v>
      </c>
      <c r="G620" s="5">
        <v>4.8099999999999996</v>
      </c>
      <c r="H620" s="4">
        <v>0</v>
      </c>
    </row>
    <row r="621" spans="1:8" x14ac:dyDescent="0.2">
      <c r="A621" s="2" t="s">
        <v>51</v>
      </c>
      <c r="B621" s="4">
        <v>58</v>
      </c>
      <c r="C621" s="5">
        <v>11.74</v>
      </c>
      <c r="D621" s="4">
        <v>48</v>
      </c>
      <c r="E621" s="5">
        <v>15.95</v>
      </c>
      <c r="F621" s="4">
        <v>10</v>
      </c>
      <c r="G621" s="5">
        <v>5.35</v>
      </c>
      <c r="H621" s="4">
        <v>0</v>
      </c>
    </row>
    <row r="622" spans="1:8" x14ac:dyDescent="0.2">
      <c r="A622" s="2" t="s">
        <v>52</v>
      </c>
      <c r="B622" s="4">
        <v>80</v>
      </c>
      <c r="C622" s="5">
        <v>16.190000000000001</v>
      </c>
      <c r="D622" s="4">
        <v>74</v>
      </c>
      <c r="E622" s="5">
        <v>24.58</v>
      </c>
      <c r="F622" s="4">
        <v>6</v>
      </c>
      <c r="G622" s="5">
        <v>3.21</v>
      </c>
      <c r="H622" s="4">
        <v>0</v>
      </c>
    </row>
    <row r="623" spans="1:8" x14ac:dyDescent="0.2">
      <c r="A623" s="2" t="s">
        <v>53</v>
      </c>
      <c r="B623" s="4">
        <v>32</v>
      </c>
      <c r="C623" s="5">
        <v>6.48</v>
      </c>
      <c r="D623" s="4">
        <v>25</v>
      </c>
      <c r="E623" s="5">
        <v>8.31</v>
      </c>
      <c r="F623" s="4">
        <v>5</v>
      </c>
      <c r="G623" s="5">
        <v>2.67</v>
      </c>
      <c r="H623" s="4">
        <v>0</v>
      </c>
    </row>
    <row r="624" spans="1:8" x14ac:dyDescent="0.2">
      <c r="A624" s="2" t="s">
        <v>54</v>
      </c>
      <c r="B624" s="4">
        <v>29</v>
      </c>
      <c r="C624" s="5">
        <v>5.87</v>
      </c>
      <c r="D624" s="4">
        <v>12</v>
      </c>
      <c r="E624" s="5">
        <v>3.99</v>
      </c>
      <c r="F624" s="4">
        <v>13</v>
      </c>
      <c r="G624" s="5">
        <v>6.95</v>
      </c>
      <c r="H624" s="4">
        <v>0</v>
      </c>
    </row>
    <row r="625" spans="1:8" x14ac:dyDescent="0.2">
      <c r="A625" s="2" t="s">
        <v>55</v>
      </c>
      <c r="B625" s="4">
        <v>16</v>
      </c>
      <c r="C625" s="5">
        <v>3.24</v>
      </c>
      <c r="D625" s="4">
        <v>8</v>
      </c>
      <c r="E625" s="5">
        <v>2.66</v>
      </c>
      <c r="F625" s="4">
        <v>8</v>
      </c>
      <c r="G625" s="5">
        <v>4.28</v>
      </c>
      <c r="H625" s="4">
        <v>0</v>
      </c>
    </row>
    <row r="626" spans="1:8" x14ac:dyDescent="0.2">
      <c r="A626" s="1" t="s">
        <v>39</v>
      </c>
      <c r="B626" s="4">
        <v>211</v>
      </c>
      <c r="C626" s="5">
        <v>100.00999999999999</v>
      </c>
      <c r="D626" s="4">
        <v>93</v>
      </c>
      <c r="E626" s="5">
        <v>100.00999999999999</v>
      </c>
      <c r="F626" s="4">
        <v>110</v>
      </c>
      <c r="G626" s="5">
        <v>99.999999999999972</v>
      </c>
      <c r="H626" s="4">
        <v>2</v>
      </c>
    </row>
    <row r="627" spans="1:8" x14ac:dyDescent="0.2">
      <c r="A627" s="2" t="s">
        <v>41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42</v>
      </c>
      <c r="B628" s="4">
        <v>34</v>
      </c>
      <c r="C628" s="5">
        <v>16.11</v>
      </c>
      <c r="D628" s="4">
        <v>5</v>
      </c>
      <c r="E628" s="5">
        <v>5.38</v>
      </c>
      <c r="F628" s="4">
        <v>29</v>
      </c>
      <c r="G628" s="5">
        <v>26.36</v>
      </c>
      <c r="H628" s="4">
        <v>0</v>
      </c>
    </row>
    <row r="629" spans="1:8" x14ac:dyDescent="0.2">
      <c r="A629" s="2" t="s">
        <v>43</v>
      </c>
      <c r="B629" s="4">
        <v>30</v>
      </c>
      <c r="C629" s="5">
        <v>14.22</v>
      </c>
      <c r="D629" s="4">
        <v>11</v>
      </c>
      <c r="E629" s="5">
        <v>11.83</v>
      </c>
      <c r="F629" s="4">
        <v>18</v>
      </c>
      <c r="G629" s="5">
        <v>16.36</v>
      </c>
      <c r="H629" s="4">
        <v>1</v>
      </c>
    </row>
    <row r="630" spans="1:8" x14ac:dyDescent="0.2">
      <c r="A630" s="2" t="s">
        <v>44</v>
      </c>
      <c r="B630" s="4">
        <v>0</v>
      </c>
      <c r="C630" s="5">
        <v>0</v>
      </c>
      <c r="D630" s="4">
        <v>0</v>
      </c>
      <c r="E630" s="5">
        <v>0</v>
      </c>
      <c r="F630" s="4">
        <v>0</v>
      </c>
      <c r="G630" s="5">
        <v>0</v>
      </c>
      <c r="H630" s="4">
        <v>0</v>
      </c>
    </row>
    <row r="631" spans="1:8" x14ac:dyDescent="0.2">
      <c r="A631" s="2" t="s">
        <v>45</v>
      </c>
      <c r="B631" s="4">
        <v>1</v>
      </c>
      <c r="C631" s="5">
        <v>0.47</v>
      </c>
      <c r="D631" s="4">
        <v>0</v>
      </c>
      <c r="E631" s="5">
        <v>0</v>
      </c>
      <c r="F631" s="4">
        <v>1</v>
      </c>
      <c r="G631" s="5">
        <v>0.91</v>
      </c>
      <c r="H631" s="4">
        <v>0</v>
      </c>
    </row>
    <row r="632" spans="1:8" x14ac:dyDescent="0.2">
      <c r="A632" s="2" t="s">
        <v>46</v>
      </c>
      <c r="B632" s="4">
        <v>5</v>
      </c>
      <c r="C632" s="5">
        <v>2.37</v>
      </c>
      <c r="D632" s="4">
        <v>1</v>
      </c>
      <c r="E632" s="5">
        <v>1.08</v>
      </c>
      <c r="F632" s="4">
        <v>4</v>
      </c>
      <c r="G632" s="5">
        <v>3.64</v>
      </c>
      <c r="H632" s="4">
        <v>0</v>
      </c>
    </row>
    <row r="633" spans="1:8" x14ac:dyDescent="0.2">
      <c r="A633" s="2" t="s">
        <v>47</v>
      </c>
      <c r="B633" s="4">
        <v>53</v>
      </c>
      <c r="C633" s="5">
        <v>25.12</v>
      </c>
      <c r="D633" s="4">
        <v>23</v>
      </c>
      <c r="E633" s="5">
        <v>24.73</v>
      </c>
      <c r="F633" s="4">
        <v>29</v>
      </c>
      <c r="G633" s="5">
        <v>26.36</v>
      </c>
      <c r="H633" s="4">
        <v>1</v>
      </c>
    </row>
    <row r="634" spans="1:8" x14ac:dyDescent="0.2">
      <c r="A634" s="2" t="s">
        <v>48</v>
      </c>
      <c r="B634" s="4">
        <v>0</v>
      </c>
      <c r="C634" s="5">
        <v>0</v>
      </c>
      <c r="D634" s="4">
        <v>0</v>
      </c>
      <c r="E634" s="5">
        <v>0</v>
      </c>
      <c r="F634" s="4">
        <v>0</v>
      </c>
      <c r="G634" s="5">
        <v>0</v>
      </c>
      <c r="H634" s="4">
        <v>0</v>
      </c>
    </row>
    <row r="635" spans="1:8" x14ac:dyDescent="0.2">
      <c r="A635" s="2" t="s">
        <v>49</v>
      </c>
      <c r="B635" s="4">
        <v>9</v>
      </c>
      <c r="C635" s="5">
        <v>4.2699999999999996</v>
      </c>
      <c r="D635" s="4">
        <v>0</v>
      </c>
      <c r="E635" s="5">
        <v>0</v>
      </c>
      <c r="F635" s="4">
        <v>9</v>
      </c>
      <c r="G635" s="5">
        <v>8.18</v>
      </c>
      <c r="H635" s="4">
        <v>0</v>
      </c>
    </row>
    <row r="636" spans="1:8" x14ac:dyDescent="0.2">
      <c r="A636" s="2" t="s">
        <v>50</v>
      </c>
      <c r="B636" s="4">
        <v>4</v>
      </c>
      <c r="C636" s="5">
        <v>1.9</v>
      </c>
      <c r="D636" s="4">
        <v>2</v>
      </c>
      <c r="E636" s="5">
        <v>2.15</v>
      </c>
      <c r="F636" s="4">
        <v>2</v>
      </c>
      <c r="G636" s="5">
        <v>1.82</v>
      </c>
      <c r="H636" s="4">
        <v>0</v>
      </c>
    </row>
    <row r="637" spans="1:8" x14ac:dyDescent="0.2">
      <c r="A637" s="2" t="s">
        <v>51</v>
      </c>
      <c r="B637" s="4">
        <v>40</v>
      </c>
      <c r="C637" s="5">
        <v>18.96</v>
      </c>
      <c r="D637" s="4">
        <v>28</v>
      </c>
      <c r="E637" s="5">
        <v>30.11</v>
      </c>
      <c r="F637" s="4">
        <v>12</v>
      </c>
      <c r="G637" s="5">
        <v>10.91</v>
      </c>
      <c r="H637" s="4">
        <v>0</v>
      </c>
    </row>
    <row r="638" spans="1:8" x14ac:dyDescent="0.2">
      <c r="A638" s="2" t="s">
        <v>52</v>
      </c>
      <c r="B638" s="4">
        <v>18</v>
      </c>
      <c r="C638" s="5">
        <v>8.5299999999999994</v>
      </c>
      <c r="D638" s="4">
        <v>15</v>
      </c>
      <c r="E638" s="5">
        <v>16.13</v>
      </c>
      <c r="F638" s="4">
        <v>2</v>
      </c>
      <c r="G638" s="5">
        <v>1.82</v>
      </c>
      <c r="H638" s="4">
        <v>0</v>
      </c>
    </row>
    <row r="639" spans="1:8" x14ac:dyDescent="0.2">
      <c r="A639" s="2" t="s">
        <v>53</v>
      </c>
      <c r="B639" s="4">
        <v>6</v>
      </c>
      <c r="C639" s="5">
        <v>2.84</v>
      </c>
      <c r="D639" s="4">
        <v>4</v>
      </c>
      <c r="E639" s="5">
        <v>4.3</v>
      </c>
      <c r="F639" s="4">
        <v>1</v>
      </c>
      <c r="G639" s="5">
        <v>0.91</v>
      </c>
      <c r="H639" s="4">
        <v>0</v>
      </c>
    </row>
    <row r="640" spans="1:8" x14ac:dyDescent="0.2">
      <c r="A640" s="2" t="s">
        <v>54</v>
      </c>
      <c r="B640" s="4">
        <v>4</v>
      </c>
      <c r="C640" s="5">
        <v>1.9</v>
      </c>
      <c r="D640" s="4">
        <v>0</v>
      </c>
      <c r="E640" s="5">
        <v>0</v>
      </c>
      <c r="F640" s="4">
        <v>2</v>
      </c>
      <c r="G640" s="5">
        <v>1.82</v>
      </c>
      <c r="H640" s="4">
        <v>0</v>
      </c>
    </row>
    <row r="641" spans="1:8" x14ac:dyDescent="0.2">
      <c r="A641" s="2" t="s">
        <v>55</v>
      </c>
      <c r="B641" s="4">
        <v>7</v>
      </c>
      <c r="C641" s="5">
        <v>3.32</v>
      </c>
      <c r="D641" s="4">
        <v>4</v>
      </c>
      <c r="E641" s="5">
        <v>4.3</v>
      </c>
      <c r="F641" s="4">
        <v>1</v>
      </c>
      <c r="G641" s="5">
        <v>0.91</v>
      </c>
      <c r="H641" s="4">
        <v>0</v>
      </c>
    </row>
    <row r="642" spans="1:8" x14ac:dyDescent="0.2">
      <c r="A642" s="1" t="s">
        <v>40</v>
      </c>
      <c r="B642" s="4">
        <v>283</v>
      </c>
      <c r="C642" s="5">
        <v>100.02000000000001</v>
      </c>
      <c r="D642" s="4">
        <v>159</v>
      </c>
      <c r="E642" s="5">
        <v>100.01</v>
      </c>
      <c r="F642" s="4">
        <v>117</v>
      </c>
      <c r="G642" s="5">
        <v>99.989999999999981</v>
      </c>
      <c r="H642" s="4">
        <v>1</v>
      </c>
    </row>
    <row r="643" spans="1:8" x14ac:dyDescent="0.2">
      <c r="A643" s="2" t="s">
        <v>41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42</v>
      </c>
      <c r="B644" s="4">
        <v>51</v>
      </c>
      <c r="C644" s="5">
        <v>18.02</v>
      </c>
      <c r="D644" s="4">
        <v>26</v>
      </c>
      <c r="E644" s="5">
        <v>16.350000000000001</v>
      </c>
      <c r="F644" s="4">
        <v>25</v>
      </c>
      <c r="G644" s="5">
        <v>21.37</v>
      </c>
      <c r="H644" s="4">
        <v>0</v>
      </c>
    </row>
    <row r="645" spans="1:8" x14ac:dyDescent="0.2">
      <c r="A645" s="2" t="s">
        <v>43</v>
      </c>
      <c r="B645" s="4">
        <v>35</v>
      </c>
      <c r="C645" s="5">
        <v>12.37</v>
      </c>
      <c r="D645" s="4">
        <v>13</v>
      </c>
      <c r="E645" s="5">
        <v>8.18</v>
      </c>
      <c r="F645" s="4">
        <v>21</v>
      </c>
      <c r="G645" s="5">
        <v>17.95</v>
      </c>
      <c r="H645" s="4">
        <v>1</v>
      </c>
    </row>
    <row r="646" spans="1:8" x14ac:dyDescent="0.2">
      <c r="A646" s="2" t="s">
        <v>44</v>
      </c>
      <c r="B646" s="4">
        <v>0</v>
      </c>
      <c r="C646" s="5">
        <v>0</v>
      </c>
      <c r="D646" s="4">
        <v>0</v>
      </c>
      <c r="E646" s="5">
        <v>0</v>
      </c>
      <c r="F646" s="4">
        <v>0</v>
      </c>
      <c r="G646" s="5">
        <v>0</v>
      </c>
      <c r="H646" s="4">
        <v>0</v>
      </c>
    </row>
    <row r="647" spans="1:8" x14ac:dyDescent="0.2">
      <c r="A647" s="2" t="s">
        <v>45</v>
      </c>
      <c r="B647" s="4">
        <v>0</v>
      </c>
      <c r="C647" s="5">
        <v>0</v>
      </c>
      <c r="D647" s="4">
        <v>0</v>
      </c>
      <c r="E647" s="5">
        <v>0</v>
      </c>
      <c r="F647" s="4">
        <v>0</v>
      </c>
      <c r="G647" s="5">
        <v>0</v>
      </c>
      <c r="H647" s="4">
        <v>0</v>
      </c>
    </row>
    <row r="648" spans="1:8" x14ac:dyDescent="0.2">
      <c r="A648" s="2" t="s">
        <v>46</v>
      </c>
      <c r="B648" s="4">
        <v>5</v>
      </c>
      <c r="C648" s="5">
        <v>1.77</v>
      </c>
      <c r="D648" s="4">
        <v>0</v>
      </c>
      <c r="E648" s="5">
        <v>0</v>
      </c>
      <c r="F648" s="4">
        <v>5</v>
      </c>
      <c r="G648" s="5">
        <v>4.2699999999999996</v>
      </c>
      <c r="H648" s="4">
        <v>0</v>
      </c>
    </row>
    <row r="649" spans="1:8" x14ac:dyDescent="0.2">
      <c r="A649" s="2" t="s">
        <v>47</v>
      </c>
      <c r="B649" s="4">
        <v>85</v>
      </c>
      <c r="C649" s="5">
        <v>30.04</v>
      </c>
      <c r="D649" s="4">
        <v>42</v>
      </c>
      <c r="E649" s="5">
        <v>26.42</v>
      </c>
      <c r="F649" s="4">
        <v>43</v>
      </c>
      <c r="G649" s="5">
        <v>36.75</v>
      </c>
      <c r="H649" s="4">
        <v>0</v>
      </c>
    </row>
    <row r="650" spans="1:8" x14ac:dyDescent="0.2">
      <c r="A650" s="2" t="s">
        <v>48</v>
      </c>
      <c r="B650" s="4">
        <v>2</v>
      </c>
      <c r="C650" s="5">
        <v>0.71</v>
      </c>
      <c r="D650" s="4">
        <v>0</v>
      </c>
      <c r="E650" s="5">
        <v>0</v>
      </c>
      <c r="F650" s="4">
        <v>2</v>
      </c>
      <c r="G650" s="5">
        <v>1.71</v>
      </c>
      <c r="H650" s="4">
        <v>0</v>
      </c>
    </row>
    <row r="651" spans="1:8" x14ac:dyDescent="0.2">
      <c r="A651" s="2" t="s">
        <v>49</v>
      </c>
      <c r="B651" s="4">
        <v>7</v>
      </c>
      <c r="C651" s="5">
        <v>2.4700000000000002</v>
      </c>
      <c r="D651" s="4">
        <v>3</v>
      </c>
      <c r="E651" s="5">
        <v>1.89</v>
      </c>
      <c r="F651" s="4">
        <v>4</v>
      </c>
      <c r="G651" s="5">
        <v>3.42</v>
      </c>
      <c r="H651" s="4">
        <v>0</v>
      </c>
    </row>
    <row r="652" spans="1:8" x14ac:dyDescent="0.2">
      <c r="A652" s="2" t="s">
        <v>50</v>
      </c>
      <c r="B652" s="4">
        <v>5</v>
      </c>
      <c r="C652" s="5">
        <v>1.77</v>
      </c>
      <c r="D652" s="4">
        <v>2</v>
      </c>
      <c r="E652" s="5">
        <v>1.26</v>
      </c>
      <c r="F652" s="4">
        <v>2</v>
      </c>
      <c r="G652" s="5">
        <v>1.71</v>
      </c>
      <c r="H652" s="4">
        <v>0</v>
      </c>
    </row>
    <row r="653" spans="1:8" x14ac:dyDescent="0.2">
      <c r="A653" s="2" t="s">
        <v>51</v>
      </c>
      <c r="B653" s="4">
        <v>29</v>
      </c>
      <c r="C653" s="5">
        <v>10.25</v>
      </c>
      <c r="D653" s="4">
        <v>25</v>
      </c>
      <c r="E653" s="5">
        <v>15.72</v>
      </c>
      <c r="F653" s="4">
        <v>3</v>
      </c>
      <c r="G653" s="5">
        <v>2.56</v>
      </c>
      <c r="H653" s="4">
        <v>0</v>
      </c>
    </row>
    <row r="654" spans="1:8" x14ac:dyDescent="0.2">
      <c r="A654" s="2" t="s">
        <v>52</v>
      </c>
      <c r="B654" s="4">
        <v>39</v>
      </c>
      <c r="C654" s="5">
        <v>13.78</v>
      </c>
      <c r="D654" s="4">
        <v>37</v>
      </c>
      <c r="E654" s="5">
        <v>23.27</v>
      </c>
      <c r="F654" s="4">
        <v>2</v>
      </c>
      <c r="G654" s="5">
        <v>1.71</v>
      </c>
      <c r="H654" s="4">
        <v>0</v>
      </c>
    </row>
    <row r="655" spans="1:8" x14ac:dyDescent="0.2">
      <c r="A655" s="2" t="s">
        <v>53</v>
      </c>
      <c r="B655" s="4">
        <v>8</v>
      </c>
      <c r="C655" s="5">
        <v>2.83</v>
      </c>
      <c r="D655" s="4">
        <v>4</v>
      </c>
      <c r="E655" s="5">
        <v>2.52</v>
      </c>
      <c r="F655" s="4">
        <v>1</v>
      </c>
      <c r="G655" s="5">
        <v>0.85</v>
      </c>
      <c r="H655" s="4">
        <v>0</v>
      </c>
    </row>
    <row r="656" spans="1:8" x14ac:dyDescent="0.2">
      <c r="A656" s="2" t="s">
        <v>54</v>
      </c>
      <c r="B656" s="4">
        <v>8</v>
      </c>
      <c r="C656" s="5">
        <v>2.83</v>
      </c>
      <c r="D656" s="4">
        <v>5</v>
      </c>
      <c r="E656" s="5">
        <v>3.14</v>
      </c>
      <c r="F656" s="4">
        <v>2</v>
      </c>
      <c r="G656" s="5">
        <v>1.71</v>
      </c>
      <c r="H656" s="4">
        <v>0</v>
      </c>
    </row>
    <row r="657" spans="1:8" x14ac:dyDescent="0.2">
      <c r="A657" s="2" t="s">
        <v>55</v>
      </c>
      <c r="B657" s="4">
        <v>9</v>
      </c>
      <c r="C657" s="5">
        <v>3.18</v>
      </c>
      <c r="D657" s="4">
        <v>2</v>
      </c>
      <c r="E657" s="5">
        <v>1.26</v>
      </c>
      <c r="F657" s="4">
        <v>7</v>
      </c>
      <c r="G657" s="5">
        <v>5.98</v>
      </c>
      <c r="H657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FDD2-2166-451C-BE7B-008210B48FFC}">
  <sheetPr>
    <pageSetUpPr fitToPage="1"/>
  </sheetPr>
  <dimension ref="A1:I960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114</v>
      </c>
      <c r="B1" s="3" t="s">
        <v>115</v>
      </c>
      <c r="C1" s="7" t="s">
        <v>57</v>
      </c>
      <c r="D1" s="7" t="s">
        <v>58</v>
      </c>
      <c r="E1" s="7" t="s">
        <v>59</v>
      </c>
      <c r="F1" s="7" t="s">
        <v>60</v>
      </c>
      <c r="G1" s="7" t="s">
        <v>61</v>
      </c>
      <c r="H1" s="7" t="s">
        <v>62</v>
      </c>
      <c r="I1" s="7" t="s">
        <v>63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80</v>
      </c>
      <c r="C3" s="4">
        <v>5587</v>
      </c>
      <c r="D3" s="8">
        <v>10.73</v>
      </c>
      <c r="E3" s="4">
        <v>4726</v>
      </c>
      <c r="F3" s="8">
        <v>19.79</v>
      </c>
      <c r="G3" s="4">
        <v>859</v>
      </c>
      <c r="H3" s="8">
        <v>3.1</v>
      </c>
      <c r="I3" s="4">
        <v>2</v>
      </c>
    </row>
    <row r="4" spans="1:9" x14ac:dyDescent="0.2">
      <c r="A4" s="2">
        <v>2</v>
      </c>
      <c r="B4" s="1" t="s">
        <v>79</v>
      </c>
      <c r="C4" s="4">
        <v>5182</v>
      </c>
      <c r="D4" s="8">
        <v>9.9499999999999993</v>
      </c>
      <c r="E4" s="4">
        <v>4172</v>
      </c>
      <c r="F4" s="8">
        <v>17.47</v>
      </c>
      <c r="G4" s="4">
        <v>1007</v>
      </c>
      <c r="H4" s="8">
        <v>3.63</v>
      </c>
      <c r="I4" s="4">
        <v>3</v>
      </c>
    </row>
    <row r="5" spans="1:9" x14ac:dyDescent="0.2">
      <c r="A5" s="2">
        <v>3</v>
      </c>
      <c r="B5" s="1" t="s">
        <v>76</v>
      </c>
      <c r="C5" s="4">
        <v>4221</v>
      </c>
      <c r="D5" s="8">
        <v>8.11</v>
      </c>
      <c r="E5" s="4">
        <v>1965</v>
      </c>
      <c r="F5" s="8">
        <v>8.23</v>
      </c>
      <c r="G5" s="4">
        <v>2247</v>
      </c>
      <c r="H5" s="8">
        <v>8.1</v>
      </c>
      <c r="I5" s="4">
        <v>2</v>
      </c>
    </row>
    <row r="6" spans="1:9" x14ac:dyDescent="0.2">
      <c r="A6" s="2">
        <v>4</v>
      </c>
      <c r="B6" s="1" t="s">
        <v>74</v>
      </c>
      <c r="C6" s="4">
        <v>3216</v>
      </c>
      <c r="D6" s="8">
        <v>6.18</v>
      </c>
      <c r="E6" s="4">
        <v>1412</v>
      </c>
      <c r="F6" s="8">
        <v>5.91</v>
      </c>
      <c r="G6" s="4">
        <v>1804</v>
      </c>
      <c r="H6" s="8">
        <v>6.5</v>
      </c>
      <c r="I6" s="4">
        <v>0</v>
      </c>
    </row>
    <row r="7" spans="1:9" x14ac:dyDescent="0.2">
      <c r="A7" s="2">
        <v>5</v>
      </c>
      <c r="B7" s="1" t="s">
        <v>64</v>
      </c>
      <c r="C7" s="4">
        <v>2999</v>
      </c>
      <c r="D7" s="8">
        <v>5.76</v>
      </c>
      <c r="E7" s="4">
        <v>689</v>
      </c>
      <c r="F7" s="8">
        <v>2.89</v>
      </c>
      <c r="G7" s="4">
        <v>2308</v>
      </c>
      <c r="H7" s="8">
        <v>8.32</v>
      </c>
      <c r="I7" s="4">
        <v>2</v>
      </c>
    </row>
    <row r="8" spans="1:9" x14ac:dyDescent="0.2">
      <c r="A8" s="2">
        <v>6</v>
      </c>
      <c r="B8" s="1" t="s">
        <v>65</v>
      </c>
      <c r="C8" s="4">
        <v>2689</v>
      </c>
      <c r="D8" s="8">
        <v>5.16</v>
      </c>
      <c r="E8" s="4">
        <v>1002</v>
      </c>
      <c r="F8" s="8">
        <v>4.2</v>
      </c>
      <c r="G8" s="4">
        <v>1687</v>
      </c>
      <c r="H8" s="8">
        <v>6.08</v>
      </c>
      <c r="I8" s="4">
        <v>0</v>
      </c>
    </row>
    <row r="9" spans="1:9" x14ac:dyDescent="0.2">
      <c r="A9" s="2">
        <v>7</v>
      </c>
      <c r="B9" s="1" t="s">
        <v>72</v>
      </c>
      <c r="C9" s="4">
        <v>2427</v>
      </c>
      <c r="D9" s="8">
        <v>4.66</v>
      </c>
      <c r="E9" s="4">
        <v>1517</v>
      </c>
      <c r="F9" s="8">
        <v>6.35</v>
      </c>
      <c r="G9" s="4">
        <v>899</v>
      </c>
      <c r="H9" s="8">
        <v>3.24</v>
      </c>
      <c r="I9" s="4">
        <v>11</v>
      </c>
    </row>
    <row r="10" spans="1:9" x14ac:dyDescent="0.2">
      <c r="A10" s="2">
        <v>8</v>
      </c>
      <c r="B10" s="1" t="s">
        <v>66</v>
      </c>
      <c r="C10" s="4">
        <v>2005</v>
      </c>
      <c r="D10" s="8">
        <v>3.85</v>
      </c>
      <c r="E10" s="4">
        <v>335</v>
      </c>
      <c r="F10" s="8">
        <v>1.4</v>
      </c>
      <c r="G10" s="4">
        <v>1670</v>
      </c>
      <c r="H10" s="8">
        <v>6.02</v>
      </c>
      <c r="I10" s="4">
        <v>0</v>
      </c>
    </row>
    <row r="11" spans="1:9" x14ac:dyDescent="0.2">
      <c r="A11" s="2">
        <v>9</v>
      </c>
      <c r="B11" s="1" t="s">
        <v>81</v>
      </c>
      <c r="C11" s="4">
        <v>1858</v>
      </c>
      <c r="D11" s="8">
        <v>3.57</v>
      </c>
      <c r="E11" s="4">
        <v>1190</v>
      </c>
      <c r="F11" s="8">
        <v>4.9800000000000004</v>
      </c>
      <c r="G11" s="4">
        <v>518</v>
      </c>
      <c r="H11" s="8">
        <v>1.87</v>
      </c>
      <c r="I11" s="4">
        <v>38</v>
      </c>
    </row>
    <row r="12" spans="1:9" x14ac:dyDescent="0.2">
      <c r="A12" s="2">
        <v>10</v>
      </c>
      <c r="B12" s="1" t="s">
        <v>82</v>
      </c>
      <c r="C12" s="4">
        <v>1564</v>
      </c>
      <c r="D12" s="8">
        <v>3</v>
      </c>
      <c r="E12" s="4">
        <v>1273</v>
      </c>
      <c r="F12" s="8">
        <v>5.33</v>
      </c>
      <c r="G12" s="4">
        <v>288</v>
      </c>
      <c r="H12" s="8">
        <v>1.04</v>
      </c>
      <c r="I12" s="4">
        <v>1</v>
      </c>
    </row>
    <row r="13" spans="1:9" x14ac:dyDescent="0.2">
      <c r="A13" s="2">
        <v>11</v>
      </c>
      <c r="B13" s="1" t="s">
        <v>77</v>
      </c>
      <c r="C13" s="4">
        <v>1464</v>
      </c>
      <c r="D13" s="8">
        <v>2.81</v>
      </c>
      <c r="E13" s="4">
        <v>862</v>
      </c>
      <c r="F13" s="8">
        <v>3.61</v>
      </c>
      <c r="G13" s="4">
        <v>598</v>
      </c>
      <c r="H13" s="8">
        <v>2.16</v>
      </c>
      <c r="I13" s="4">
        <v>4</v>
      </c>
    </row>
    <row r="14" spans="1:9" x14ac:dyDescent="0.2">
      <c r="A14" s="2">
        <v>12</v>
      </c>
      <c r="B14" s="1" t="s">
        <v>73</v>
      </c>
      <c r="C14" s="4">
        <v>1454</v>
      </c>
      <c r="D14" s="8">
        <v>2.79</v>
      </c>
      <c r="E14" s="4">
        <v>779</v>
      </c>
      <c r="F14" s="8">
        <v>3.26</v>
      </c>
      <c r="G14" s="4">
        <v>675</v>
      </c>
      <c r="H14" s="8">
        <v>2.4300000000000002</v>
      </c>
      <c r="I14" s="4">
        <v>0</v>
      </c>
    </row>
    <row r="15" spans="1:9" x14ac:dyDescent="0.2">
      <c r="A15" s="2">
        <v>13</v>
      </c>
      <c r="B15" s="1" t="s">
        <v>71</v>
      </c>
      <c r="C15" s="4">
        <v>1280</v>
      </c>
      <c r="D15" s="8">
        <v>2.46</v>
      </c>
      <c r="E15" s="4">
        <v>484</v>
      </c>
      <c r="F15" s="8">
        <v>2.0299999999999998</v>
      </c>
      <c r="G15" s="4">
        <v>794</v>
      </c>
      <c r="H15" s="8">
        <v>2.86</v>
      </c>
      <c r="I15" s="4">
        <v>2</v>
      </c>
    </row>
    <row r="16" spans="1:9" x14ac:dyDescent="0.2">
      <c r="A16" s="2">
        <v>14</v>
      </c>
      <c r="B16" s="1" t="s">
        <v>69</v>
      </c>
      <c r="C16" s="4">
        <v>1238</v>
      </c>
      <c r="D16" s="8">
        <v>2.38</v>
      </c>
      <c r="E16" s="4">
        <v>53</v>
      </c>
      <c r="F16" s="8">
        <v>0.22</v>
      </c>
      <c r="G16" s="4">
        <v>1185</v>
      </c>
      <c r="H16" s="8">
        <v>4.2699999999999996</v>
      </c>
      <c r="I16" s="4">
        <v>0</v>
      </c>
    </row>
    <row r="17" spans="1:9" x14ac:dyDescent="0.2">
      <c r="A17" s="2">
        <v>15</v>
      </c>
      <c r="B17" s="1" t="s">
        <v>78</v>
      </c>
      <c r="C17" s="4">
        <v>1187</v>
      </c>
      <c r="D17" s="8">
        <v>2.2799999999999998</v>
      </c>
      <c r="E17" s="4">
        <v>313</v>
      </c>
      <c r="F17" s="8">
        <v>1.31</v>
      </c>
      <c r="G17" s="4">
        <v>863</v>
      </c>
      <c r="H17" s="8">
        <v>3.11</v>
      </c>
      <c r="I17" s="4">
        <v>0</v>
      </c>
    </row>
    <row r="18" spans="1:9" x14ac:dyDescent="0.2">
      <c r="A18" s="2">
        <v>16</v>
      </c>
      <c r="B18" s="1" t="s">
        <v>68</v>
      </c>
      <c r="C18" s="4">
        <v>953</v>
      </c>
      <c r="D18" s="8">
        <v>1.83</v>
      </c>
      <c r="E18" s="4">
        <v>116</v>
      </c>
      <c r="F18" s="8">
        <v>0.49</v>
      </c>
      <c r="G18" s="4">
        <v>836</v>
      </c>
      <c r="H18" s="8">
        <v>3.01</v>
      </c>
      <c r="I18" s="4">
        <v>1</v>
      </c>
    </row>
    <row r="19" spans="1:9" x14ac:dyDescent="0.2">
      <c r="A19" s="2">
        <v>17</v>
      </c>
      <c r="B19" s="1" t="s">
        <v>70</v>
      </c>
      <c r="C19" s="4">
        <v>860</v>
      </c>
      <c r="D19" s="8">
        <v>1.65</v>
      </c>
      <c r="E19" s="4">
        <v>97</v>
      </c>
      <c r="F19" s="8">
        <v>0.41</v>
      </c>
      <c r="G19" s="4">
        <v>761</v>
      </c>
      <c r="H19" s="8">
        <v>2.74</v>
      </c>
      <c r="I19" s="4">
        <v>2</v>
      </c>
    </row>
    <row r="20" spans="1:9" x14ac:dyDescent="0.2">
      <c r="A20" s="2">
        <v>18</v>
      </c>
      <c r="B20" s="1" t="s">
        <v>83</v>
      </c>
      <c r="C20" s="4">
        <v>816</v>
      </c>
      <c r="D20" s="8">
        <v>1.57</v>
      </c>
      <c r="E20" s="4">
        <v>21</v>
      </c>
      <c r="F20" s="8">
        <v>0.09</v>
      </c>
      <c r="G20" s="4">
        <v>689</v>
      </c>
      <c r="H20" s="8">
        <v>2.48</v>
      </c>
      <c r="I20" s="4">
        <v>4</v>
      </c>
    </row>
    <row r="21" spans="1:9" x14ac:dyDescent="0.2">
      <c r="A21" s="2">
        <v>19</v>
      </c>
      <c r="B21" s="1" t="s">
        <v>75</v>
      </c>
      <c r="C21" s="4">
        <v>730</v>
      </c>
      <c r="D21" s="8">
        <v>1.4</v>
      </c>
      <c r="E21" s="4">
        <v>81</v>
      </c>
      <c r="F21" s="8">
        <v>0.34</v>
      </c>
      <c r="G21" s="4">
        <v>649</v>
      </c>
      <c r="H21" s="8">
        <v>2.34</v>
      </c>
      <c r="I21" s="4">
        <v>0</v>
      </c>
    </row>
    <row r="22" spans="1:9" x14ac:dyDescent="0.2">
      <c r="A22" s="2">
        <v>20</v>
      </c>
      <c r="B22" s="1" t="s">
        <v>67</v>
      </c>
      <c r="C22" s="4">
        <v>707</v>
      </c>
      <c r="D22" s="8">
        <v>1.36</v>
      </c>
      <c r="E22" s="4">
        <v>147</v>
      </c>
      <c r="F22" s="8">
        <v>0.62</v>
      </c>
      <c r="G22" s="4">
        <v>560</v>
      </c>
      <c r="H22" s="8">
        <v>2.02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79</v>
      </c>
      <c r="C25" s="4">
        <v>2541</v>
      </c>
      <c r="D25" s="8">
        <v>10.5</v>
      </c>
      <c r="E25" s="4">
        <v>1868</v>
      </c>
      <c r="F25" s="8">
        <v>22.32</v>
      </c>
      <c r="G25" s="4">
        <v>673</v>
      </c>
      <c r="H25" s="8">
        <v>4.26</v>
      </c>
      <c r="I25" s="4">
        <v>0</v>
      </c>
    </row>
    <row r="26" spans="1:9" x14ac:dyDescent="0.2">
      <c r="A26" s="2">
        <v>2</v>
      </c>
      <c r="B26" s="1" t="s">
        <v>80</v>
      </c>
      <c r="C26" s="4">
        <v>2255</v>
      </c>
      <c r="D26" s="8">
        <v>9.32</v>
      </c>
      <c r="E26" s="4">
        <v>1750</v>
      </c>
      <c r="F26" s="8">
        <v>20.91</v>
      </c>
      <c r="G26" s="4">
        <v>505</v>
      </c>
      <c r="H26" s="8">
        <v>3.2</v>
      </c>
      <c r="I26" s="4">
        <v>0</v>
      </c>
    </row>
    <row r="27" spans="1:9" x14ac:dyDescent="0.2">
      <c r="A27" s="2">
        <v>3</v>
      </c>
      <c r="B27" s="1" t="s">
        <v>76</v>
      </c>
      <c r="C27" s="4">
        <v>2119</v>
      </c>
      <c r="D27" s="8">
        <v>8.75</v>
      </c>
      <c r="E27" s="4">
        <v>562</v>
      </c>
      <c r="F27" s="8">
        <v>6.71</v>
      </c>
      <c r="G27" s="4">
        <v>1554</v>
      </c>
      <c r="H27" s="8">
        <v>9.84</v>
      </c>
      <c r="I27" s="4">
        <v>1</v>
      </c>
    </row>
    <row r="28" spans="1:9" x14ac:dyDescent="0.2">
      <c r="A28" s="2">
        <v>4</v>
      </c>
      <c r="B28" s="1" t="s">
        <v>74</v>
      </c>
      <c r="C28" s="4">
        <v>1287</v>
      </c>
      <c r="D28" s="8">
        <v>5.32</v>
      </c>
      <c r="E28" s="4">
        <v>428</v>
      </c>
      <c r="F28" s="8">
        <v>5.1100000000000003</v>
      </c>
      <c r="G28" s="4">
        <v>859</v>
      </c>
      <c r="H28" s="8">
        <v>5.44</v>
      </c>
      <c r="I28" s="4">
        <v>0</v>
      </c>
    </row>
    <row r="29" spans="1:9" x14ac:dyDescent="0.2">
      <c r="A29" s="2">
        <v>5</v>
      </c>
      <c r="B29" s="1" t="s">
        <v>64</v>
      </c>
      <c r="C29" s="4">
        <v>1138</v>
      </c>
      <c r="D29" s="8">
        <v>4.7</v>
      </c>
      <c r="E29" s="4">
        <v>68</v>
      </c>
      <c r="F29" s="8">
        <v>0.81</v>
      </c>
      <c r="G29" s="4">
        <v>1069</v>
      </c>
      <c r="H29" s="8">
        <v>6.77</v>
      </c>
      <c r="I29" s="4">
        <v>1</v>
      </c>
    </row>
    <row r="30" spans="1:9" x14ac:dyDescent="0.2">
      <c r="A30" s="2">
        <v>6</v>
      </c>
      <c r="B30" s="1" t="s">
        <v>77</v>
      </c>
      <c r="C30" s="4">
        <v>1034</v>
      </c>
      <c r="D30" s="8">
        <v>4.2699999999999996</v>
      </c>
      <c r="E30" s="4">
        <v>557</v>
      </c>
      <c r="F30" s="8">
        <v>6.65</v>
      </c>
      <c r="G30" s="4">
        <v>476</v>
      </c>
      <c r="H30" s="8">
        <v>3.01</v>
      </c>
      <c r="I30" s="4">
        <v>1</v>
      </c>
    </row>
    <row r="31" spans="1:9" x14ac:dyDescent="0.2">
      <c r="A31" s="2">
        <v>7</v>
      </c>
      <c r="B31" s="1" t="s">
        <v>65</v>
      </c>
      <c r="C31" s="4">
        <v>1030</v>
      </c>
      <c r="D31" s="8">
        <v>4.26</v>
      </c>
      <c r="E31" s="4">
        <v>129</v>
      </c>
      <c r="F31" s="8">
        <v>1.54</v>
      </c>
      <c r="G31" s="4">
        <v>901</v>
      </c>
      <c r="H31" s="8">
        <v>5.71</v>
      </c>
      <c r="I31" s="4">
        <v>0</v>
      </c>
    </row>
    <row r="32" spans="1:9" x14ac:dyDescent="0.2">
      <c r="A32" s="2">
        <v>8</v>
      </c>
      <c r="B32" s="1" t="s">
        <v>69</v>
      </c>
      <c r="C32" s="4">
        <v>945</v>
      </c>
      <c r="D32" s="8">
        <v>3.9</v>
      </c>
      <c r="E32" s="4">
        <v>17</v>
      </c>
      <c r="F32" s="8">
        <v>0.2</v>
      </c>
      <c r="G32" s="4">
        <v>928</v>
      </c>
      <c r="H32" s="8">
        <v>5.88</v>
      </c>
      <c r="I32" s="4">
        <v>0</v>
      </c>
    </row>
    <row r="33" spans="1:9" x14ac:dyDescent="0.2">
      <c r="A33" s="2">
        <v>9</v>
      </c>
      <c r="B33" s="1" t="s">
        <v>66</v>
      </c>
      <c r="C33" s="4">
        <v>939</v>
      </c>
      <c r="D33" s="8">
        <v>3.88</v>
      </c>
      <c r="E33" s="4">
        <v>51</v>
      </c>
      <c r="F33" s="8">
        <v>0.61</v>
      </c>
      <c r="G33" s="4">
        <v>888</v>
      </c>
      <c r="H33" s="8">
        <v>5.62</v>
      </c>
      <c r="I33" s="4">
        <v>0</v>
      </c>
    </row>
    <row r="34" spans="1:9" x14ac:dyDescent="0.2">
      <c r="A34" s="2">
        <v>10</v>
      </c>
      <c r="B34" s="1" t="s">
        <v>82</v>
      </c>
      <c r="C34" s="4">
        <v>865</v>
      </c>
      <c r="D34" s="8">
        <v>3.57</v>
      </c>
      <c r="E34" s="4">
        <v>684</v>
      </c>
      <c r="F34" s="8">
        <v>8.17</v>
      </c>
      <c r="G34" s="4">
        <v>180</v>
      </c>
      <c r="H34" s="8">
        <v>1.1399999999999999</v>
      </c>
      <c r="I34" s="4">
        <v>1</v>
      </c>
    </row>
    <row r="35" spans="1:9" x14ac:dyDescent="0.2">
      <c r="A35" s="2">
        <v>11</v>
      </c>
      <c r="B35" s="1" t="s">
        <v>81</v>
      </c>
      <c r="C35" s="4">
        <v>849</v>
      </c>
      <c r="D35" s="8">
        <v>3.51</v>
      </c>
      <c r="E35" s="4">
        <v>521</v>
      </c>
      <c r="F35" s="8">
        <v>6.22</v>
      </c>
      <c r="G35" s="4">
        <v>313</v>
      </c>
      <c r="H35" s="8">
        <v>1.98</v>
      </c>
      <c r="I35" s="4">
        <v>6</v>
      </c>
    </row>
    <row r="36" spans="1:9" x14ac:dyDescent="0.2">
      <c r="A36" s="2">
        <v>12</v>
      </c>
      <c r="B36" s="1" t="s">
        <v>72</v>
      </c>
      <c r="C36" s="4">
        <v>816</v>
      </c>
      <c r="D36" s="8">
        <v>3.37</v>
      </c>
      <c r="E36" s="4">
        <v>378</v>
      </c>
      <c r="F36" s="8">
        <v>4.5199999999999996</v>
      </c>
      <c r="G36" s="4">
        <v>438</v>
      </c>
      <c r="H36" s="8">
        <v>2.77</v>
      </c>
      <c r="I36" s="4">
        <v>0</v>
      </c>
    </row>
    <row r="37" spans="1:9" x14ac:dyDescent="0.2">
      <c r="A37" s="2">
        <v>13</v>
      </c>
      <c r="B37" s="1" t="s">
        <v>78</v>
      </c>
      <c r="C37" s="4">
        <v>712</v>
      </c>
      <c r="D37" s="8">
        <v>2.94</v>
      </c>
      <c r="E37" s="4">
        <v>127</v>
      </c>
      <c r="F37" s="8">
        <v>1.52</v>
      </c>
      <c r="G37" s="4">
        <v>584</v>
      </c>
      <c r="H37" s="8">
        <v>3.7</v>
      </c>
      <c r="I37" s="4">
        <v>0</v>
      </c>
    </row>
    <row r="38" spans="1:9" x14ac:dyDescent="0.2">
      <c r="A38" s="2">
        <v>14</v>
      </c>
      <c r="B38" s="1" t="s">
        <v>71</v>
      </c>
      <c r="C38" s="4">
        <v>609</v>
      </c>
      <c r="D38" s="8">
        <v>2.52</v>
      </c>
      <c r="E38" s="4">
        <v>169</v>
      </c>
      <c r="F38" s="8">
        <v>2.02</v>
      </c>
      <c r="G38" s="4">
        <v>440</v>
      </c>
      <c r="H38" s="8">
        <v>2.79</v>
      </c>
      <c r="I38" s="4">
        <v>0</v>
      </c>
    </row>
    <row r="39" spans="1:9" x14ac:dyDescent="0.2">
      <c r="A39" s="2">
        <v>15</v>
      </c>
      <c r="B39" s="1" t="s">
        <v>70</v>
      </c>
      <c r="C39" s="4">
        <v>585</v>
      </c>
      <c r="D39" s="8">
        <v>2.42</v>
      </c>
      <c r="E39" s="4">
        <v>31</v>
      </c>
      <c r="F39" s="8">
        <v>0.37</v>
      </c>
      <c r="G39" s="4">
        <v>552</v>
      </c>
      <c r="H39" s="8">
        <v>3.5</v>
      </c>
      <c r="I39" s="4">
        <v>2</v>
      </c>
    </row>
    <row r="40" spans="1:9" x14ac:dyDescent="0.2">
      <c r="A40" s="2">
        <v>16</v>
      </c>
      <c r="B40" s="1" t="s">
        <v>68</v>
      </c>
      <c r="C40" s="4">
        <v>543</v>
      </c>
      <c r="D40" s="8">
        <v>2.2400000000000002</v>
      </c>
      <c r="E40" s="4">
        <v>18</v>
      </c>
      <c r="F40" s="8">
        <v>0.22</v>
      </c>
      <c r="G40" s="4">
        <v>525</v>
      </c>
      <c r="H40" s="8">
        <v>3.32</v>
      </c>
      <c r="I40" s="4">
        <v>0</v>
      </c>
    </row>
    <row r="41" spans="1:9" x14ac:dyDescent="0.2">
      <c r="A41" s="2">
        <v>17</v>
      </c>
      <c r="B41" s="1" t="s">
        <v>75</v>
      </c>
      <c r="C41" s="4">
        <v>518</v>
      </c>
      <c r="D41" s="8">
        <v>2.14</v>
      </c>
      <c r="E41" s="4">
        <v>40</v>
      </c>
      <c r="F41" s="8">
        <v>0.48</v>
      </c>
      <c r="G41" s="4">
        <v>478</v>
      </c>
      <c r="H41" s="8">
        <v>3.03</v>
      </c>
      <c r="I41" s="4">
        <v>0</v>
      </c>
    </row>
    <row r="42" spans="1:9" x14ac:dyDescent="0.2">
      <c r="A42" s="2">
        <v>18</v>
      </c>
      <c r="B42" s="1" t="s">
        <v>73</v>
      </c>
      <c r="C42" s="4">
        <v>478</v>
      </c>
      <c r="D42" s="8">
        <v>1.97</v>
      </c>
      <c r="E42" s="4">
        <v>195</v>
      </c>
      <c r="F42" s="8">
        <v>2.33</v>
      </c>
      <c r="G42" s="4">
        <v>283</v>
      </c>
      <c r="H42" s="8">
        <v>1.79</v>
      </c>
      <c r="I42" s="4">
        <v>0</v>
      </c>
    </row>
    <row r="43" spans="1:9" x14ac:dyDescent="0.2">
      <c r="A43" s="2">
        <v>19</v>
      </c>
      <c r="B43" s="1" t="s">
        <v>84</v>
      </c>
      <c r="C43" s="4">
        <v>404</v>
      </c>
      <c r="D43" s="8">
        <v>1.67</v>
      </c>
      <c r="E43" s="4">
        <v>13</v>
      </c>
      <c r="F43" s="8">
        <v>0.16</v>
      </c>
      <c r="G43" s="4">
        <v>384</v>
      </c>
      <c r="H43" s="8">
        <v>2.4300000000000002</v>
      </c>
      <c r="I43" s="4">
        <v>7</v>
      </c>
    </row>
    <row r="44" spans="1:9" x14ac:dyDescent="0.2">
      <c r="A44" s="2">
        <v>20</v>
      </c>
      <c r="B44" s="1" t="s">
        <v>83</v>
      </c>
      <c r="C44" s="4">
        <v>359</v>
      </c>
      <c r="D44" s="8">
        <v>1.48</v>
      </c>
      <c r="E44" s="4">
        <v>16</v>
      </c>
      <c r="F44" s="8">
        <v>0.19</v>
      </c>
      <c r="G44" s="4">
        <v>342</v>
      </c>
      <c r="H44" s="8">
        <v>2.17</v>
      </c>
      <c r="I44" s="4">
        <v>1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79</v>
      </c>
      <c r="C47" s="4">
        <v>1614</v>
      </c>
      <c r="D47" s="8">
        <v>16.559999999999999</v>
      </c>
      <c r="E47" s="4">
        <v>1165</v>
      </c>
      <c r="F47" s="8">
        <v>32.82</v>
      </c>
      <c r="G47" s="4">
        <v>449</v>
      </c>
      <c r="H47" s="8">
        <v>7.27</v>
      </c>
      <c r="I47" s="4">
        <v>0</v>
      </c>
    </row>
    <row r="48" spans="1:9" x14ac:dyDescent="0.2">
      <c r="A48" s="2">
        <v>2</v>
      </c>
      <c r="B48" s="1" t="s">
        <v>80</v>
      </c>
      <c r="C48" s="4">
        <v>850</v>
      </c>
      <c r="D48" s="8">
        <v>8.7200000000000006</v>
      </c>
      <c r="E48" s="4">
        <v>635</v>
      </c>
      <c r="F48" s="8">
        <v>17.89</v>
      </c>
      <c r="G48" s="4">
        <v>215</v>
      </c>
      <c r="H48" s="8">
        <v>3.48</v>
      </c>
      <c r="I48" s="4">
        <v>0</v>
      </c>
    </row>
    <row r="49" spans="1:9" x14ac:dyDescent="0.2">
      <c r="A49" s="2">
        <v>3</v>
      </c>
      <c r="B49" s="1" t="s">
        <v>76</v>
      </c>
      <c r="C49" s="4">
        <v>803</v>
      </c>
      <c r="D49" s="8">
        <v>8.24</v>
      </c>
      <c r="E49" s="4">
        <v>168</v>
      </c>
      <c r="F49" s="8">
        <v>4.7300000000000004</v>
      </c>
      <c r="G49" s="4">
        <v>635</v>
      </c>
      <c r="H49" s="8">
        <v>10.28</v>
      </c>
      <c r="I49" s="4">
        <v>0</v>
      </c>
    </row>
    <row r="50" spans="1:9" x14ac:dyDescent="0.2">
      <c r="A50" s="2">
        <v>4</v>
      </c>
      <c r="B50" s="1" t="s">
        <v>77</v>
      </c>
      <c r="C50" s="4">
        <v>627</v>
      </c>
      <c r="D50" s="8">
        <v>6.43</v>
      </c>
      <c r="E50" s="4">
        <v>345</v>
      </c>
      <c r="F50" s="8">
        <v>9.7200000000000006</v>
      </c>
      <c r="G50" s="4">
        <v>281</v>
      </c>
      <c r="H50" s="8">
        <v>4.55</v>
      </c>
      <c r="I50" s="4">
        <v>1</v>
      </c>
    </row>
    <row r="51" spans="1:9" x14ac:dyDescent="0.2">
      <c r="A51" s="2">
        <v>5</v>
      </c>
      <c r="B51" s="1" t="s">
        <v>74</v>
      </c>
      <c r="C51" s="4">
        <v>551</v>
      </c>
      <c r="D51" s="8">
        <v>5.65</v>
      </c>
      <c r="E51" s="4">
        <v>176</v>
      </c>
      <c r="F51" s="8">
        <v>4.96</v>
      </c>
      <c r="G51" s="4">
        <v>375</v>
      </c>
      <c r="H51" s="8">
        <v>6.07</v>
      </c>
      <c r="I51" s="4">
        <v>0</v>
      </c>
    </row>
    <row r="52" spans="1:9" x14ac:dyDescent="0.2">
      <c r="A52" s="2">
        <v>6</v>
      </c>
      <c r="B52" s="1" t="s">
        <v>72</v>
      </c>
      <c r="C52" s="4">
        <v>383</v>
      </c>
      <c r="D52" s="8">
        <v>3.93</v>
      </c>
      <c r="E52" s="4">
        <v>141</v>
      </c>
      <c r="F52" s="8">
        <v>3.97</v>
      </c>
      <c r="G52" s="4">
        <v>242</v>
      </c>
      <c r="H52" s="8">
        <v>3.92</v>
      </c>
      <c r="I52" s="4">
        <v>0</v>
      </c>
    </row>
    <row r="53" spans="1:9" x14ac:dyDescent="0.2">
      <c r="A53" s="2">
        <v>7</v>
      </c>
      <c r="B53" s="1" t="s">
        <v>81</v>
      </c>
      <c r="C53" s="4">
        <v>360</v>
      </c>
      <c r="D53" s="8">
        <v>3.69</v>
      </c>
      <c r="E53" s="4">
        <v>217</v>
      </c>
      <c r="F53" s="8">
        <v>6.11</v>
      </c>
      <c r="G53" s="4">
        <v>134</v>
      </c>
      <c r="H53" s="8">
        <v>2.17</v>
      </c>
      <c r="I53" s="4">
        <v>4</v>
      </c>
    </row>
    <row r="54" spans="1:9" x14ac:dyDescent="0.2">
      <c r="A54" s="2">
        <v>8</v>
      </c>
      <c r="B54" s="1" t="s">
        <v>82</v>
      </c>
      <c r="C54" s="4">
        <v>337</v>
      </c>
      <c r="D54" s="8">
        <v>3.46</v>
      </c>
      <c r="E54" s="4">
        <v>272</v>
      </c>
      <c r="F54" s="8">
        <v>7.66</v>
      </c>
      <c r="G54" s="4">
        <v>65</v>
      </c>
      <c r="H54" s="8">
        <v>1.05</v>
      </c>
      <c r="I54" s="4">
        <v>0</v>
      </c>
    </row>
    <row r="55" spans="1:9" x14ac:dyDescent="0.2">
      <c r="A55" s="2">
        <v>9</v>
      </c>
      <c r="B55" s="1" t="s">
        <v>78</v>
      </c>
      <c r="C55" s="4">
        <v>327</v>
      </c>
      <c r="D55" s="8">
        <v>3.35</v>
      </c>
      <c r="E55" s="4">
        <v>47</v>
      </c>
      <c r="F55" s="8">
        <v>1.32</v>
      </c>
      <c r="G55" s="4">
        <v>279</v>
      </c>
      <c r="H55" s="8">
        <v>4.5199999999999996</v>
      </c>
      <c r="I55" s="4">
        <v>0</v>
      </c>
    </row>
    <row r="56" spans="1:9" x14ac:dyDescent="0.2">
      <c r="A56" s="2">
        <v>10</v>
      </c>
      <c r="B56" s="1" t="s">
        <v>64</v>
      </c>
      <c r="C56" s="4">
        <v>325</v>
      </c>
      <c r="D56" s="8">
        <v>3.33</v>
      </c>
      <c r="E56" s="4">
        <v>16</v>
      </c>
      <c r="F56" s="8">
        <v>0.45</v>
      </c>
      <c r="G56" s="4">
        <v>309</v>
      </c>
      <c r="H56" s="8">
        <v>5</v>
      </c>
      <c r="I56" s="4">
        <v>0</v>
      </c>
    </row>
    <row r="57" spans="1:9" x14ac:dyDescent="0.2">
      <c r="A57" s="2">
        <v>11</v>
      </c>
      <c r="B57" s="1" t="s">
        <v>71</v>
      </c>
      <c r="C57" s="4">
        <v>314</v>
      </c>
      <c r="D57" s="8">
        <v>3.22</v>
      </c>
      <c r="E57" s="4">
        <v>82</v>
      </c>
      <c r="F57" s="8">
        <v>2.31</v>
      </c>
      <c r="G57" s="4">
        <v>232</v>
      </c>
      <c r="H57" s="8">
        <v>3.76</v>
      </c>
      <c r="I57" s="4">
        <v>0</v>
      </c>
    </row>
    <row r="58" spans="1:9" x14ac:dyDescent="0.2">
      <c r="A58" s="2">
        <v>12</v>
      </c>
      <c r="B58" s="1" t="s">
        <v>69</v>
      </c>
      <c r="C58" s="4">
        <v>310</v>
      </c>
      <c r="D58" s="8">
        <v>3.18</v>
      </c>
      <c r="E58" s="4">
        <v>4</v>
      </c>
      <c r="F58" s="8">
        <v>0.11</v>
      </c>
      <c r="G58" s="4">
        <v>306</v>
      </c>
      <c r="H58" s="8">
        <v>4.96</v>
      </c>
      <c r="I58" s="4">
        <v>0</v>
      </c>
    </row>
    <row r="59" spans="1:9" x14ac:dyDescent="0.2">
      <c r="A59" s="2">
        <v>13</v>
      </c>
      <c r="B59" s="1" t="s">
        <v>65</v>
      </c>
      <c r="C59" s="4">
        <v>239</v>
      </c>
      <c r="D59" s="8">
        <v>2.4500000000000002</v>
      </c>
      <c r="E59" s="4">
        <v>23</v>
      </c>
      <c r="F59" s="8">
        <v>0.65</v>
      </c>
      <c r="G59" s="4">
        <v>216</v>
      </c>
      <c r="H59" s="8">
        <v>3.5</v>
      </c>
      <c r="I59" s="4">
        <v>0</v>
      </c>
    </row>
    <row r="60" spans="1:9" x14ac:dyDescent="0.2">
      <c r="A60" s="2">
        <v>14</v>
      </c>
      <c r="B60" s="1" t="s">
        <v>75</v>
      </c>
      <c r="C60" s="4">
        <v>219</v>
      </c>
      <c r="D60" s="8">
        <v>2.25</v>
      </c>
      <c r="E60" s="4">
        <v>12</v>
      </c>
      <c r="F60" s="8">
        <v>0.34</v>
      </c>
      <c r="G60" s="4">
        <v>207</v>
      </c>
      <c r="H60" s="8">
        <v>3.35</v>
      </c>
      <c r="I60" s="4">
        <v>0</v>
      </c>
    </row>
    <row r="61" spans="1:9" x14ac:dyDescent="0.2">
      <c r="A61" s="2">
        <v>15</v>
      </c>
      <c r="B61" s="1" t="s">
        <v>66</v>
      </c>
      <c r="C61" s="4">
        <v>218</v>
      </c>
      <c r="D61" s="8">
        <v>2.2400000000000002</v>
      </c>
      <c r="E61" s="4">
        <v>7</v>
      </c>
      <c r="F61" s="8">
        <v>0.2</v>
      </c>
      <c r="G61" s="4">
        <v>211</v>
      </c>
      <c r="H61" s="8">
        <v>3.42</v>
      </c>
      <c r="I61" s="4">
        <v>0</v>
      </c>
    </row>
    <row r="62" spans="1:9" x14ac:dyDescent="0.2">
      <c r="A62" s="2">
        <v>16</v>
      </c>
      <c r="B62" s="1" t="s">
        <v>68</v>
      </c>
      <c r="C62" s="4">
        <v>217</v>
      </c>
      <c r="D62" s="8">
        <v>2.23</v>
      </c>
      <c r="E62" s="4">
        <v>3</v>
      </c>
      <c r="F62" s="8">
        <v>0.08</v>
      </c>
      <c r="G62" s="4">
        <v>214</v>
      </c>
      <c r="H62" s="8">
        <v>3.47</v>
      </c>
      <c r="I62" s="4">
        <v>0</v>
      </c>
    </row>
    <row r="63" spans="1:9" x14ac:dyDescent="0.2">
      <c r="A63" s="2">
        <v>17</v>
      </c>
      <c r="B63" s="1" t="s">
        <v>84</v>
      </c>
      <c r="C63" s="4">
        <v>202</v>
      </c>
      <c r="D63" s="8">
        <v>2.0699999999999998</v>
      </c>
      <c r="E63" s="4">
        <v>5</v>
      </c>
      <c r="F63" s="8">
        <v>0.14000000000000001</v>
      </c>
      <c r="G63" s="4">
        <v>192</v>
      </c>
      <c r="H63" s="8">
        <v>3.11</v>
      </c>
      <c r="I63" s="4">
        <v>5</v>
      </c>
    </row>
    <row r="64" spans="1:9" x14ac:dyDescent="0.2">
      <c r="A64" s="2">
        <v>18</v>
      </c>
      <c r="B64" s="1" t="s">
        <v>70</v>
      </c>
      <c r="C64" s="4">
        <v>166</v>
      </c>
      <c r="D64" s="8">
        <v>1.7</v>
      </c>
      <c r="E64" s="4">
        <v>7</v>
      </c>
      <c r="F64" s="8">
        <v>0.2</v>
      </c>
      <c r="G64" s="4">
        <v>159</v>
      </c>
      <c r="H64" s="8">
        <v>2.57</v>
      </c>
      <c r="I64" s="4">
        <v>0</v>
      </c>
    </row>
    <row r="65" spans="1:9" x14ac:dyDescent="0.2">
      <c r="A65" s="2">
        <v>19</v>
      </c>
      <c r="B65" s="1" t="s">
        <v>85</v>
      </c>
      <c r="C65" s="4">
        <v>132</v>
      </c>
      <c r="D65" s="8">
        <v>1.35</v>
      </c>
      <c r="E65" s="4">
        <v>1</v>
      </c>
      <c r="F65" s="8">
        <v>0.03</v>
      </c>
      <c r="G65" s="4">
        <v>131</v>
      </c>
      <c r="H65" s="8">
        <v>2.12</v>
      </c>
      <c r="I65" s="4">
        <v>0</v>
      </c>
    </row>
    <row r="66" spans="1:9" x14ac:dyDescent="0.2">
      <c r="A66" s="2">
        <v>20</v>
      </c>
      <c r="B66" s="1" t="s">
        <v>86</v>
      </c>
      <c r="C66" s="4">
        <v>126</v>
      </c>
      <c r="D66" s="8">
        <v>1.29</v>
      </c>
      <c r="E66" s="4">
        <v>25</v>
      </c>
      <c r="F66" s="8">
        <v>0.7</v>
      </c>
      <c r="G66" s="4">
        <v>101</v>
      </c>
      <c r="H66" s="8">
        <v>1.64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76</v>
      </c>
      <c r="C69" s="4">
        <v>411</v>
      </c>
      <c r="D69" s="8">
        <v>9.48</v>
      </c>
      <c r="E69" s="4">
        <v>147</v>
      </c>
      <c r="F69" s="8">
        <v>11.06</v>
      </c>
      <c r="G69" s="4">
        <v>261</v>
      </c>
      <c r="H69" s="8">
        <v>8.7100000000000009</v>
      </c>
      <c r="I69" s="4">
        <v>1</v>
      </c>
    </row>
    <row r="70" spans="1:9" x14ac:dyDescent="0.2">
      <c r="A70" s="2">
        <v>2</v>
      </c>
      <c r="B70" s="1" t="s">
        <v>80</v>
      </c>
      <c r="C70" s="4">
        <v>379</v>
      </c>
      <c r="D70" s="8">
        <v>8.74</v>
      </c>
      <c r="E70" s="4">
        <v>294</v>
      </c>
      <c r="F70" s="8">
        <v>22.12</v>
      </c>
      <c r="G70" s="4">
        <v>85</v>
      </c>
      <c r="H70" s="8">
        <v>2.84</v>
      </c>
      <c r="I70" s="4">
        <v>0</v>
      </c>
    </row>
    <row r="71" spans="1:9" x14ac:dyDescent="0.2">
      <c r="A71" s="2">
        <v>3</v>
      </c>
      <c r="B71" s="1" t="s">
        <v>79</v>
      </c>
      <c r="C71" s="4">
        <v>291</v>
      </c>
      <c r="D71" s="8">
        <v>6.71</v>
      </c>
      <c r="E71" s="4">
        <v>217</v>
      </c>
      <c r="F71" s="8">
        <v>16.329999999999998</v>
      </c>
      <c r="G71" s="4">
        <v>74</v>
      </c>
      <c r="H71" s="8">
        <v>2.4700000000000002</v>
      </c>
      <c r="I71" s="4">
        <v>0</v>
      </c>
    </row>
    <row r="72" spans="1:9" x14ac:dyDescent="0.2">
      <c r="A72" s="2">
        <v>4</v>
      </c>
      <c r="B72" s="1" t="s">
        <v>69</v>
      </c>
      <c r="C72" s="4">
        <v>244</v>
      </c>
      <c r="D72" s="8">
        <v>5.63</v>
      </c>
      <c r="E72" s="4">
        <v>7</v>
      </c>
      <c r="F72" s="8">
        <v>0.53</v>
      </c>
      <c r="G72" s="4">
        <v>237</v>
      </c>
      <c r="H72" s="8">
        <v>7.91</v>
      </c>
      <c r="I72" s="4">
        <v>0</v>
      </c>
    </row>
    <row r="73" spans="1:9" x14ac:dyDescent="0.2">
      <c r="A73" s="2">
        <v>5</v>
      </c>
      <c r="B73" s="1" t="s">
        <v>65</v>
      </c>
      <c r="C73" s="4">
        <v>230</v>
      </c>
      <c r="D73" s="8">
        <v>5.31</v>
      </c>
      <c r="E73" s="4">
        <v>13</v>
      </c>
      <c r="F73" s="8">
        <v>0.98</v>
      </c>
      <c r="G73" s="4">
        <v>217</v>
      </c>
      <c r="H73" s="8">
        <v>7.24</v>
      </c>
      <c r="I73" s="4">
        <v>0</v>
      </c>
    </row>
    <row r="74" spans="1:9" x14ac:dyDescent="0.2">
      <c r="A74" s="2">
        <v>6</v>
      </c>
      <c r="B74" s="1" t="s">
        <v>66</v>
      </c>
      <c r="C74" s="4">
        <v>215</v>
      </c>
      <c r="D74" s="8">
        <v>4.96</v>
      </c>
      <c r="E74" s="4">
        <v>7</v>
      </c>
      <c r="F74" s="8">
        <v>0.53</v>
      </c>
      <c r="G74" s="4">
        <v>208</v>
      </c>
      <c r="H74" s="8">
        <v>6.94</v>
      </c>
      <c r="I74" s="4">
        <v>0</v>
      </c>
    </row>
    <row r="75" spans="1:9" x14ac:dyDescent="0.2">
      <c r="A75" s="2">
        <v>7</v>
      </c>
      <c r="B75" s="1" t="s">
        <v>64</v>
      </c>
      <c r="C75" s="4">
        <v>210</v>
      </c>
      <c r="D75" s="8">
        <v>4.84</v>
      </c>
      <c r="E75" s="4">
        <v>8</v>
      </c>
      <c r="F75" s="8">
        <v>0.6</v>
      </c>
      <c r="G75" s="4">
        <v>202</v>
      </c>
      <c r="H75" s="8">
        <v>6.74</v>
      </c>
      <c r="I75" s="4">
        <v>0</v>
      </c>
    </row>
    <row r="76" spans="1:9" x14ac:dyDescent="0.2">
      <c r="A76" s="2">
        <v>8</v>
      </c>
      <c r="B76" s="1" t="s">
        <v>74</v>
      </c>
      <c r="C76" s="4">
        <v>186</v>
      </c>
      <c r="D76" s="8">
        <v>4.29</v>
      </c>
      <c r="E76" s="4">
        <v>60</v>
      </c>
      <c r="F76" s="8">
        <v>4.51</v>
      </c>
      <c r="G76" s="4">
        <v>126</v>
      </c>
      <c r="H76" s="8">
        <v>4.2</v>
      </c>
      <c r="I76" s="4">
        <v>0</v>
      </c>
    </row>
    <row r="77" spans="1:9" x14ac:dyDescent="0.2">
      <c r="A77" s="2">
        <v>9</v>
      </c>
      <c r="B77" s="1" t="s">
        <v>73</v>
      </c>
      <c r="C77" s="4">
        <v>158</v>
      </c>
      <c r="D77" s="8">
        <v>3.64</v>
      </c>
      <c r="E77" s="4">
        <v>65</v>
      </c>
      <c r="F77" s="8">
        <v>4.8899999999999997</v>
      </c>
      <c r="G77" s="4">
        <v>93</v>
      </c>
      <c r="H77" s="8">
        <v>3.1</v>
      </c>
      <c r="I77" s="4">
        <v>0</v>
      </c>
    </row>
    <row r="78" spans="1:9" x14ac:dyDescent="0.2">
      <c r="A78" s="2">
        <v>10</v>
      </c>
      <c r="B78" s="1" t="s">
        <v>70</v>
      </c>
      <c r="C78" s="4">
        <v>132</v>
      </c>
      <c r="D78" s="8">
        <v>3.04</v>
      </c>
      <c r="E78" s="4">
        <v>5</v>
      </c>
      <c r="F78" s="8">
        <v>0.38</v>
      </c>
      <c r="G78" s="4">
        <v>127</v>
      </c>
      <c r="H78" s="8">
        <v>4.24</v>
      </c>
      <c r="I78" s="4">
        <v>0</v>
      </c>
    </row>
    <row r="79" spans="1:9" x14ac:dyDescent="0.2">
      <c r="A79" s="2">
        <v>11</v>
      </c>
      <c r="B79" s="1" t="s">
        <v>82</v>
      </c>
      <c r="C79" s="4">
        <v>125</v>
      </c>
      <c r="D79" s="8">
        <v>2.88</v>
      </c>
      <c r="E79" s="4">
        <v>90</v>
      </c>
      <c r="F79" s="8">
        <v>6.77</v>
      </c>
      <c r="G79" s="4">
        <v>34</v>
      </c>
      <c r="H79" s="8">
        <v>1.1299999999999999</v>
      </c>
      <c r="I79" s="4">
        <v>1</v>
      </c>
    </row>
    <row r="80" spans="1:9" x14ac:dyDescent="0.2">
      <c r="A80" s="2">
        <v>12</v>
      </c>
      <c r="B80" s="1" t="s">
        <v>68</v>
      </c>
      <c r="C80" s="4">
        <v>119</v>
      </c>
      <c r="D80" s="8">
        <v>2.75</v>
      </c>
      <c r="E80" s="4">
        <v>5</v>
      </c>
      <c r="F80" s="8">
        <v>0.38</v>
      </c>
      <c r="G80" s="4">
        <v>114</v>
      </c>
      <c r="H80" s="8">
        <v>3.8</v>
      </c>
      <c r="I80" s="4">
        <v>0</v>
      </c>
    </row>
    <row r="81" spans="1:9" x14ac:dyDescent="0.2">
      <c r="A81" s="2">
        <v>13</v>
      </c>
      <c r="B81" s="1" t="s">
        <v>72</v>
      </c>
      <c r="C81" s="4">
        <v>116</v>
      </c>
      <c r="D81" s="8">
        <v>2.68</v>
      </c>
      <c r="E81" s="4">
        <v>51</v>
      </c>
      <c r="F81" s="8">
        <v>3.84</v>
      </c>
      <c r="G81" s="4">
        <v>65</v>
      </c>
      <c r="H81" s="8">
        <v>2.17</v>
      </c>
      <c r="I81" s="4">
        <v>0</v>
      </c>
    </row>
    <row r="82" spans="1:9" x14ac:dyDescent="0.2">
      <c r="A82" s="2">
        <v>13</v>
      </c>
      <c r="B82" s="1" t="s">
        <v>78</v>
      </c>
      <c r="C82" s="4">
        <v>116</v>
      </c>
      <c r="D82" s="8">
        <v>2.68</v>
      </c>
      <c r="E82" s="4">
        <v>21</v>
      </c>
      <c r="F82" s="8">
        <v>1.58</v>
      </c>
      <c r="G82" s="4">
        <v>95</v>
      </c>
      <c r="H82" s="8">
        <v>3.17</v>
      </c>
      <c r="I82" s="4">
        <v>0</v>
      </c>
    </row>
    <row r="83" spans="1:9" x14ac:dyDescent="0.2">
      <c r="A83" s="2">
        <v>15</v>
      </c>
      <c r="B83" s="1" t="s">
        <v>81</v>
      </c>
      <c r="C83" s="4">
        <v>115</v>
      </c>
      <c r="D83" s="8">
        <v>2.65</v>
      </c>
      <c r="E83" s="4">
        <v>70</v>
      </c>
      <c r="F83" s="8">
        <v>5.27</v>
      </c>
      <c r="G83" s="4">
        <v>45</v>
      </c>
      <c r="H83" s="8">
        <v>1.5</v>
      </c>
      <c r="I83" s="4">
        <v>0</v>
      </c>
    </row>
    <row r="84" spans="1:9" x14ac:dyDescent="0.2">
      <c r="A84" s="2">
        <v>16</v>
      </c>
      <c r="B84" s="1" t="s">
        <v>77</v>
      </c>
      <c r="C84" s="4">
        <v>111</v>
      </c>
      <c r="D84" s="8">
        <v>2.56</v>
      </c>
      <c r="E84" s="4">
        <v>59</v>
      </c>
      <c r="F84" s="8">
        <v>4.4400000000000004</v>
      </c>
      <c r="G84" s="4">
        <v>52</v>
      </c>
      <c r="H84" s="8">
        <v>1.73</v>
      </c>
      <c r="I84" s="4">
        <v>0</v>
      </c>
    </row>
    <row r="85" spans="1:9" x14ac:dyDescent="0.2">
      <c r="A85" s="2">
        <v>17</v>
      </c>
      <c r="B85" s="1" t="s">
        <v>75</v>
      </c>
      <c r="C85" s="4">
        <v>98</v>
      </c>
      <c r="D85" s="8">
        <v>2.2599999999999998</v>
      </c>
      <c r="E85" s="4">
        <v>9</v>
      </c>
      <c r="F85" s="8">
        <v>0.68</v>
      </c>
      <c r="G85" s="4">
        <v>89</v>
      </c>
      <c r="H85" s="8">
        <v>2.97</v>
      </c>
      <c r="I85" s="4">
        <v>0</v>
      </c>
    </row>
    <row r="86" spans="1:9" x14ac:dyDescent="0.2">
      <c r="A86" s="2">
        <v>18</v>
      </c>
      <c r="B86" s="1" t="s">
        <v>87</v>
      </c>
      <c r="C86" s="4">
        <v>93</v>
      </c>
      <c r="D86" s="8">
        <v>2.15</v>
      </c>
      <c r="E86" s="4">
        <v>43</v>
      </c>
      <c r="F86" s="8">
        <v>3.24</v>
      </c>
      <c r="G86" s="4">
        <v>50</v>
      </c>
      <c r="H86" s="8">
        <v>1.67</v>
      </c>
      <c r="I86" s="4">
        <v>0</v>
      </c>
    </row>
    <row r="87" spans="1:9" x14ac:dyDescent="0.2">
      <c r="A87" s="2">
        <v>19</v>
      </c>
      <c r="B87" s="1" t="s">
        <v>67</v>
      </c>
      <c r="C87" s="4">
        <v>80</v>
      </c>
      <c r="D87" s="8">
        <v>1.85</v>
      </c>
      <c r="E87" s="4">
        <v>2</v>
      </c>
      <c r="F87" s="8">
        <v>0.15</v>
      </c>
      <c r="G87" s="4">
        <v>78</v>
      </c>
      <c r="H87" s="8">
        <v>2.6</v>
      </c>
      <c r="I87" s="4">
        <v>0</v>
      </c>
    </row>
    <row r="88" spans="1:9" x14ac:dyDescent="0.2">
      <c r="A88" s="2">
        <v>20</v>
      </c>
      <c r="B88" s="1" t="s">
        <v>84</v>
      </c>
      <c r="C88" s="4">
        <v>73</v>
      </c>
      <c r="D88" s="8">
        <v>1.68</v>
      </c>
      <c r="E88" s="4">
        <v>4</v>
      </c>
      <c r="F88" s="8">
        <v>0.3</v>
      </c>
      <c r="G88" s="4">
        <v>68</v>
      </c>
      <c r="H88" s="8">
        <v>2.27</v>
      </c>
      <c r="I88" s="4">
        <v>1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76</v>
      </c>
      <c r="C91" s="4">
        <v>356</v>
      </c>
      <c r="D91" s="8">
        <v>10.93</v>
      </c>
      <c r="E91" s="4">
        <v>141</v>
      </c>
      <c r="F91" s="8">
        <v>13.72</v>
      </c>
      <c r="G91" s="4">
        <v>215</v>
      </c>
      <c r="H91" s="8">
        <v>9.66</v>
      </c>
      <c r="I91" s="4">
        <v>0</v>
      </c>
    </row>
    <row r="92" spans="1:9" x14ac:dyDescent="0.2">
      <c r="A92" s="2">
        <v>2</v>
      </c>
      <c r="B92" s="1" t="s">
        <v>80</v>
      </c>
      <c r="C92" s="4">
        <v>275</v>
      </c>
      <c r="D92" s="8">
        <v>8.44</v>
      </c>
      <c r="E92" s="4">
        <v>230</v>
      </c>
      <c r="F92" s="8">
        <v>22.37</v>
      </c>
      <c r="G92" s="4">
        <v>45</v>
      </c>
      <c r="H92" s="8">
        <v>2.02</v>
      </c>
      <c r="I92" s="4">
        <v>0</v>
      </c>
    </row>
    <row r="93" spans="1:9" x14ac:dyDescent="0.2">
      <c r="A93" s="2">
        <v>3</v>
      </c>
      <c r="B93" s="1" t="s">
        <v>79</v>
      </c>
      <c r="C93" s="4">
        <v>199</v>
      </c>
      <c r="D93" s="8">
        <v>6.11</v>
      </c>
      <c r="E93" s="4">
        <v>152</v>
      </c>
      <c r="F93" s="8">
        <v>14.79</v>
      </c>
      <c r="G93" s="4">
        <v>47</v>
      </c>
      <c r="H93" s="8">
        <v>2.11</v>
      </c>
      <c r="I93" s="4">
        <v>0</v>
      </c>
    </row>
    <row r="94" spans="1:9" x14ac:dyDescent="0.2">
      <c r="A94" s="2">
        <v>4</v>
      </c>
      <c r="B94" s="1" t="s">
        <v>69</v>
      </c>
      <c r="C94" s="4">
        <v>197</v>
      </c>
      <c r="D94" s="8">
        <v>6.05</v>
      </c>
      <c r="E94" s="4">
        <v>2</v>
      </c>
      <c r="F94" s="8">
        <v>0.19</v>
      </c>
      <c r="G94" s="4">
        <v>195</v>
      </c>
      <c r="H94" s="8">
        <v>8.76</v>
      </c>
      <c r="I94" s="4">
        <v>0</v>
      </c>
    </row>
    <row r="95" spans="1:9" x14ac:dyDescent="0.2">
      <c r="A95" s="2">
        <v>5</v>
      </c>
      <c r="B95" s="1" t="s">
        <v>66</v>
      </c>
      <c r="C95" s="4">
        <v>172</v>
      </c>
      <c r="D95" s="8">
        <v>5.28</v>
      </c>
      <c r="E95" s="4">
        <v>10</v>
      </c>
      <c r="F95" s="8">
        <v>0.97</v>
      </c>
      <c r="G95" s="4">
        <v>162</v>
      </c>
      <c r="H95" s="8">
        <v>7.28</v>
      </c>
      <c r="I95" s="4">
        <v>0</v>
      </c>
    </row>
    <row r="96" spans="1:9" x14ac:dyDescent="0.2">
      <c r="A96" s="2">
        <v>6</v>
      </c>
      <c r="B96" s="1" t="s">
        <v>74</v>
      </c>
      <c r="C96" s="4">
        <v>168</v>
      </c>
      <c r="D96" s="8">
        <v>5.16</v>
      </c>
      <c r="E96" s="4">
        <v>63</v>
      </c>
      <c r="F96" s="8">
        <v>6.13</v>
      </c>
      <c r="G96" s="4">
        <v>105</v>
      </c>
      <c r="H96" s="8">
        <v>4.72</v>
      </c>
      <c r="I96" s="4">
        <v>0</v>
      </c>
    </row>
    <row r="97" spans="1:9" x14ac:dyDescent="0.2">
      <c r="A97" s="2">
        <v>7</v>
      </c>
      <c r="B97" s="1" t="s">
        <v>65</v>
      </c>
      <c r="C97" s="4">
        <v>166</v>
      </c>
      <c r="D97" s="8">
        <v>5.0999999999999996</v>
      </c>
      <c r="E97" s="4">
        <v>20</v>
      </c>
      <c r="F97" s="8">
        <v>1.95</v>
      </c>
      <c r="G97" s="4">
        <v>146</v>
      </c>
      <c r="H97" s="8">
        <v>6.56</v>
      </c>
      <c r="I97" s="4">
        <v>0</v>
      </c>
    </row>
    <row r="98" spans="1:9" x14ac:dyDescent="0.2">
      <c r="A98" s="2">
        <v>8</v>
      </c>
      <c r="B98" s="1" t="s">
        <v>64</v>
      </c>
      <c r="C98" s="4">
        <v>150</v>
      </c>
      <c r="D98" s="8">
        <v>4.5999999999999996</v>
      </c>
      <c r="E98" s="4">
        <v>10</v>
      </c>
      <c r="F98" s="8">
        <v>0.97</v>
      </c>
      <c r="G98" s="4">
        <v>140</v>
      </c>
      <c r="H98" s="8">
        <v>6.29</v>
      </c>
      <c r="I98" s="4">
        <v>0</v>
      </c>
    </row>
    <row r="99" spans="1:9" x14ac:dyDescent="0.2">
      <c r="A99" s="2">
        <v>9</v>
      </c>
      <c r="B99" s="1" t="s">
        <v>70</v>
      </c>
      <c r="C99" s="4">
        <v>124</v>
      </c>
      <c r="D99" s="8">
        <v>3.81</v>
      </c>
      <c r="E99" s="4">
        <v>4</v>
      </c>
      <c r="F99" s="8">
        <v>0.39</v>
      </c>
      <c r="G99" s="4">
        <v>119</v>
      </c>
      <c r="H99" s="8">
        <v>5.35</v>
      </c>
      <c r="I99" s="4">
        <v>1</v>
      </c>
    </row>
    <row r="100" spans="1:9" x14ac:dyDescent="0.2">
      <c r="A100" s="2">
        <v>10</v>
      </c>
      <c r="B100" s="1" t="s">
        <v>82</v>
      </c>
      <c r="C100" s="4">
        <v>118</v>
      </c>
      <c r="D100" s="8">
        <v>3.62</v>
      </c>
      <c r="E100" s="4">
        <v>90</v>
      </c>
      <c r="F100" s="8">
        <v>8.75</v>
      </c>
      <c r="G100" s="4">
        <v>28</v>
      </c>
      <c r="H100" s="8">
        <v>1.26</v>
      </c>
      <c r="I100" s="4">
        <v>0</v>
      </c>
    </row>
    <row r="101" spans="1:9" x14ac:dyDescent="0.2">
      <c r="A101" s="2">
        <v>11</v>
      </c>
      <c r="B101" s="1" t="s">
        <v>72</v>
      </c>
      <c r="C101" s="4">
        <v>111</v>
      </c>
      <c r="D101" s="8">
        <v>3.41</v>
      </c>
      <c r="E101" s="4">
        <v>61</v>
      </c>
      <c r="F101" s="8">
        <v>5.93</v>
      </c>
      <c r="G101" s="4">
        <v>50</v>
      </c>
      <c r="H101" s="8">
        <v>2.25</v>
      </c>
      <c r="I101" s="4">
        <v>0</v>
      </c>
    </row>
    <row r="102" spans="1:9" x14ac:dyDescent="0.2">
      <c r="A102" s="2">
        <v>12</v>
      </c>
      <c r="B102" s="1" t="s">
        <v>68</v>
      </c>
      <c r="C102" s="4">
        <v>105</v>
      </c>
      <c r="D102" s="8">
        <v>3.22</v>
      </c>
      <c r="E102" s="4">
        <v>5</v>
      </c>
      <c r="F102" s="8">
        <v>0.49</v>
      </c>
      <c r="G102" s="4">
        <v>100</v>
      </c>
      <c r="H102" s="8">
        <v>4.49</v>
      </c>
      <c r="I102" s="4">
        <v>0</v>
      </c>
    </row>
    <row r="103" spans="1:9" x14ac:dyDescent="0.2">
      <c r="A103" s="2">
        <v>13</v>
      </c>
      <c r="B103" s="1" t="s">
        <v>67</v>
      </c>
      <c r="C103" s="4">
        <v>85</v>
      </c>
      <c r="D103" s="8">
        <v>2.61</v>
      </c>
      <c r="E103" s="4">
        <v>1</v>
      </c>
      <c r="F103" s="8">
        <v>0.1</v>
      </c>
      <c r="G103" s="4">
        <v>84</v>
      </c>
      <c r="H103" s="8">
        <v>3.78</v>
      </c>
      <c r="I103" s="4">
        <v>0</v>
      </c>
    </row>
    <row r="104" spans="1:9" x14ac:dyDescent="0.2">
      <c r="A104" s="2">
        <v>14</v>
      </c>
      <c r="B104" s="1" t="s">
        <v>81</v>
      </c>
      <c r="C104" s="4">
        <v>72</v>
      </c>
      <c r="D104" s="8">
        <v>2.21</v>
      </c>
      <c r="E104" s="4">
        <v>47</v>
      </c>
      <c r="F104" s="8">
        <v>4.57</v>
      </c>
      <c r="G104" s="4">
        <v>23</v>
      </c>
      <c r="H104" s="8">
        <v>1.03</v>
      </c>
      <c r="I104" s="4">
        <v>0</v>
      </c>
    </row>
    <row r="105" spans="1:9" x14ac:dyDescent="0.2">
      <c r="A105" s="2">
        <v>15</v>
      </c>
      <c r="B105" s="1" t="s">
        <v>75</v>
      </c>
      <c r="C105" s="4">
        <v>71</v>
      </c>
      <c r="D105" s="8">
        <v>2.1800000000000002</v>
      </c>
      <c r="E105" s="4">
        <v>7</v>
      </c>
      <c r="F105" s="8">
        <v>0.68</v>
      </c>
      <c r="G105" s="4">
        <v>64</v>
      </c>
      <c r="H105" s="8">
        <v>2.88</v>
      </c>
      <c r="I105" s="4">
        <v>0</v>
      </c>
    </row>
    <row r="106" spans="1:9" x14ac:dyDescent="0.2">
      <c r="A106" s="2">
        <v>16</v>
      </c>
      <c r="B106" s="1" t="s">
        <v>73</v>
      </c>
      <c r="C106" s="4">
        <v>69</v>
      </c>
      <c r="D106" s="8">
        <v>2.12</v>
      </c>
      <c r="E106" s="4">
        <v>32</v>
      </c>
      <c r="F106" s="8">
        <v>3.11</v>
      </c>
      <c r="G106" s="4">
        <v>37</v>
      </c>
      <c r="H106" s="8">
        <v>1.66</v>
      </c>
      <c r="I106" s="4">
        <v>0</v>
      </c>
    </row>
    <row r="107" spans="1:9" x14ac:dyDescent="0.2">
      <c r="A107" s="2">
        <v>17</v>
      </c>
      <c r="B107" s="1" t="s">
        <v>88</v>
      </c>
      <c r="C107" s="4">
        <v>61</v>
      </c>
      <c r="D107" s="8">
        <v>1.87</v>
      </c>
      <c r="E107" s="4">
        <v>7</v>
      </c>
      <c r="F107" s="8">
        <v>0.68</v>
      </c>
      <c r="G107" s="4">
        <v>54</v>
      </c>
      <c r="H107" s="8">
        <v>2.4300000000000002</v>
      </c>
      <c r="I107" s="4">
        <v>0</v>
      </c>
    </row>
    <row r="108" spans="1:9" x14ac:dyDescent="0.2">
      <c r="A108" s="2">
        <v>17</v>
      </c>
      <c r="B108" s="1" t="s">
        <v>78</v>
      </c>
      <c r="C108" s="4">
        <v>61</v>
      </c>
      <c r="D108" s="8">
        <v>1.87</v>
      </c>
      <c r="E108" s="4">
        <v>17</v>
      </c>
      <c r="F108" s="8">
        <v>1.65</v>
      </c>
      <c r="G108" s="4">
        <v>44</v>
      </c>
      <c r="H108" s="8">
        <v>1.98</v>
      </c>
      <c r="I108" s="4">
        <v>0</v>
      </c>
    </row>
    <row r="109" spans="1:9" x14ac:dyDescent="0.2">
      <c r="A109" s="2">
        <v>19</v>
      </c>
      <c r="B109" s="1" t="s">
        <v>77</v>
      </c>
      <c r="C109" s="4">
        <v>60</v>
      </c>
      <c r="D109" s="8">
        <v>1.84</v>
      </c>
      <c r="E109" s="4">
        <v>28</v>
      </c>
      <c r="F109" s="8">
        <v>2.72</v>
      </c>
      <c r="G109" s="4">
        <v>32</v>
      </c>
      <c r="H109" s="8">
        <v>1.44</v>
      </c>
      <c r="I109" s="4">
        <v>0</v>
      </c>
    </row>
    <row r="110" spans="1:9" x14ac:dyDescent="0.2">
      <c r="A110" s="2">
        <v>20</v>
      </c>
      <c r="B110" s="1" t="s">
        <v>71</v>
      </c>
      <c r="C110" s="4">
        <v>49</v>
      </c>
      <c r="D110" s="8">
        <v>1.5</v>
      </c>
      <c r="E110" s="4">
        <v>18</v>
      </c>
      <c r="F110" s="8">
        <v>1.75</v>
      </c>
      <c r="G110" s="4">
        <v>31</v>
      </c>
      <c r="H110" s="8">
        <v>1.39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80</v>
      </c>
      <c r="C113" s="4">
        <v>382</v>
      </c>
      <c r="D113" s="8">
        <v>11.65</v>
      </c>
      <c r="E113" s="4">
        <v>308</v>
      </c>
      <c r="F113" s="8">
        <v>24.94</v>
      </c>
      <c r="G113" s="4">
        <v>74</v>
      </c>
      <c r="H113" s="8">
        <v>3.63</v>
      </c>
      <c r="I113" s="4">
        <v>0</v>
      </c>
    </row>
    <row r="114" spans="1:9" x14ac:dyDescent="0.2">
      <c r="A114" s="2">
        <v>2</v>
      </c>
      <c r="B114" s="1" t="s">
        <v>76</v>
      </c>
      <c r="C114" s="4">
        <v>288</v>
      </c>
      <c r="D114" s="8">
        <v>8.7799999999999994</v>
      </c>
      <c r="E114" s="4">
        <v>75</v>
      </c>
      <c r="F114" s="8">
        <v>6.07</v>
      </c>
      <c r="G114" s="4">
        <v>213</v>
      </c>
      <c r="H114" s="8">
        <v>10.45</v>
      </c>
      <c r="I114" s="4">
        <v>0</v>
      </c>
    </row>
    <row r="115" spans="1:9" x14ac:dyDescent="0.2">
      <c r="A115" s="2">
        <v>3</v>
      </c>
      <c r="B115" s="1" t="s">
        <v>79</v>
      </c>
      <c r="C115" s="4">
        <v>205</v>
      </c>
      <c r="D115" s="8">
        <v>6.25</v>
      </c>
      <c r="E115" s="4">
        <v>148</v>
      </c>
      <c r="F115" s="8">
        <v>11.98</v>
      </c>
      <c r="G115" s="4">
        <v>57</v>
      </c>
      <c r="H115" s="8">
        <v>2.8</v>
      </c>
      <c r="I115" s="4">
        <v>0</v>
      </c>
    </row>
    <row r="116" spans="1:9" x14ac:dyDescent="0.2">
      <c r="A116" s="2">
        <v>4</v>
      </c>
      <c r="B116" s="1" t="s">
        <v>64</v>
      </c>
      <c r="C116" s="4">
        <v>204</v>
      </c>
      <c r="D116" s="8">
        <v>6.22</v>
      </c>
      <c r="E116" s="4">
        <v>17</v>
      </c>
      <c r="F116" s="8">
        <v>1.38</v>
      </c>
      <c r="G116" s="4">
        <v>186</v>
      </c>
      <c r="H116" s="8">
        <v>9.1199999999999992</v>
      </c>
      <c r="I116" s="4">
        <v>1</v>
      </c>
    </row>
    <row r="117" spans="1:9" x14ac:dyDescent="0.2">
      <c r="A117" s="2">
        <v>5</v>
      </c>
      <c r="B117" s="1" t="s">
        <v>65</v>
      </c>
      <c r="C117" s="4">
        <v>197</v>
      </c>
      <c r="D117" s="8">
        <v>6.01</v>
      </c>
      <c r="E117" s="4">
        <v>39</v>
      </c>
      <c r="F117" s="8">
        <v>3.16</v>
      </c>
      <c r="G117" s="4">
        <v>158</v>
      </c>
      <c r="H117" s="8">
        <v>7.75</v>
      </c>
      <c r="I117" s="4">
        <v>0</v>
      </c>
    </row>
    <row r="118" spans="1:9" x14ac:dyDescent="0.2">
      <c r="A118" s="2">
        <v>6</v>
      </c>
      <c r="B118" s="1" t="s">
        <v>74</v>
      </c>
      <c r="C118" s="4">
        <v>184</v>
      </c>
      <c r="D118" s="8">
        <v>5.61</v>
      </c>
      <c r="E118" s="4">
        <v>71</v>
      </c>
      <c r="F118" s="8">
        <v>5.75</v>
      </c>
      <c r="G118" s="4">
        <v>113</v>
      </c>
      <c r="H118" s="8">
        <v>5.54</v>
      </c>
      <c r="I118" s="4">
        <v>0</v>
      </c>
    </row>
    <row r="119" spans="1:9" x14ac:dyDescent="0.2">
      <c r="A119" s="2">
        <v>7</v>
      </c>
      <c r="B119" s="1" t="s">
        <v>66</v>
      </c>
      <c r="C119" s="4">
        <v>154</v>
      </c>
      <c r="D119" s="8">
        <v>4.7</v>
      </c>
      <c r="E119" s="4">
        <v>13</v>
      </c>
      <c r="F119" s="8">
        <v>1.05</v>
      </c>
      <c r="G119" s="4">
        <v>141</v>
      </c>
      <c r="H119" s="8">
        <v>6.92</v>
      </c>
      <c r="I119" s="4">
        <v>0</v>
      </c>
    </row>
    <row r="120" spans="1:9" x14ac:dyDescent="0.2">
      <c r="A120" s="2">
        <v>8</v>
      </c>
      <c r="B120" s="1" t="s">
        <v>82</v>
      </c>
      <c r="C120" s="4">
        <v>128</v>
      </c>
      <c r="D120" s="8">
        <v>3.9</v>
      </c>
      <c r="E120" s="4">
        <v>100</v>
      </c>
      <c r="F120" s="8">
        <v>8.1</v>
      </c>
      <c r="G120" s="4">
        <v>28</v>
      </c>
      <c r="H120" s="8">
        <v>1.37</v>
      </c>
      <c r="I120" s="4">
        <v>0</v>
      </c>
    </row>
    <row r="121" spans="1:9" x14ac:dyDescent="0.2">
      <c r="A121" s="2">
        <v>9</v>
      </c>
      <c r="B121" s="1" t="s">
        <v>81</v>
      </c>
      <c r="C121" s="4">
        <v>121</v>
      </c>
      <c r="D121" s="8">
        <v>3.69</v>
      </c>
      <c r="E121" s="4">
        <v>64</v>
      </c>
      <c r="F121" s="8">
        <v>5.18</v>
      </c>
      <c r="G121" s="4">
        <v>55</v>
      </c>
      <c r="H121" s="8">
        <v>2.7</v>
      </c>
      <c r="I121" s="4">
        <v>1</v>
      </c>
    </row>
    <row r="122" spans="1:9" x14ac:dyDescent="0.2">
      <c r="A122" s="2">
        <v>10</v>
      </c>
      <c r="B122" s="1" t="s">
        <v>72</v>
      </c>
      <c r="C122" s="4">
        <v>115</v>
      </c>
      <c r="D122" s="8">
        <v>3.51</v>
      </c>
      <c r="E122" s="4">
        <v>72</v>
      </c>
      <c r="F122" s="8">
        <v>5.83</v>
      </c>
      <c r="G122" s="4">
        <v>43</v>
      </c>
      <c r="H122" s="8">
        <v>2.11</v>
      </c>
      <c r="I122" s="4">
        <v>0</v>
      </c>
    </row>
    <row r="123" spans="1:9" x14ac:dyDescent="0.2">
      <c r="A123" s="2">
        <v>11</v>
      </c>
      <c r="B123" s="1" t="s">
        <v>77</v>
      </c>
      <c r="C123" s="4">
        <v>96</v>
      </c>
      <c r="D123" s="8">
        <v>2.93</v>
      </c>
      <c r="E123" s="4">
        <v>52</v>
      </c>
      <c r="F123" s="8">
        <v>4.21</v>
      </c>
      <c r="G123" s="4">
        <v>44</v>
      </c>
      <c r="H123" s="8">
        <v>2.16</v>
      </c>
      <c r="I123" s="4">
        <v>0</v>
      </c>
    </row>
    <row r="124" spans="1:9" x14ac:dyDescent="0.2">
      <c r="A124" s="2">
        <v>12</v>
      </c>
      <c r="B124" s="1" t="s">
        <v>69</v>
      </c>
      <c r="C124" s="4">
        <v>95</v>
      </c>
      <c r="D124" s="8">
        <v>2.9</v>
      </c>
      <c r="E124" s="4">
        <v>3</v>
      </c>
      <c r="F124" s="8">
        <v>0.24</v>
      </c>
      <c r="G124" s="4">
        <v>92</v>
      </c>
      <c r="H124" s="8">
        <v>4.51</v>
      </c>
      <c r="I124" s="4">
        <v>0</v>
      </c>
    </row>
    <row r="125" spans="1:9" x14ac:dyDescent="0.2">
      <c r="A125" s="2">
        <v>12</v>
      </c>
      <c r="B125" s="1" t="s">
        <v>78</v>
      </c>
      <c r="C125" s="4">
        <v>95</v>
      </c>
      <c r="D125" s="8">
        <v>2.9</v>
      </c>
      <c r="E125" s="4">
        <v>19</v>
      </c>
      <c r="F125" s="8">
        <v>1.54</v>
      </c>
      <c r="G125" s="4">
        <v>76</v>
      </c>
      <c r="H125" s="8">
        <v>3.73</v>
      </c>
      <c r="I125" s="4">
        <v>0</v>
      </c>
    </row>
    <row r="126" spans="1:9" x14ac:dyDescent="0.2">
      <c r="A126" s="2">
        <v>14</v>
      </c>
      <c r="B126" s="1" t="s">
        <v>70</v>
      </c>
      <c r="C126" s="4">
        <v>83</v>
      </c>
      <c r="D126" s="8">
        <v>2.5299999999999998</v>
      </c>
      <c r="E126" s="4">
        <v>4</v>
      </c>
      <c r="F126" s="8">
        <v>0.32</v>
      </c>
      <c r="G126" s="4">
        <v>78</v>
      </c>
      <c r="H126" s="8">
        <v>3.83</v>
      </c>
      <c r="I126" s="4">
        <v>1</v>
      </c>
    </row>
    <row r="127" spans="1:9" x14ac:dyDescent="0.2">
      <c r="A127" s="2">
        <v>14</v>
      </c>
      <c r="B127" s="1" t="s">
        <v>71</v>
      </c>
      <c r="C127" s="4">
        <v>83</v>
      </c>
      <c r="D127" s="8">
        <v>2.5299999999999998</v>
      </c>
      <c r="E127" s="4">
        <v>24</v>
      </c>
      <c r="F127" s="8">
        <v>1.94</v>
      </c>
      <c r="G127" s="4">
        <v>59</v>
      </c>
      <c r="H127" s="8">
        <v>2.89</v>
      </c>
      <c r="I127" s="4">
        <v>0</v>
      </c>
    </row>
    <row r="128" spans="1:9" x14ac:dyDescent="0.2">
      <c r="A128" s="2">
        <v>16</v>
      </c>
      <c r="B128" s="1" t="s">
        <v>89</v>
      </c>
      <c r="C128" s="4">
        <v>79</v>
      </c>
      <c r="D128" s="8">
        <v>2.41</v>
      </c>
      <c r="E128" s="4">
        <v>71</v>
      </c>
      <c r="F128" s="8">
        <v>5.75</v>
      </c>
      <c r="G128" s="4">
        <v>7</v>
      </c>
      <c r="H128" s="8">
        <v>0.34</v>
      </c>
      <c r="I128" s="4">
        <v>0</v>
      </c>
    </row>
    <row r="129" spans="1:9" x14ac:dyDescent="0.2">
      <c r="A129" s="2">
        <v>17</v>
      </c>
      <c r="B129" s="1" t="s">
        <v>83</v>
      </c>
      <c r="C129" s="4">
        <v>70</v>
      </c>
      <c r="D129" s="8">
        <v>2.13</v>
      </c>
      <c r="E129" s="4">
        <v>3</v>
      </c>
      <c r="F129" s="8">
        <v>0.24</v>
      </c>
      <c r="G129" s="4">
        <v>67</v>
      </c>
      <c r="H129" s="8">
        <v>3.29</v>
      </c>
      <c r="I129" s="4">
        <v>0</v>
      </c>
    </row>
    <row r="130" spans="1:9" x14ac:dyDescent="0.2">
      <c r="A130" s="2">
        <v>18</v>
      </c>
      <c r="B130" s="1" t="s">
        <v>75</v>
      </c>
      <c r="C130" s="4">
        <v>69</v>
      </c>
      <c r="D130" s="8">
        <v>2.1</v>
      </c>
      <c r="E130" s="4">
        <v>9</v>
      </c>
      <c r="F130" s="8">
        <v>0.73</v>
      </c>
      <c r="G130" s="4">
        <v>60</v>
      </c>
      <c r="H130" s="8">
        <v>2.94</v>
      </c>
      <c r="I130" s="4">
        <v>0</v>
      </c>
    </row>
    <row r="131" spans="1:9" x14ac:dyDescent="0.2">
      <c r="A131" s="2">
        <v>19</v>
      </c>
      <c r="B131" s="1" t="s">
        <v>73</v>
      </c>
      <c r="C131" s="4">
        <v>67</v>
      </c>
      <c r="D131" s="8">
        <v>2.04</v>
      </c>
      <c r="E131" s="4">
        <v>37</v>
      </c>
      <c r="F131" s="8">
        <v>3</v>
      </c>
      <c r="G131" s="4">
        <v>30</v>
      </c>
      <c r="H131" s="8">
        <v>1.47</v>
      </c>
      <c r="I131" s="4">
        <v>0</v>
      </c>
    </row>
    <row r="132" spans="1:9" x14ac:dyDescent="0.2">
      <c r="A132" s="2">
        <v>20</v>
      </c>
      <c r="B132" s="1" t="s">
        <v>86</v>
      </c>
      <c r="C132" s="4">
        <v>56</v>
      </c>
      <c r="D132" s="8">
        <v>1.71</v>
      </c>
      <c r="E132" s="4">
        <v>18</v>
      </c>
      <c r="F132" s="8">
        <v>1.46</v>
      </c>
      <c r="G132" s="4">
        <v>38</v>
      </c>
      <c r="H132" s="8">
        <v>1.86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80</v>
      </c>
      <c r="C135" s="4">
        <v>369</v>
      </c>
      <c r="D135" s="8">
        <v>10.29</v>
      </c>
      <c r="E135" s="4">
        <v>283</v>
      </c>
      <c r="F135" s="8">
        <v>23.03</v>
      </c>
      <c r="G135" s="4">
        <v>86</v>
      </c>
      <c r="H135" s="8">
        <v>3.65</v>
      </c>
      <c r="I135" s="4">
        <v>0</v>
      </c>
    </row>
    <row r="136" spans="1:9" x14ac:dyDescent="0.2">
      <c r="A136" s="2">
        <v>2</v>
      </c>
      <c r="B136" s="1" t="s">
        <v>76</v>
      </c>
      <c r="C136" s="4">
        <v>261</v>
      </c>
      <c r="D136" s="8">
        <v>7.28</v>
      </c>
      <c r="E136" s="4">
        <v>31</v>
      </c>
      <c r="F136" s="8">
        <v>2.52</v>
      </c>
      <c r="G136" s="4">
        <v>230</v>
      </c>
      <c r="H136" s="8">
        <v>9.77</v>
      </c>
      <c r="I136" s="4">
        <v>0</v>
      </c>
    </row>
    <row r="137" spans="1:9" x14ac:dyDescent="0.2">
      <c r="A137" s="2">
        <v>3</v>
      </c>
      <c r="B137" s="1" t="s">
        <v>64</v>
      </c>
      <c r="C137" s="4">
        <v>249</v>
      </c>
      <c r="D137" s="8">
        <v>6.95</v>
      </c>
      <c r="E137" s="4">
        <v>17</v>
      </c>
      <c r="F137" s="8">
        <v>1.38</v>
      </c>
      <c r="G137" s="4">
        <v>232</v>
      </c>
      <c r="H137" s="8">
        <v>9.86</v>
      </c>
      <c r="I137" s="4">
        <v>0</v>
      </c>
    </row>
    <row r="138" spans="1:9" x14ac:dyDescent="0.2">
      <c r="A138" s="2">
        <v>4</v>
      </c>
      <c r="B138" s="1" t="s">
        <v>79</v>
      </c>
      <c r="C138" s="4">
        <v>232</v>
      </c>
      <c r="D138" s="8">
        <v>6.47</v>
      </c>
      <c r="E138" s="4">
        <v>186</v>
      </c>
      <c r="F138" s="8">
        <v>15.13</v>
      </c>
      <c r="G138" s="4">
        <v>46</v>
      </c>
      <c r="H138" s="8">
        <v>1.95</v>
      </c>
      <c r="I138" s="4">
        <v>0</v>
      </c>
    </row>
    <row r="139" spans="1:9" x14ac:dyDescent="0.2">
      <c r="A139" s="2">
        <v>5</v>
      </c>
      <c r="B139" s="1" t="s">
        <v>65</v>
      </c>
      <c r="C139" s="4">
        <v>198</v>
      </c>
      <c r="D139" s="8">
        <v>5.52</v>
      </c>
      <c r="E139" s="4">
        <v>34</v>
      </c>
      <c r="F139" s="8">
        <v>2.77</v>
      </c>
      <c r="G139" s="4">
        <v>164</v>
      </c>
      <c r="H139" s="8">
        <v>6.97</v>
      </c>
      <c r="I139" s="4">
        <v>0</v>
      </c>
    </row>
    <row r="140" spans="1:9" x14ac:dyDescent="0.2">
      <c r="A140" s="2">
        <v>5</v>
      </c>
      <c r="B140" s="1" t="s">
        <v>74</v>
      </c>
      <c r="C140" s="4">
        <v>198</v>
      </c>
      <c r="D140" s="8">
        <v>5.52</v>
      </c>
      <c r="E140" s="4">
        <v>58</v>
      </c>
      <c r="F140" s="8">
        <v>4.72</v>
      </c>
      <c r="G140" s="4">
        <v>140</v>
      </c>
      <c r="H140" s="8">
        <v>5.95</v>
      </c>
      <c r="I140" s="4">
        <v>0</v>
      </c>
    </row>
    <row r="141" spans="1:9" x14ac:dyDescent="0.2">
      <c r="A141" s="2">
        <v>7</v>
      </c>
      <c r="B141" s="1" t="s">
        <v>81</v>
      </c>
      <c r="C141" s="4">
        <v>181</v>
      </c>
      <c r="D141" s="8">
        <v>5.05</v>
      </c>
      <c r="E141" s="4">
        <v>123</v>
      </c>
      <c r="F141" s="8">
        <v>10.01</v>
      </c>
      <c r="G141" s="4">
        <v>56</v>
      </c>
      <c r="H141" s="8">
        <v>2.38</v>
      </c>
      <c r="I141" s="4">
        <v>1</v>
      </c>
    </row>
    <row r="142" spans="1:9" x14ac:dyDescent="0.2">
      <c r="A142" s="2">
        <v>8</v>
      </c>
      <c r="B142" s="1" t="s">
        <v>66</v>
      </c>
      <c r="C142" s="4">
        <v>180</v>
      </c>
      <c r="D142" s="8">
        <v>5.0199999999999996</v>
      </c>
      <c r="E142" s="4">
        <v>14</v>
      </c>
      <c r="F142" s="8">
        <v>1.1399999999999999</v>
      </c>
      <c r="G142" s="4">
        <v>166</v>
      </c>
      <c r="H142" s="8">
        <v>7.05</v>
      </c>
      <c r="I142" s="4">
        <v>0</v>
      </c>
    </row>
    <row r="143" spans="1:9" x14ac:dyDescent="0.2">
      <c r="A143" s="2">
        <v>9</v>
      </c>
      <c r="B143" s="1" t="s">
        <v>82</v>
      </c>
      <c r="C143" s="4">
        <v>157</v>
      </c>
      <c r="D143" s="8">
        <v>4.38</v>
      </c>
      <c r="E143" s="4">
        <v>132</v>
      </c>
      <c r="F143" s="8">
        <v>10.74</v>
      </c>
      <c r="G143" s="4">
        <v>25</v>
      </c>
      <c r="H143" s="8">
        <v>1.06</v>
      </c>
      <c r="I143" s="4">
        <v>0</v>
      </c>
    </row>
    <row r="144" spans="1:9" x14ac:dyDescent="0.2">
      <c r="A144" s="2">
        <v>10</v>
      </c>
      <c r="B144" s="1" t="s">
        <v>77</v>
      </c>
      <c r="C144" s="4">
        <v>140</v>
      </c>
      <c r="D144" s="8">
        <v>3.91</v>
      </c>
      <c r="E144" s="4">
        <v>73</v>
      </c>
      <c r="F144" s="8">
        <v>5.94</v>
      </c>
      <c r="G144" s="4">
        <v>67</v>
      </c>
      <c r="H144" s="8">
        <v>2.85</v>
      </c>
      <c r="I144" s="4">
        <v>0</v>
      </c>
    </row>
    <row r="145" spans="1:9" x14ac:dyDescent="0.2">
      <c r="A145" s="2">
        <v>11</v>
      </c>
      <c r="B145" s="1" t="s">
        <v>78</v>
      </c>
      <c r="C145" s="4">
        <v>113</v>
      </c>
      <c r="D145" s="8">
        <v>3.15</v>
      </c>
      <c r="E145" s="4">
        <v>23</v>
      </c>
      <c r="F145" s="8">
        <v>1.87</v>
      </c>
      <c r="G145" s="4">
        <v>90</v>
      </c>
      <c r="H145" s="8">
        <v>3.82</v>
      </c>
      <c r="I145" s="4">
        <v>0</v>
      </c>
    </row>
    <row r="146" spans="1:9" x14ac:dyDescent="0.2">
      <c r="A146" s="2">
        <v>12</v>
      </c>
      <c r="B146" s="1" t="s">
        <v>69</v>
      </c>
      <c r="C146" s="4">
        <v>99</v>
      </c>
      <c r="D146" s="8">
        <v>2.76</v>
      </c>
      <c r="E146" s="4">
        <v>1</v>
      </c>
      <c r="F146" s="8">
        <v>0.08</v>
      </c>
      <c r="G146" s="4">
        <v>98</v>
      </c>
      <c r="H146" s="8">
        <v>4.16</v>
      </c>
      <c r="I146" s="4">
        <v>0</v>
      </c>
    </row>
    <row r="147" spans="1:9" x14ac:dyDescent="0.2">
      <c r="A147" s="2">
        <v>13</v>
      </c>
      <c r="B147" s="1" t="s">
        <v>71</v>
      </c>
      <c r="C147" s="4">
        <v>98</v>
      </c>
      <c r="D147" s="8">
        <v>2.73</v>
      </c>
      <c r="E147" s="4">
        <v>24</v>
      </c>
      <c r="F147" s="8">
        <v>1.95</v>
      </c>
      <c r="G147" s="4">
        <v>74</v>
      </c>
      <c r="H147" s="8">
        <v>3.14</v>
      </c>
      <c r="I147" s="4">
        <v>0</v>
      </c>
    </row>
    <row r="148" spans="1:9" x14ac:dyDescent="0.2">
      <c r="A148" s="2">
        <v>14</v>
      </c>
      <c r="B148" s="1" t="s">
        <v>72</v>
      </c>
      <c r="C148" s="4">
        <v>91</v>
      </c>
      <c r="D148" s="8">
        <v>2.54</v>
      </c>
      <c r="E148" s="4">
        <v>53</v>
      </c>
      <c r="F148" s="8">
        <v>4.3099999999999996</v>
      </c>
      <c r="G148" s="4">
        <v>38</v>
      </c>
      <c r="H148" s="8">
        <v>1.61</v>
      </c>
      <c r="I148" s="4">
        <v>0</v>
      </c>
    </row>
    <row r="149" spans="1:9" x14ac:dyDescent="0.2">
      <c r="A149" s="2">
        <v>15</v>
      </c>
      <c r="B149" s="1" t="s">
        <v>73</v>
      </c>
      <c r="C149" s="4">
        <v>89</v>
      </c>
      <c r="D149" s="8">
        <v>2.48</v>
      </c>
      <c r="E149" s="4">
        <v>26</v>
      </c>
      <c r="F149" s="8">
        <v>2.12</v>
      </c>
      <c r="G149" s="4">
        <v>63</v>
      </c>
      <c r="H149" s="8">
        <v>2.68</v>
      </c>
      <c r="I149" s="4">
        <v>0</v>
      </c>
    </row>
    <row r="150" spans="1:9" x14ac:dyDescent="0.2">
      <c r="A150" s="2">
        <v>16</v>
      </c>
      <c r="B150" s="1" t="s">
        <v>70</v>
      </c>
      <c r="C150" s="4">
        <v>80</v>
      </c>
      <c r="D150" s="8">
        <v>2.23</v>
      </c>
      <c r="E150" s="4">
        <v>11</v>
      </c>
      <c r="F150" s="8">
        <v>0.9</v>
      </c>
      <c r="G150" s="4">
        <v>69</v>
      </c>
      <c r="H150" s="8">
        <v>2.93</v>
      </c>
      <c r="I150" s="4">
        <v>0</v>
      </c>
    </row>
    <row r="151" spans="1:9" x14ac:dyDescent="0.2">
      <c r="A151" s="2">
        <v>17</v>
      </c>
      <c r="B151" s="1" t="s">
        <v>83</v>
      </c>
      <c r="C151" s="4">
        <v>71</v>
      </c>
      <c r="D151" s="8">
        <v>1.98</v>
      </c>
      <c r="E151" s="4">
        <v>1</v>
      </c>
      <c r="F151" s="8">
        <v>0.08</v>
      </c>
      <c r="G151" s="4">
        <v>70</v>
      </c>
      <c r="H151" s="8">
        <v>2.97</v>
      </c>
      <c r="I151" s="4">
        <v>0</v>
      </c>
    </row>
    <row r="152" spans="1:9" x14ac:dyDescent="0.2">
      <c r="A152" s="2">
        <v>18</v>
      </c>
      <c r="B152" s="1" t="s">
        <v>90</v>
      </c>
      <c r="C152" s="4">
        <v>67</v>
      </c>
      <c r="D152" s="8">
        <v>1.87</v>
      </c>
      <c r="E152" s="4">
        <v>9</v>
      </c>
      <c r="F152" s="8">
        <v>0.73</v>
      </c>
      <c r="G152" s="4">
        <v>58</v>
      </c>
      <c r="H152" s="8">
        <v>2.46</v>
      </c>
      <c r="I152" s="4">
        <v>0</v>
      </c>
    </row>
    <row r="153" spans="1:9" x14ac:dyDescent="0.2">
      <c r="A153" s="2">
        <v>19</v>
      </c>
      <c r="B153" s="1" t="s">
        <v>75</v>
      </c>
      <c r="C153" s="4">
        <v>61</v>
      </c>
      <c r="D153" s="8">
        <v>1.7</v>
      </c>
      <c r="E153" s="4">
        <v>3</v>
      </c>
      <c r="F153" s="8">
        <v>0.24</v>
      </c>
      <c r="G153" s="4">
        <v>58</v>
      </c>
      <c r="H153" s="8">
        <v>2.46</v>
      </c>
      <c r="I153" s="4">
        <v>0</v>
      </c>
    </row>
    <row r="154" spans="1:9" x14ac:dyDescent="0.2">
      <c r="A154" s="2">
        <v>20</v>
      </c>
      <c r="B154" s="1" t="s">
        <v>86</v>
      </c>
      <c r="C154" s="4">
        <v>60</v>
      </c>
      <c r="D154" s="8">
        <v>1.67</v>
      </c>
      <c r="E154" s="4">
        <v>22</v>
      </c>
      <c r="F154" s="8">
        <v>1.79</v>
      </c>
      <c r="G154" s="4">
        <v>38</v>
      </c>
      <c r="H154" s="8">
        <v>1.61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80</v>
      </c>
      <c r="C157" s="4">
        <v>400</v>
      </c>
      <c r="D157" s="8">
        <v>11.96</v>
      </c>
      <c r="E157" s="4">
        <v>361</v>
      </c>
      <c r="F157" s="8">
        <v>20.420000000000002</v>
      </c>
      <c r="G157" s="4">
        <v>39</v>
      </c>
      <c r="H157" s="8">
        <v>2.59</v>
      </c>
      <c r="I157" s="4">
        <v>0</v>
      </c>
    </row>
    <row r="158" spans="1:9" x14ac:dyDescent="0.2">
      <c r="A158" s="2">
        <v>2</v>
      </c>
      <c r="B158" s="1" t="s">
        <v>79</v>
      </c>
      <c r="C158" s="4">
        <v>291</v>
      </c>
      <c r="D158" s="8">
        <v>8.6999999999999993</v>
      </c>
      <c r="E158" s="4">
        <v>246</v>
      </c>
      <c r="F158" s="8">
        <v>13.91</v>
      </c>
      <c r="G158" s="4">
        <v>45</v>
      </c>
      <c r="H158" s="8">
        <v>2.99</v>
      </c>
      <c r="I158" s="4">
        <v>0</v>
      </c>
    </row>
    <row r="159" spans="1:9" x14ac:dyDescent="0.2">
      <c r="A159" s="2">
        <v>3</v>
      </c>
      <c r="B159" s="1" t="s">
        <v>76</v>
      </c>
      <c r="C159" s="4">
        <v>274</v>
      </c>
      <c r="D159" s="8">
        <v>8.19</v>
      </c>
      <c r="E159" s="4">
        <v>141</v>
      </c>
      <c r="F159" s="8">
        <v>7.98</v>
      </c>
      <c r="G159" s="4">
        <v>133</v>
      </c>
      <c r="H159" s="8">
        <v>8.84</v>
      </c>
      <c r="I159" s="4">
        <v>0</v>
      </c>
    </row>
    <row r="160" spans="1:9" x14ac:dyDescent="0.2">
      <c r="A160" s="2">
        <v>4</v>
      </c>
      <c r="B160" s="1" t="s">
        <v>64</v>
      </c>
      <c r="C160" s="4">
        <v>231</v>
      </c>
      <c r="D160" s="8">
        <v>6.91</v>
      </c>
      <c r="E160" s="4">
        <v>86</v>
      </c>
      <c r="F160" s="8">
        <v>4.8600000000000003</v>
      </c>
      <c r="G160" s="4">
        <v>145</v>
      </c>
      <c r="H160" s="8">
        <v>9.64</v>
      </c>
      <c r="I160" s="4">
        <v>0</v>
      </c>
    </row>
    <row r="161" spans="1:9" x14ac:dyDescent="0.2">
      <c r="A161" s="2">
        <v>5</v>
      </c>
      <c r="B161" s="1" t="s">
        <v>74</v>
      </c>
      <c r="C161" s="4">
        <v>223</v>
      </c>
      <c r="D161" s="8">
        <v>6.67</v>
      </c>
      <c r="E161" s="4">
        <v>121</v>
      </c>
      <c r="F161" s="8">
        <v>6.84</v>
      </c>
      <c r="G161" s="4">
        <v>102</v>
      </c>
      <c r="H161" s="8">
        <v>6.78</v>
      </c>
      <c r="I161" s="4">
        <v>0</v>
      </c>
    </row>
    <row r="162" spans="1:9" x14ac:dyDescent="0.2">
      <c r="A162" s="2">
        <v>6</v>
      </c>
      <c r="B162" s="1" t="s">
        <v>65</v>
      </c>
      <c r="C162" s="4">
        <v>179</v>
      </c>
      <c r="D162" s="8">
        <v>5.35</v>
      </c>
      <c r="E162" s="4">
        <v>97</v>
      </c>
      <c r="F162" s="8">
        <v>5.49</v>
      </c>
      <c r="G162" s="4">
        <v>82</v>
      </c>
      <c r="H162" s="8">
        <v>5.45</v>
      </c>
      <c r="I162" s="4">
        <v>0</v>
      </c>
    </row>
    <row r="163" spans="1:9" x14ac:dyDescent="0.2">
      <c r="A163" s="2">
        <v>7</v>
      </c>
      <c r="B163" s="1" t="s">
        <v>72</v>
      </c>
      <c r="C163" s="4">
        <v>175</v>
      </c>
      <c r="D163" s="8">
        <v>5.23</v>
      </c>
      <c r="E163" s="4">
        <v>121</v>
      </c>
      <c r="F163" s="8">
        <v>6.84</v>
      </c>
      <c r="G163" s="4">
        <v>53</v>
      </c>
      <c r="H163" s="8">
        <v>3.52</v>
      </c>
      <c r="I163" s="4">
        <v>1</v>
      </c>
    </row>
    <row r="164" spans="1:9" x14ac:dyDescent="0.2">
      <c r="A164" s="2">
        <v>8</v>
      </c>
      <c r="B164" s="1" t="s">
        <v>66</v>
      </c>
      <c r="C164" s="4">
        <v>138</v>
      </c>
      <c r="D164" s="8">
        <v>4.13</v>
      </c>
      <c r="E164" s="4">
        <v>35</v>
      </c>
      <c r="F164" s="8">
        <v>1.98</v>
      </c>
      <c r="G164" s="4">
        <v>103</v>
      </c>
      <c r="H164" s="8">
        <v>6.85</v>
      </c>
      <c r="I164" s="4">
        <v>0</v>
      </c>
    </row>
    <row r="165" spans="1:9" x14ac:dyDescent="0.2">
      <c r="A165" s="2">
        <v>9</v>
      </c>
      <c r="B165" s="1" t="s">
        <v>73</v>
      </c>
      <c r="C165" s="4">
        <v>115</v>
      </c>
      <c r="D165" s="8">
        <v>3.44</v>
      </c>
      <c r="E165" s="4">
        <v>67</v>
      </c>
      <c r="F165" s="8">
        <v>3.79</v>
      </c>
      <c r="G165" s="4">
        <v>48</v>
      </c>
      <c r="H165" s="8">
        <v>3.19</v>
      </c>
      <c r="I165" s="4">
        <v>0</v>
      </c>
    </row>
    <row r="166" spans="1:9" x14ac:dyDescent="0.2">
      <c r="A166" s="2">
        <v>10</v>
      </c>
      <c r="B166" s="1" t="s">
        <v>81</v>
      </c>
      <c r="C166" s="4">
        <v>87</v>
      </c>
      <c r="D166" s="8">
        <v>2.6</v>
      </c>
      <c r="E166" s="4">
        <v>63</v>
      </c>
      <c r="F166" s="8">
        <v>3.56</v>
      </c>
      <c r="G166" s="4">
        <v>19</v>
      </c>
      <c r="H166" s="8">
        <v>1.26</v>
      </c>
      <c r="I166" s="4">
        <v>0</v>
      </c>
    </row>
    <row r="167" spans="1:9" x14ac:dyDescent="0.2">
      <c r="A167" s="2">
        <v>11</v>
      </c>
      <c r="B167" s="1" t="s">
        <v>71</v>
      </c>
      <c r="C167" s="4">
        <v>85</v>
      </c>
      <c r="D167" s="8">
        <v>2.54</v>
      </c>
      <c r="E167" s="4">
        <v>31</v>
      </c>
      <c r="F167" s="8">
        <v>1.75</v>
      </c>
      <c r="G167" s="4">
        <v>54</v>
      </c>
      <c r="H167" s="8">
        <v>3.59</v>
      </c>
      <c r="I167" s="4">
        <v>0</v>
      </c>
    </row>
    <row r="168" spans="1:9" x14ac:dyDescent="0.2">
      <c r="A168" s="2">
        <v>12</v>
      </c>
      <c r="B168" s="1" t="s">
        <v>83</v>
      </c>
      <c r="C168" s="4">
        <v>79</v>
      </c>
      <c r="D168" s="8">
        <v>2.36</v>
      </c>
      <c r="E168" s="4">
        <v>1</v>
      </c>
      <c r="F168" s="8">
        <v>0.06</v>
      </c>
      <c r="G168" s="4">
        <v>32</v>
      </c>
      <c r="H168" s="8">
        <v>2.13</v>
      </c>
      <c r="I168" s="4">
        <v>0</v>
      </c>
    </row>
    <row r="169" spans="1:9" x14ac:dyDescent="0.2">
      <c r="A169" s="2">
        <v>13</v>
      </c>
      <c r="B169" s="1" t="s">
        <v>91</v>
      </c>
      <c r="C169" s="4">
        <v>75</v>
      </c>
      <c r="D169" s="8">
        <v>2.2400000000000002</v>
      </c>
      <c r="E169" s="4">
        <v>22</v>
      </c>
      <c r="F169" s="8">
        <v>1.24</v>
      </c>
      <c r="G169" s="4">
        <v>53</v>
      </c>
      <c r="H169" s="8">
        <v>3.52</v>
      </c>
      <c r="I169" s="4">
        <v>0</v>
      </c>
    </row>
    <row r="170" spans="1:9" x14ac:dyDescent="0.2">
      <c r="A170" s="2">
        <v>14</v>
      </c>
      <c r="B170" s="1" t="s">
        <v>82</v>
      </c>
      <c r="C170" s="4">
        <v>73</v>
      </c>
      <c r="D170" s="8">
        <v>2.1800000000000002</v>
      </c>
      <c r="E170" s="4">
        <v>59</v>
      </c>
      <c r="F170" s="8">
        <v>3.34</v>
      </c>
      <c r="G170" s="4">
        <v>13</v>
      </c>
      <c r="H170" s="8">
        <v>0.86</v>
      </c>
      <c r="I170" s="4">
        <v>0</v>
      </c>
    </row>
    <row r="171" spans="1:9" x14ac:dyDescent="0.2">
      <c r="A171" s="2">
        <v>15</v>
      </c>
      <c r="B171" s="1" t="s">
        <v>77</v>
      </c>
      <c r="C171" s="4">
        <v>64</v>
      </c>
      <c r="D171" s="8">
        <v>1.91</v>
      </c>
      <c r="E171" s="4">
        <v>43</v>
      </c>
      <c r="F171" s="8">
        <v>2.4300000000000002</v>
      </c>
      <c r="G171" s="4">
        <v>21</v>
      </c>
      <c r="H171" s="8">
        <v>1.4</v>
      </c>
      <c r="I171" s="4">
        <v>0</v>
      </c>
    </row>
    <row r="172" spans="1:9" x14ac:dyDescent="0.2">
      <c r="A172" s="2">
        <v>16</v>
      </c>
      <c r="B172" s="1" t="s">
        <v>87</v>
      </c>
      <c r="C172" s="4">
        <v>59</v>
      </c>
      <c r="D172" s="8">
        <v>1.76</v>
      </c>
      <c r="E172" s="4">
        <v>41</v>
      </c>
      <c r="F172" s="8">
        <v>2.3199999999999998</v>
      </c>
      <c r="G172" s="4">
        <v>18</v>
      </c>
      <c r="H172" s="8">
        <v>1.2</v>
      </c>
      <c r="I172" s="4">
        <v>0</v>
      </c>
    </row>
    <row r="173" spans="1:9" x14ac:dyDescent="0.2">
      <c r="A173" s="2">
        <v>17</v>
      </c>
      <c r="B173" s="1" t="s">
        <v>68</v>
      </c>
      <c r="C173" s="4">
        <v>57</v>
      </c>
      <c r="D173" s="8">
        <v>1.7</v>
      </c>
      <c r="E173" s="4">
        <v>17</v>
      </c>
      <c r="F173" s="8">
        <v>0.96</v>
      </c>
      <c r="G173" s="4">
        <v>40</v>
      </c>
      <c r="H173" s="8">
        <v>2.66</v>
      </c>
      <c r="I173" s="4">
        <v>0</v>
      </c>
    </row>
    <row r="174" spans="1:9" x14ac:dyDescent="0.2">
      <c r="A174" s="2">
        <v>18</v>
      </c>
      <c r="B174" s="1" t="s">
        <v>78</v>
      </c>
      <c r="C174" s="4">
        <v>47</v>
      </c>
      <c r="D174" s="8">
        <v>1.41</v>
      </c>
      <c r="E174" s="4">
        <v>12</v>
      </c>
      <c r="F174" s="8">
        <v>0.68</v>
      </c>
      <c r="G174" s="4">
        <v>34</v>
      </c>
      <c r="H174" s="8">
        <v>2.2599999999999998</v>
      </c>
      <c r="I174" s="4">
        <v>0</v>
      </c>
    </row>
    <row r="175" spans="1:9" x14ac:dyDescent="0.2">
      <c r="A175" s="2">
        <v>19</v>
      </c>
      <c r="B175" s="1" t="s">
        <v>92</v>
      </c>
      <c r="C175" s="4">
        <v>45</v>
      </c>
      <c r="D175" s="8">
        <v>1.35</v>
      </c>
      <c r="E175" s="4">
        <v>26</v>
      </c>
      <c r="F175" s="8">
        <v>1.47</v>
      </c>
      <c r="G175" s="4">
        <v>17</v>
      </c>
      <c r="H175" s="8">
        <v>1.1299999999999999</v>
      </c>
      <c r="I175" s="4">
        <v>0</v>
      </c>
    </row>
    <row r="176" spans="1:9" x14ac:dyDescent="0.2">
      <c r="A176" s="2">
        <v>20</v>
      </c>
      <c r="B176" s="1" t="s">
        <v>67</v>
      </c>
      <c r="C176" s="4">
        <v>43</v>
      </c>
      <c r="D176" s="8">
        <v>1.29</v>
      </c>
      <c r="E176" s="4">
        <v>13</v>
      </c>
      <c r="F176" s="8">
        <v>0.74</v>
      </c>
      <c r="G176" s="4">
        <v>30</v>
      </c>
      <c r="H176" s="8">
        <v>1.99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79</v>
      </c>
      <c r="C179" s="4">
        <v>188</v>
      </c>
      <c r="D179" s="8">
        <v>11.91</v>
      </c>
      <c r="E179" s="4">
        <v>164</v>
      </c>
      <c r="F179" s="8">
        <v>18.32</v>
      </c>
      <c r="G179" s="4">
        <v>24</v>
      </c>
      <c r="H179" s="8">
        <v>3.58</v>
      </c>
      <c r="I179" s="4">
        <v>0</v>
      </c>
    </row>
    <row r="180" spans="1:9" x14ac:dyDescent="0.2">
      <c r="A180" s="2">
        <v>2</v>
      </c>
      <c r="B180" s="1" t="s">
        <v>80</v>
      </c>
      <c r="C180" s="4">
        <v>144</v>
      </c>
      <c r="D180" s="8">
        <v>9.1199999999999992</v>
      </c>
      <c r="E180" s="4">
        <v>129</v>
      </c>
      <c r="F180" s="8">
        <v>14.41</v>
      </c>
      <c r="G180" s="4">
        <v>15</v>
      </c>
      <c r="H180" s="8">
        <v>2.2400000000000002</v>
      </c>
      <c r="I180" s="4">
        <v>0</v>
      </c>
    </row>
    <row r="181" spans="1:9" x14ac:dyDescent="0.2">
      <c r="A181" s="2">
        <v>3</v>
      </c>
      <c r="B181" s="1" t="s">
        <v>76</v>
      </c>
      <c r="C181" s="4">
        <v>141</v>
      </c>
      <c r="D181" s="8">
        <v>8.93</v>
      </c>
      <c r="E181" s="4">
        <v>103</v>
      </c>
      <c r="F181" s="8">
        <v>11.51</v>
      </c>
      <c r="G181" s="4">
        <v>38</v>
      </c>
      <c r="H181" s="8">
        <v>5.66</v>
      </c>
      <c r="I181" s="4">
        <v>0</v>
      </c>
    </row>
    <row r="182" spans="1:9" x14ac:dyDescent="0.2">
      <c r="A182" s="2">
        <v>4</v>
      </c>
      <c r="B182" s="1" t="s">
        <v>72</v>
      </c>
      <c r="C182" s="4">
        <v>113</v>
      </c>
      <c r="D182" s="8">
        <v>7.16</v>
      </c>
      <c r="E182" s="4">
        <v>78</v>
      </c>
      <c r="F182" s="8">
        <v>8.7200000000000006</v>
      </c>
      <c r="G182" s="4">
        <v>33</v>
      </c>
      <c r="H182" s="8">
        <v>4.92</v>
      </c>
      <c r="I182" s="4">
        <v>2</v>
      </c>
    </row>
    <row r="183" spans="1:9" x14ac:dyDescent="0.2">
      <c r="A183" s="2">
        <v>5</v>
      </c>
      <c r="B183" s="1" t="s">
        <v>74</v>
      </c>
      <c r="C183" s="4">
        <v>111</v>
      </c>
      <c r="D183" s="8">
        <v>7.03</v>
      </c>
      <c r="E183" s="4">
        <v>55</v>
      </c>
      <c r="F183" s="8">
        <v>6.15</v>
      </c>
      <c r="G183" s="4">
        <v>56</v>
      </c>
      <c r="H183" s="8">
        <v>8.35</v>
      </c>
      <c r="I183" s="4">
        <v>0</v>
      </c>
    </row>
    <row r="184" spans="1:9" x14ac:dyDescent="0.2">
      <c r="A184" s="2">
        <v>6</v>
      </c>
      <c r="B184" s="1" t="s">
        <v>67</v>
      </c>
      <c r="C184" s="4">
        <v>105</v>
      </c>
      <c r="D184" s="8">
        <v>6.65</v>
      </c>
      <c r="E184" s="4">
        <v>69</v>
      </c>
      <c r="F184" s="8">
        <v>7.71</v>
      </c>
      <c r="G184" s="4">
        <v>36</v>
      </c>
      <c r="H184" s="8">
        <v>5.37</v>
      </c>
      <c r="I184" s="4">
        <v>0</v>
      </c>
    </row>
    <row r="185" spans="1:9" x14ac:dyDescent="0.2">
      <c r="A185" s="2">
        <v>7</v>
      </c>
      <c r="B185" s="1" t="s">
        <v>65</v>
      </c>
      <c r="C185" s="4">
        <v>83</v>
      </c>
      <c r="D185" s="8">
        <v>5.26</v>
      </c>
      <c r="E185" s="4">
        <v>39</v>
      </c>
      <c r="F185" s="8">
        <v>4.3600000000000003</v>
      </c>
      <c r="G185" s="4">
        <v>44</v>
      </c>
      <c r="H185" s="8">
        <v>6.56</v>
      </c>
      <c r="I185" s="4">
        <v>0</v>
      </c>
    </row>
    <row r="186" spans="1:9" x14ac:dyDescent="0.2">
      <c r="A186" s="2">
        <v>8</v>
      </c>
      <c r="B186" s="1" t="s">
        <v>64</v>
      </c>
      <c r="C186" s="4">
        <v>74</v>
      </c>
      <c r="D186" s="8">
        <v>4.6900000000000004</v>
      </c>
      <c r="E186" s="4">
        <v>21</v>
      </c>
      <c r="F186" s="8">
        <v>2.35</v>
      </c>
      <c r="G186" s="4">
        <v>53</v>
      </c>
      <c r="H186" s="8">
        <v>7.9</v>
      </c>
      <c r="I186" s="4">
        <v>0</v>
      </c>
    </row>
    <row r="187" spans="1:9" x14ac:dyDescent="0.2">
      <c r="A187" s="2">
        <v>9</v>
      </c>
      <c r="B187" s="1" t="s">
        <v>66</v>
      </c>
      <c r="C187" s="4">
        <v>61</v>
      </c>
      <c r="D187" s="8">
        <v>3.86</v>
      </c>
      <c r="E187" s="4">
        <v>7</v>
      </c>
      <c r="F187" s="8">
        <v>0.78</v>
      </c>
      <c r="G187" s="4">
        <v>54</v>
      </c>
      <c r="H187" s="8">
        <v>8.0500000000000007</v>
      </c>
      <c r="I187" s="4">
        <v>0</v>
      </c>
    </row>
    <row r="188" spans="1:9" x14ac:dyDescent="0.2">
      <c r="A188" s="2">
        <v>10</v>
      </c>
      <c r="B188" s="1" t="s">
        <v>81</v>
      </c>
      <c r="C188" s="4">
        <v>43</v>
      </c>
      <c r="D188" s="8">
        <v>2.72</v>
      </c>
      <c r="E188" s="4">
        <v>32</v>
      </c>
      <c r="F188" s="8">
        <v>3.58</v>
      </c>
      <c r="G188" s="4">
        <v>9</v>
      </c>
      <c r="H188" s="8">
        <v>1.34</v>
      </c>
      <c r="I188" s="4">
        <v>1</v>
      </c>
    </row>
    <row r="189" spans="1:9" x14ac:dyDescent="0.2">
      <c r="A189" s="2">
        <v>11</v>
      </c>
      <c r="B189" s="1" t="s">
        <v>91</v>
      </c>
      <c r="C189" s="4">
        <v>41</v>
      </c>
      <c r="D189" s="8">
        <v>2.6</v>
      </c>
      <c r="E189" s="4">
        <v>9</v>
      </c>
      <c r="F189" s="8">
        <v>1.01</v>
      </c>
      <c r="G189" s="4">
        <v>32</v>
      </c>
      <c r="H189" s="8">
        <v>4.7699999999999996</v>
      </c>
      <c r="I189" s="4">
        <v>0</v>
      </c>
    </row>
    <row r="190" spans="1:9" x14ac:dyDescent="0.2">
      <c r="A190" s="2">
        <v>11</v>
      </c>
      <c r="B190" s="1" t="s">
        <v>71</v>
      </c>
      <c r="C190" s="4">
        <v>41</v>
      </c>
      <c r="D190" s="8">
        <v>2.6</v>
      </c>
      <c r="E190" s="4">
        <v>22</v>
      </c>
      <c r="F190" s="8">
        <v>2.46</v>
      </c>
      <c r="G190" s="4">
        <v>19</v>
      </c>
      <c r="H190" s="8">
        <v>2.83</v>
      </c>
      <c r="I190" s="4">
        <v>0</v>
      </c>
    </row>
    <row r="191" spans="1:9" x14ac:dyDescent="0.2">
      <c r="A191" s="2">
        <v>13</v>
      </c>
      <c r="B191" s="1" t="s">
        <v>82</v>
      </c>
      <c r="C191" s="4">
        <v>35</v>
      </c>
      <c r="D191" s="8">
        <v>2.2200000000000002</v>
      </c>
      <c r="E191" s="4">
        <v>34</v>
      </c>
      <c r="F191" s="8">
        <v>3.8</v>
      </c>
      <c r="G191" s="4">
        <v>1</v>
      </c>
      <c r="H191" s="8">
        <v>0.15</v>
      </c>
      <c r="I191" s="4">
        <v>0</v>
      </c>
    </row>
    <row r="192" spans="1:9" x14ac:dyDescent="0.2">
      <c r="A192" s="2">
        <v>14</v>
      </c>
      <c r="B192" s="1" t="s">
        <v>73</v>
      </c>
      <c r="C192" s="4">
        <v>33</v>
      </c>
      <c r="D192" s="8">
        <v>2.09</v>
      </c>
      <c r="E192" s="4">
        <v>18</v>
      </c>
      <c r="F192" s="8">
        <v>2.0099999999999998</v>
      </c>
      <c r="G192" s="4">
        <v>15</v>
      </c>
      <c r="H192" s="8">
        <v>2.2400000000000002</v>
      </c>
      <c r="I192" s="4">
        <v>0</v>
      </c>
    </row>
    <row r="193" spans="1:9" x14ac:dyDescent="0.2">
      <c r="A193" s="2">
        <v>15</v>
      </c>
      <c r="B193" s="1" t="s">
        <v>77</v>
      </c>
      <c r="C193" s="4">
        <v>32</v>
      </c>
      <c r="D193" s="8">
        <v>2.0299999999999998</v>
      </c>
      <c r="E193" s="4">
        <v>22</v>
      </c>
      <c r="F193" s="8">
        <v>2.46</v>
      </c>
      <c r="G193" s="4">
        <v>10</v>
      </c>
      <c r="H193" s="8">
        <v>1.49</v>
      </c>
      <c r="I193" s="4">
        <v>0</v>
      </c>
    </row>
    <row r="194" spans="1:9" x14ac:dyDescent="0.2">
      <c r="A194" s="2">
        <v>16</v>
      </c>
      <c r="B194" s="1" t="s">
        <v>68</v>
      </c>
      <c r="C194" s="4">
        <v>23</v>
      </c>
      <c r="D194" s="8">
        <v>1.46</v>
      </c>
      <c r="E194" s="4">
        <v>4</v>
      </c>
      <c r="F194" s="8">
        <v>0.45</v>
      </c>
      <c r="G194" s="4">
        <v>19</v>
      </c>
      <c r="H194" s="8">
        <v>2.83</v>
      </c>
      <c r="I194" s="4">
        <v>0</v>
      </c>
    </row>
    <row r="195" spans="1:9" x14ac:dyDescent="0.2">
      <c r="A195" s="2">
        <v>16</v>
      </c>
      <c r="B195" s="1" t="s">
        <v>87</v>
      </c>
      <c r="C195" s="4">
        <v>23</v>
      </c>
      <c r="D195" s="8">
        <v>1.46</v>
      </c>
      <c r="E195" s="4">
        <v>10</v>
      </c>
      <c r="F195" s="8">
        <v>1.1200000000000001</v>
      </c>
      <c r="G195" s="4">
        <v>13</v>
      </c>
      <c r="H195" s="8">
        <v>1.94</v>
      </c>
      <c r="I195" s="4">
        <v>0</v>
      </c>
    </row>
    <row r="196" spans="1:9" x14ac:dyDescent="0.2">
      <c r="A196" s="2">
        <v>18</v>
      </c>
      <c r="B196" s="1" t="s">
        <v>86</v>
      </c>
      <c r="C196" s="4">
        <v>21</v>
      </c>
      <c r="D196" s="8">
        <v>1.33</v>
      </c>
      <c r="E196" s="4">
        <v>12</v>
      </c>
      <c r="F196" s="8">
        <v>1.34</v>
      </c>
      <c r="G196" s="4">
        <v>9</v>
      </c>
      <c r="H196" s="8">
        <v>1.34</v>
      </c>
      <c r="I196" s="4">
        <v>0</v>
      </c>
    </row>
    <row r="197" spans="1:9" x14ac:dyDescent="0.2">
      <c r="A197" s="2">
        <v>19</v>
      </c>
      <c r="B197" s="1" t="s">
        <v>70</v>
      </c>
      <c r="C197" s="4">
        <v>20</v>
      </c>
      <c r="D197" s="8">
        <v>1.27</v>
      </c>
      <c r="E197" s="4">
        <v>7</v>
      </c>
      <c r="F197" s="8">
        <v>0.78</v>
      </c>
      <c r="G197" s="4">
        <v>13</v>
      </c>
      <c r="H197" s="8">
        <v>1.94</v>
      </c>
      <c r="I197" s="4">
        <v>0</v>
      </c>
    </row>
    <row r="198" spans="1:9" x14ac:dyDescent="0.2">
      <c r="A198" s="2">
        <v>19</v>
      </c>
      <c r="B198" s="1" t="s">
        <v>78</v>
      </c>
      <c r="C198" s="4">
        <v>20</v>
      </c>
      <c r="D198" s="8">
        <v>1.27</v>
      </c>
      <c r="E198" s="4">
        <v>6</v>
      </c>
      <c r="F198" s="8">
        <v>0.67</v>
      </c>
      <c r="G198" s="4">
        <v>14</v>
      </c>
      <c r="H198" s="8">
        <v>2.09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80</v>
      </c>
      <c r="C201" s="4">
        <v>219</v>
      </c>
      <c r="D201" s="8">
        <v>11.58</v>
      </c>
      <c r="E201" s="4">
        <v>205</v>
      </c>
      <c r="F201" s="8">
        <v>18.13</v>
      </c>
      <c r="G201" s="4">
        <v>14</v>
      </c>
      <c r="H201" s="8">
        <v>1.92</v>
      </c>
      <c r="I201" s="4">
        <v>0</v>
      </c>
    </row>
    <row r="202" spans="1:9" x14ac:dyDescent="0.2">
      <c r="A202" s="2">
        <v>2</v>
      </c>
      <c r="B202" s="1" t="s">
        <v>79</v>
      </c>
      <c r="C202" s="4">
        <v>205</v>
      </c>
      <c r="D202" s="8">
        <v>10.84</v>
      </c>
      <c r="E202" s="4">
        <v>182</v>
      </c>
      <c r="F202" s="8">
        <v>16.09</v>
      </c>
      <c r="G202" s="4">
        <v>23</v>
      </c>
      <c r="H202" s="8">
        <v>3.16</v>
      </c>
      <c r="I202" s="4">
        <v>0</v>
      </c>
    </row>
    <row r="203" spans="1:9" x14ac:dyDescent="0.2">
      <c r="A203" s="2">
        <v>3</v>
      </c>
      <c r="B203" s="1" t="s">
        <v>76</v>
      </c>
      <c r="C203" s="4">
        <v>171</v>
      </c>
      <c r="D203" s="8">
        <v>9.0399999999999991</v>
      </c>
      <c r="E203" s="4">
        <v>125</v>
      </c>
      <c r="F203" s="8">
        <v>11.05</v>
      </c>
      <c r="G203" s="4">
        <v>46</v>
      </c>
      <c r="H203" s="8">
        <v>6.32</v>
      </c>
      <c r="I203" s="4">
        <v>0</v>
      </c>
    </row>
    <row r="204" spans="1:9" x14ac:dyDescent="0.2">
      <c r="A204" s="2">
        <v>4</v>
      </c>
      <c r="B204" s="1" t="s">
        <v>74</v>
      </c>
      <c r="C204" s="4">
        <v>126</v>
      </c>
      <c r="D204" s="8">
        <v>6.66</v>
      </c>
      <c r="E204" s="4">
        <v>60</v>
      </c>
      <c r="F204" s="8">
        <v>5.31</v>
      </c>
      <c r="G204" s="4">
        <v>66</v>
      </c>
      <c r="H204" s="8">
        <v>9.07</v>
      </c>
      <c r="I204" s="4">
        <v>0</v>
      </c>
    </row>
    <row r="205" spans="1:9" x14ac:dyDescent="0.2">
      <c r="A205" s="2">
        <v>5</v>
      </c>
      <c r="B205" s="1" t="s">
        <v>72</v>
      </c>
      <c r="C205" s="4">
        <v>116</v>
      </c>
      <c r="D205" s="8">
        <v>6.13</v>
      </c>
      <c r="E205" s="4">
        <v>80</v>
      </c>
      <c r="F205" s="8">
        <v>7.07</v>
      </c>
      <c r="G205" s="4">
        <v>36</v>
      </c>
      <c r="H205" s="8">
        <v>4.95</v>
      </c>
      <c r="I205" s="4">
        <v>0</v>
      </c>
    </row>
    <row r="206" spans="1:9" x14ac:dyDescent="0.2">
      <c r="A206" s="2">
        <v>6</v>
      </c>
      <c r="B206" s="1" t="s">
        <v>64</v>
      </c>
      <c r="C206" s="4">
        <v>81</v>
      </c>
      <c r="D206" s="8">
        <v>4.28</v>
      </c>
      <c r="E206" s="4">
        <v>35</v>
      </c>
      <c r="F206" s="8">
        <v>3.09</v>
      </c>
      <c r="G206" s="4">
        <v>46</v>
      </c>
      <c r="H206" s="8">
        <v>6.32</v>
      </c>
      <c r="I206" s="4">
        <v>0</v>
      </c>
    </row>
    <row r="207" spans="1:9" x14ac:dyDescent="0.2">
      <c r="A207" s="2">
        <v>7</v>
      </c>
      <c r="B207" s="1" t="s">
        <v>65</v>
      </c>
      <c r="C207" s="4">
        <v>74</v>
      </c>
      <c r="D207" s="8">
        <v>3.91</v>
      </c>
      <c r="E207" s="4">
        <v>47</v>
      </c>
      <c r="F207" s="8">
        <v>4.16</v>
      </c>
      <c r="G207" s="4">
        <v>27</v>
      </c>
      <c r="H207" s="8">
        <v>3.71</v>
      </c>
      <c r="I207" s="4">
        <v>0</v>
      </c>
    </row>
    <row r="208" spans="1:9" x14ac:dyDescent="0.2">
      <c r="A208" s="2">
        <v>8</v>
      </c>
      <c r="B208" s="1" t="s">
        <v>71</v>
      </c>
      <c r="C208" s="4">
        <v>72</v>
      </c>
      <c r="D208" s="8">
        <v>3.81</v>
      </c>
      <c r="E208" s="4">
        <v>41</v>
      </c>
      <c r="F208" s="8">
        <v>3.63</v>
      </c>
      <c r="G208" s="4">
        <v>31</v>
      </c>
      <c r="H208" s="8">
        <v>4.26</v>
      </c>
      <c r="I208" s="4">
        <v>0</v>
      </c>
    </row>
    <row r="209" spans="1:9" x14ac:dyDescent="0.2">
      <c r="A209" s="2">
        <v>9</v>
      </c>
      <c r="B209" s="1" t="s">
        <v>73</v>
      </c>
      <c r="C209" s="4">
        <v>65</v>
      </c>
      <c r="D209" s="8">
        <v>3.44</v>
      </c>
      <c r="E209" s="4">
        <v>41</v>
      </c>
      <c r="F209" s="8">
        <v>3.63</v>
      </c>
      <c r="G209" s="4">
        <v>24</v>
      </c>
      <c r="H209" s="8">
        <v>3.3</v>
      </c>
      <c r="I209" s="4">
        <v>0</v>
      </c>
    </row>
    <row r="210" spans="1:9" x14ac:dyDescent="0.2">
      <c r="A210" s="2">
        <v>10</v>
      </c>
      <c r="B210" s="1" t="s">
        <v>66</v>
      </c>
      <c r="C210" s="4">
        <v>64</v>
      </c>
      <c r="D210" s="8">
        <v>3.38</v>
      </c>
      <c r="E210" s="4">
        <v>28</v>
      </c>
      <c r="F210" s="8">
        <v>2.48</v>
      </c>
      <c r="G210" s="4">
        <v>36</v>
      </c>
      <c r="H210" s="8">
        <v>4.95</v>
      </c>
      <c r="I210" s="4">
        <v>0</v>
      </c>
    </row>
    <row r="211" spans="1:9" x14ac:dyDescent="0.2">
      <c r="A211" s="2">
        <v>11</v>
      </c>
      <c r="B211" s="1" t="s">
        <v>81</v>
      </c>
      <c r="C211" s="4">
        <v>60</v>
      </c>
      <c r="D211" s="8">
        <v>3.17</v>
      </c>
      <c r="E211" s="4">
        <v>42</v>
      </c>
      <c r="F211" s="8">
        <v>3.71</v>
      </c>
      <c r="G211" s="4">
        <v>5</v>
      </c>
      <c r="H211" s="8">
        <v>0.69</v>
      </c>
      <c r="I211" s="4">
        <v>2</v>
      </c>
    </row>
    <row r="212" spans="1:9" x14ac:dyDescent="0.2">
      <c r="A212" s="2">
        <v>12</v>
      </c>
      <c r="B212" s="1" t="s">
        <v>91</v>
      </c>
      <c r="C212" s="4">
        <v>55</v>
      </c>
      <c r="D212" s="8">
        <v>2.91</v>
      </c>
      <c r="E212" s="4">
        <v>18</v>
      </c>
      <c r="F212" s="8">
        <v>1.59</v>
      </c>
      <c r="G212" s="4">
        <v>37</v>
      </c>
      <c r="H212" s="8">
        <v>5.08</v>
      </c>
      <c r="I212" s="4">
        <v>0</v>
      </c>
    </row>
    <row r="213" spans="1:9" x14ac:dyDescent="0.2">
      <c r="A213" s="2">
        <v>13</v>
      </c>
      <c r="B213" s="1" t="s">
        <v>67</v>
      </c>
      <c r="C213" s="4">
        <v>51</v>
      </c>
      <c r="D213" s="8">
        <v>2.7</v>
      </c>
      <c r="E213" s="4">
        <v>10</v>
      </c>
      <c r="F213" s="8">
        <v>0.88</v>
      </c>
      <c r="G213" s="4">
        <v>41</v>
      </c>
      <c r="H213" s="8">
        <v>5.63</v>
      </c>
      <c r="I213" s="4">
        <v>0</v>
      </c>
    </row>
    <row r="214" spans="1:9" x14ac:dyDescent="0.2">
      <c r="A214" s="2">
        <v>14</v>
      </c>
      <c r="B214" s="1" t="s">
        <v>83</v>
      </c>
      <c r="C214" s="4">
        <v>46</v>
      </c>
      <c r="D214" s="8">
        <v>2.4300000000000002</v>
      </c>
      <c r="E214" s="4">
        <v>1</v>
      </c>
      <c r="F214" s="8">
        <v>0.09</v>
      </c>
      <c r="G214" s="4">
        <v>34</v>
      </c>
      <c r="H214" s="8">
        <v>4.67</v>
      </c>
      <c r="I214" s="4">
        <v>1</v>
      </c>
    </row>
    <row r="215" spans="1:9" x14ac:dyDescent="0.2">
      <c r="A215" s="2">
        <v>15</v>
      </c>
      <c r="B215" s="1" t="s">
        <v>77</v>
      </c>
      <c r="C215" s="4">
        <v>34</v>
      </c>
      <c r="D215" s="8">
        <v>1.8</v>
      </c>
      <c r="E215" s="4">
        <v>24</v>
      </c>
      <c r="F215" s="8">
        <v>2.12</v>
      </c>
      <c r="G215" s="4">
        <v>9</v>
      </c>
      <c r="H215" s="8">
        <v>1.24</v>
      </c>
      <c r="I215" s="4">
        <v>1</v>
      </c>
    </row>
    <row r="216" spans="1:9" x14ac:dyDescent="0.2">
      <c r="A216" s="2">
        <v>16</v>
      </c>
      <c r="B216" s="1" t="s">
        <v>78</v>
      </c>
      <c r="C216" s="4">
        <v>32</v>
      </c>
      <c r="D216" s="8">
        <v>1.69</v>
      </c>
      <c r="E216" s="4">
        <v>18</v>
      </c>
      <c r="F216" s="8">
        <v>1.59</v>
      </c>
      <c r="G216" s="4">
        <v>14</v>
      </c>
      <c r="H216" s="8">
        <v>1.92</v>
      </c>
      <c r="I216" s="4">
        <v>0</v>
      </c>
    </row>
    <row r="217" spans="1:9" x14ac:dyDescent="0.2">
      <c r="A217" s="2">
        <v>16</v>
      </c>
      <c r="B217" s="1" t="s">
        <v>92</v>
      </c>
      <c r="C217" s="4">
        <v>32</v>
      </c>
      <c r="D217" s="8">
        <v>1.69</v>
      </c>
      <c r="E217" s="4">
        <v>21</v>
      </c>
      <c r="F217" s="8">
        <v>1.86</v>
      </c>
      <c r="G217" s="4">
        <v>10</v>
      </c>
      <c r="H217" s="8">
        <v>1.37</v>
      </c>
      <c r="I217" s="4">
        <v>0</v>
      </c>
    </row>
    <row r="218" spans="1:9" x14ac:dyDescent="0.2">
      <c r="A218" s="2">
        <v>16</v>
      </c>
      <c r="B218" s="1" t="s">
        <v>82</v>
      </c>
      <c r="C218" s="4">
        <v>32</v>
      </c>
      <c r="D218" s="8">
        <v>1.69</v>
      </c>
      <c r="E218" s="4">
        <v>28</v>
      </c>
      <c r="F218" s="8">
        <v>2.48</v>
      </c>
      <c r="G218" s="4">
        <v>4</v>
      </c>
      <c r="H218" s="8">
        <v>0.55000000000000004</v>
      </c>
      <c r="I218" s="4">
        <v>0</v>
      </c>
    </row>
    <row r="219" spans="1:9" x14ac:dyDescent="0.2">
      <c r="A219" s="2">
        <v>19</v>
      </c>
      <c r="B219" s="1" t="s">
        <v>69</v>
      </c>
      <c r="C219" s="4">
        <v>22</v>
      </c>
      <c r="D219" s="8">
        <v>1.1599999999999999</v>
      </c>
      <c r="E219" s="4">
        <v>6</v>
      </c>
      <c r="F219" s="8">
        <v>0.53</v>
      </c>
      <c r="G219" s="4">
        <v>16</v>
      </c>
      <c r="H219" s="8">
        <v>2.2000000000000002</v>
      </c>
      <c r="I219" s="4">
        <v>0</v>
      </c>
    </row>
    <row r="220" spans="1:9" x14ac:dyDescent="0.2">
      <c r="A220" s="2">
        <v>19</v>
      </c>
      <c r="B220" s="1" t="s">
        <v>93</v>
      </c>
      <c r="C220" s="4">
        <v>22</v>
      </c>
      <c r="D220" s="8">
        <v>1.1599999999999999</v>
      </c>
      <c r="E220" s="4">
        <v>5</v>
      </c>
      <c r="F220" s="8">
        <v>0.44</v>
      </c>
      <c r="G220" s="4">
        <v>15</v>
      </c>
      <c r="H220" s="8">
        <v>2.06</v>
      </c>
      <c r="I220" s="4">
        <v>0</v>
      </c>
    </row>
    <row r="221" spans="1:9" x14ac:dyDescent="0.2">
      <c r="A221" s="1"/>
      <c r="C221" s="4"/>
      <c r="D221" s="8"/>
      <c r="E221" s="4"/>
      <c r="F221" s="8"/>
      <c r="G221" s="4"/>
      <c r="H221" s="8"/>
      <c r="I221" s="4"/>
    </row>
    <row r="222" spans="1:9" x14ac:dyDescent="0.2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2">
      <c r="A223" s="2">
        <v>1</v>
      </c>
      <c r="B223" s="1" t="s">
        <v>80</v>
      </c>
      <c r="C223" s="4">
        <v>99</v>
      </c>
      <c r="D223" s="8">
        <v>11.79</v>
      </c>
      <c r="E223" s="4">
        <v>90</v>
      </c>
      <c r="F223" s="8">
        <v>18.63</v>
      </c>
      <c r="G223" s="4">
        <v>8</v>
      </c>
      <c r="H223" s="8">
        <v>2.31</v>
      </c>
      <c r="I223" s="4">
        <v>1</v>
      </c>
    </row>
    <row r="224" spans="1:9" x14ac:dyDescent="0.2">
      <c r="A224" s="2">
        <v>2</v>
      </c>
      <c r="B224" s="1" t="s">
        <v>79</v>
      </c>
      <c r="C224" s="4">
        <v>87</v>
      </c>
      <c r="D224" s="8">
        <v>10.36</v>
      </c>
      <c r="E224" s="4">
        <v>76</v>
      </c>
      <c r="F224" s="8">
        <v>15.73</v>
      </c>
      <c r="G224" s="4">
        <v>11</v>
      </c>
      <c r="H224" s="8">
        <v>3.17</v>
      </c>
      <c r="I224" s="4">
        <v>0</v>
      </c>
    </row>
    <row r="225" spans="1:9" x14ac:dyDescent="0.2">
      <c r="A225" s="2">
        <v>3</v>
      </c>
      <c r="B225" s="1" t="s">
        <v>65</v>
      </c>
      <c r="C225" s="4">
        <v>68</v>
      </c>
      <c r="D225" s="8">
        <v>8.1</v>
      </c>
      <c r="E225" s="4">
        <v>44</v>
      </c>
      <c r="F225" s="8">
        <v>9.11</v>
      </c>
      <c r="G225" s="4">
        <v>24</v>
      </c>
      <c r="H225" s="8">
        <v>6.92</v>
      </c>
      <c r="I225" s="4">
        <v>0</v>
      </c>
    </row>
    <row r="226" spans="1:9" x14ac:dyDescent="0.2">
      <c r="A226" s="2">
        <v>3</v>
      </c>
      <c r="B226" s="1" t="s">
        <v>74</v>
      </c>
      <c r="C226" s="4">
        <v>68</v>
      </c>
      <c r="D226" s="8">
        <v>8.1</v>
      </c>
      <c r="E226" s="4">
        <v>38</v>
      </c>
      <c r="F226" s="8">
        <v>7.87</v>
      </c>
      <c r="G226" s="4">
        <v>30</v>
      </c>
      <c r="H226" s="8">
        <v>8.65</v>
      </c>
      <c r="I226" s="4">
        <v>0</v>
      </c>
    </row>
    <row r="227" spans="1:9" x14ac:dyDescent="0.2">
      <c r="A227" s="2">
        <v>5</v>
      </c>
      <c r="B227" s="1" t="s">
        <v>72</v>
      </c>
      <c r="C227" s="4">
        <v>65</v>
      </c>
      <c r="D227" s="8">
        <v>7.74</v>
      </c>
      <c r="E227" s="4">
        <v>43</v>
      </c>
      <c r="F227" s="8">
        <v>8.9</v>
      </c>
      <c r="G227" s="4">
        <v>21</v>
      </c>
      <c r="H227" s="8">
        <v>6.05</v>
      </c>
      <c r="I227" s="4">
        <v>1</v>
      </c>
    </row>
    <row r="228" spans="1:9" x14ac:dyDescent="0.2">
      <c r="A228" s="2">
        <v>6</v>
      </c>
      <c r="B228" s="1" t="s">
        <v>64</v>
      </c>
      <c r="C228" s="4">
        <v>58</v>
      </c>
      <c r="D228" s="8">
        <v>6.9</v>
      </c>
      <c r="E228" s="4">
        <v>26</v>
      </c>
      <c r="F228" s="8">
        <v>5.38</v>
      </c>
      <c r="G228" s="4">
        <v>32</v>
      </c>
      <c r="H228" s="8">
        <v>9.2200000000000006</v>
      </c>
      <c r="I228" s="4">
        <v>0</v>
      </c>
    </row>
    <row r="229" spans="1:9" x14ac:dyDescent="0.2">
      <c r="A229" s="2">
        <v>7</v>
      </c>
      <c r="B229" s="1" t="s">
        <v>76</v>
      </c>
      <c r="C229" s="4">
        <v>45</v>
      </c>
      <c r="D229" s="8">
        <v>5.36</v>
      </c>
      <c r="E229" s="4">
        <v>19</v>
      </c>
      <c r="F229" s="8">
        <v>3.93</v>
      </c>
      <c r="G229" s="4">
        <v>26</v>
      </c>
      <c r="H229" s="8">
        <v>7.49</v>
      </c>
      <c r="I229" s="4">
        <v>0</v>
      </c>
    </row>
    <row r="230" spans="1:9" x14ac:dyDescent="0.2">
      <c r="A230" s="2">
        <v>8</v>
      </c>
      <c r="B230" s="1" t="s">
        <v>81</v>
      </c>
      <c r="C230" s="4">
        <v>36</v>
      </c>
      <c r="D230" s="8">
        <v>4.29</v>
      </c>
      <c r="E230" s="4">
        <v>18</v>
      </c>
      <c r="F230" s="8">
        <v>3.73</v>
      </c>
      <c r="G230" s="4">
        <v>14</v>
      </c>
      <c r="H230" s="8">
        <v>4.03</v>
      </c>
      <c r="I230" s="4">
        <v>4</v>
      </c>
    </row>
    <row r="231" spans="1:9" x14ac:dyDescent="0.2">
      <c r="A231" s="2">
        <v>9</v>
      </c>
      <c r="B231" s="1" t="s">
        <v>66</v>
      </c>
      <c r="C231" s="4">
        <v>32</v>
      </c>
      <c r="D231" s="8">
        <v>3.81</v>
      </c>
      <c r="E231" s="4">
        <v>11</v>
      </c>
      <c r="F231" s="8">
        <v>2.2799999999999998</v>
      </c>
      <c r="G231" s="4">
        <v>21</v>
      </c>
      <c r="H231" s="8">
        <v>6.05</v>
      </c>
      <c r="I231" s="4">
        <v>0</v>
      </c>
    </row>
    <row r="232" spans="1:9" x14ac:dyDescent="0.2">
      <c r="A232" s="2">
        <v>10</v>
      </c>
      <c r="B232" s="1" t="s">
        <v>73</v>
      </c>
      <c r="C232" s="4">
        <v>22</v>
      </c>
      <c r="D232" s="8">
        <v>2.62</v>
      </c>
      <c r="E232" s="4">
        <v>13</v>
      </c>
      <c r="F232" s="8">
        <v>2.69</v>
      </c>
      <c r="G232" s="4">
        <v>9</v>
      </c>
      <c r="H232" s="8">
        <v>2.59</v>
      </c>
      <c r="I232" s="4">
        <v>0</v>
      </c>
    </row>
    <row r="233" spans="1:9" x14ac:dyDescent="0.2">
      <c r="A233" s="2">
        <v>10</v>
      </c>
      <c r="B233" s="1" t="s">
        <v>82</v>
      </c>
      <c r="C233" s="4">
        <v>22</v>
      </c>
      <c r="D233" s="8">
        <v>2.62</v>
      </c>
      <c r="E233" s="4">
        <v>21</v>
      </c>
      <c r="F233" s="8">
        <v>4.3499999999999996</v>
      </c>
      <c r="G233" s="4">
        <v>1</v>
      </c>
      <c r="H233" s="8">
        <v>0.28999999999999998</v>
      </c>
      <c r="I233" s="4">
        <v>0</v>
      </c>
    </row>
    <row r="234" spans="1:9" x14ac:dyDescent="0.2">
      <c r="A234" s="2">
        <v>12</v>
      </c>
      <c r="B234" s="1" t="s">
        <v>71</v>
      </c>
      <c r="C234" s="4">
        <v>20</v>
      </c>
      <c r="D234" s="8">
        <v>2.38</v>
      </c>
      <c r="E234" s="4">
        <v>10</v>
      </c>
      <c r="F234" s="8">
        <v>2.0699999999999998</v>
      </c>
      <c r="G234" s="4">
        <v>10</v>
      </c>
      <c r="H234" s="8">
        <v>2.88</v>
      </c>
      <c r="I234" s="4">
        <v>0</v>
      </c>
    </row>
    <row r="235" spans="1:9" x14ac:dyDescent="0.2">
      <c r="A235" s="2">
        <v>13</v>
      </c>
      <c r="B235" s="1" t="s">
        <v>87</v>
      </c>
      <c r="C235" s="4">
        <v>15</v>
      </c>
      <c r="D235" s="8">
        <v>1.79</v>
      </c>
      <c r="E235" s="4">
        <v>7</v>
      </c>
      <c r="F235" s="8">
        <v>1.45</v>
      </c>
      <c r="G235" s="4">
        <v>8</v>
      </c>
      <c r="H235" s="8">
        <v>2.31</v>
      </c>
      <c r="I235" s="4">
        <v>0</v>
      </c>
    </row>
    <row r="236" spans="1:9" x14ac:dyDescent="0.2">
      <c r="A236" s="2">
        <v>14</v>
      </c>
      <c r="B236" s="1" t="s">
        <v>94</v>
      </c>
      <c r="C236" s="4">
        <v>14</v>
      </c>
      <c r="D236" s="8">
        <v>1.67</v>
      </c>
      <c r="E236" s="4">
        <v>11</v>
      </c>
      <c r="F236" s="8">
        <v>2.2799999999999998</v>
      </c>
      <c r="G236" s="4">
        <v>3</v>
      </c>
      <c r="H236" s="8">
        <v>0.86</v>
      </c>
      <c r="I236" s="4">
        <v>0</v>
      </c>
    </row>
    <row r="237" spans="1:9" x14ac:dyDescent="0.2">
      <c r="A237" s="2">
        <v>15</v>
      </c>
      <c r="B237" s="1" t="s">
        <v>77</v>
      </c>
      <c r="C237" s="4">
        <v>12</v>
      </c>
      <c r="D237" s="8">
        <v>1.43</v>
      </c>
      <c r="E237" s="4">
        <v>11</v>
      </c>
      <c r="F237" s="8">
        <v>2.2799999999999998</v>
      </c>
      <c r="G237" s="4">
        <v>1</v>
      </c>
      <c r="H237" s="8">
        <v>0.28999999999999998</v>
      </c>
      <c r="I237" s="4">
        <v>0</v>
      </c>
    </row>
    <row r="238" spans="1:9" x14ac:dyDescent="0.2">
      <c r="A238" s="2">
        <v>15</v>
      </c>
      <c r="B238" s="1" t="s">
        <v>78</v>
      </c>
      <c r="C238" s="4">
        <v>12</v>
      </c>
      <c r="D238" s="8">
        <v>1.43</v>
      </c>
      <c r="E238" s="4">
        <v>4</v>
      </c>
      <c r="F238" s="8">
        <v>0.83</v>
      </c>
      <c r="G238" s="4">
        <v>8</v>
      </c>
      <c r="H238" s="8">
        <v>2.31</v>
      </c>
      <c r="I238" s="4">
        <v>0</v>
      </c>
    </row>
    <row r="239" spans="1:9" x14ac:dyDescent="0.2">
      <c r="A239" s="2">
        <v>15</v>
      </c>
      <c r="B239" s="1" t="s">
        <v>83</v>
      </c>
      <c r="C239" s="4">
        <v>12</v>
      </c>
      <c r="D239" s="8">
        <v>1.43</v>
      </c>
      <c r="E239" s="4">
        <v>1</v>
      </c>
      <c r="F239" s="8">
        <v>0.21</v>
      </c>
      <c r="G239" s="4">
        <v>9</v>
      </c>
      <c r="H239" s="8">
        <v>2.59</v>
      </c>
      <c r="I239" s="4">
        <v>0</v>
      </c>
    </row>
    <row r="240" spans="1:9" x14ac:dyDescent="0.2">
      <c r="A240" s="2">
        <v>18</v>
      </c>
      <c r="B240" s="1" t="s">
        <v>91</v>
      </c>
      <c r="C240" s="4">
        <v>11</v>
      </c>
      <c r="D240" s="8">
        <v>1.31</v>
      </c>
      <c r="E240" s="4">
        <v>6</v>
      </c>
      <c r="F240" s="8">
        <v>1.24</v>
      </c>
      <c r="G240" s="4">
        <v>5</v>
      </c>
      <c r="H240" s="8">
        <v>1.44</v>
      </c>
      <c r="I240" s="4">
        <v>0</v>
      </c>
    </row>
    <row r="241" spans="1:9" x14ac:dyDescent="0.2">
      <c r="A241" s="2">
        <v>18</v>
      </c>
      <c r="B241" s="1" t="s">
        <v>93</v>
      </c>
      <c r="C241" s="4">
        <v>11</v>
      </c>
      <c r="D241" s="8">
        <v>1.31</v>
      </c>
      <c r="E241" s="4">
        <v>0</v>
      </c>
      <c r="F241" s="8">
        <v>0</v>
      </c>
      <c r="G241" s="4">
        <v>10</v>
      </c>
      <c r="H241" s="8">
        <v>2.88</v>
      </c>
      <c r="I241" s="4">
        <v>0</v>
      </c>
    </row>
    <row r="242" spans="1:9" x14ac:dyDescent="0.2">
      <c r="A242" s="2">
        <v>20</v>
      </c>
      <c r="B242" s="1" t="s">
        <v>95</v>
      </c>
      <c r="C242" s="4">
        <v>10</v>
      </c>
      <c r="D242" s="8">
        <v>1.19</v>
      </c>
      <c r="E242" s="4">
        <v>3</v>
      </c>
      <c r="F242" s="8">
        <v>0.62</v>
      </c>
      <c r="G242" s="4">
        <v>7</v>
      </c>
      <c r="H242" s="8">
        <v>2.02</v>
      </c>
      <c r="I242" s="4">
        <v>0</v>
      </c>
    </row>
    <row r="243" spans="1:9" x14ac:dyDescent="0.2">
      <c r="A243" s="1"/>
      <c r="C243" s="4"/>
      <c r="D243" s="8"/>
      <c r="E243" s="4"/>
      <c r="F243" s="8"/>
      <c r="G243" s="4"/>
      <c r="H243" s="8"/>
      <c r="I243" s="4"/>
    </row>
    <row r="244" spans="1:9" x14ac:dyDescent="0.2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2">
      <c r="A245" s="2">
        <v>1</v>
      </c>
      <c r="B245" s="1" t="s">
        <v>76</v>
      </c>
      <c r="C245" s="4">
        <v>193</v>
      </c>
      <c r="D245" s="8">
        <v>14.19</v>
      </c>
      <c r="E245" s="4">
        <v>147</v>
      </c>
      <c r="F245" s="8">
        <v>25.83</v>
      </c>
      <c r="G245" s="4">
        <v>46</v>
      </c>
      <c r="H245" s="8">
        <v>5.93</v>
      </c>
      <c r="I245" s="4">
        <v>0</v>
      </c>
    </row>
    <row r="246" spans="1:9" x14ac:dyDescent="0.2">
      <c r="A246" s="2">
        <v>2</v>
      </c>
      <c r="B246" s="1" t="s">
        <v>80</v>
      </c>
      <c r="C246" s="4">
        <v>122</v>
      </c>
      <c r="D246" s="8">
        <v>8.9700000000000006</v>
      </c>
      <c r="E246" s="4">
        <v>99</v>
      </c>
      <c r="F246" s="8">
        <v>17.399999999999999</v>
      </c>
      <c r="G246" s="4">
        <v>23</v>
      </c>
      <c r="H246" s="8">
        <v>2.96</v>
      </c>
      <c r="I246" s="4">
        <v>0</v>
      </c>
    </row>
    <row r="247" spans="1:9" x14ac:dyDescent="0.2">
      <c r="A247" s="2">
        <v>3</v>
      </c>
      <c r="B247" s="1" t="s">
        <v>64</v>
      </c>
      <c r="C247" s="4">
        <v>94</v>
      </c>
      <c r="D247" s="8">
        <v>6.91</v>
      </c>
      <c r="E247" s="4">
        <v>9</v>
      </c>
      <c r="F247" s="8">
        <v>1.58</v>
      </c>
      <c r="G247" s="4">
        <v>85</v>
      </c>
      <c r="H247" s="8">
        <v>10.95</v>
      </c>
      <c r="I247" s="4">
        <v>0</v>
      </c>
    </row>
    <row r="248" spans="1:9" x14ac:dyDescent="0.2">
      <c r="A248" s="2">
        <v>4</v>
      </c>
      <c r="B248" s="1" t="s">
        <v>79</v>
      </c>
      <c r="C248" s="4">
        <v>84</v>
      </c>
      <c r="D248" s="8">
        <v>6.18</v>
      </c>
      <c r="E248" s="4">
        <v>68</v>
      </c>
      <c r="F248" s="8">
        <v>11.95</v>
      </c>
      <c r="G248" s="4">
        <v>16</v>
      </c>
      <c r="H248" s="8">
        <v>2.06</v>
      </c>
      <c r="I248" s="4">
        <v>0</v>
      </c>
    </row>
    <row r="249" spans="1:9" x14ac:dyDescent="0.2">
      <c r="A249" s="2">
        <v>5</v>
      </c>
      <c r="B249" s="1" t="s">
        <v>65</v>
      </c>
      <c r="C249" s="4">
        <v>80</v>
      </c>
      <c r="D249" s="8">
        <v>5.88</v>
      </c>
      <c r="E249" s="4">
        <v>10</v>
      </c>
      <c r="F249" s="8">
        <v>1.76</v>
      </c>
      <c r="G249" s="4">
        <v>70</v>
      </c>
      <c r="H249" s="8">
        <v>9.02</v>
      </c>
      <c r="I249" s="4">
        <v>0</v>
      </c>
    </row>
    <row r="250" spans="1:9" x14ac:dyDescent="0.2">
      <c r="A250" s="2">
        <v>6</v>
      </c>
      <c r="B250" s="1" t="s">
        <v>74</v>
      </c>
      <c r="C250" s="4">
        <v>71</v>
      </c>
      <c r="D250" s="8">
        <v>5.22</v>
      </c>
      <c r="E250" s="4">
        <v>23</v>
      </c>
      <c r="F250" s="8">
        <v>4.04</v>
      </c>
      <c r="G250" s="4">
        <v>48</v>
      </c>
      <c r="H250" s="8">
        <v>6.19</v>
      </c>
      <c r="I250" s="4">
        <v>0</v>
      </c>
    </row>
    <row r="251" spans="1:9" x14ac:dyDescent="0.2">
      <c r="A251" s="2">
        <v>7</v>
      </c>
      <c r="B251" s="1" t="s">
        <v>81</v>
      </c>
      <c r="C251" s="4">
        <v>61</v>
      </c>
      <c r="D251" s="8">
        <v>4.49</v>
      </c>
      <c r="E251" s="4">
        <v>34</v>
      </c>
      <c r="F251" s="8">
        <v>5.98</v>
      </c>
      <c r="G251" s="4">
        <v>15</v>
      </c>
      <c r="H251" s="8">
        <v>1.93</v>
      </c>
      <c r="I251" s="4">
        <v>0</v>
      </c>
    </row>
    <row r="252" spans="1:9" x14ac:dyDescent="0.2">
      <c r="A252" s="2">
        <v>8</v>
      </c>
      <c r="B252" s="1" t="s">
        <v>66</v>
      </c>
      <c r="C252" s="4">
        <v>58</v>
      </c>
      <c r="D252" s="8">
        <v>4.26</v>
      </c>
      <c r="E252" s="4">
        <v>10</v>
      </c>
      <c r="F252" s="8">
        <v>1.76</v>
      </c>
      <c r="G252" s="4">
        <v>48</v>
      </c>
      <c r="H252" s="8">
        <v>6.19</v>
      </c>
      <c r="I252" s="4">
        <v>0</v>
      </c>
    </row>
    <row r="253" spans="1:9" x14ac:dyDescent="0.2">
      <c r="A253" s="2">
        <v>9</v>
      </c>
      <c r="B253" s="1" t="s">
        <v>72</v>
      </c>
      <c r="C253" s="4">
        <v>55</v>
      </c>
      <c r="D253" s="8">
        <v>4.04</v>
      </c>
      <c r="E253" s="4">
        <v>32</v>
      </c>
      <c r="F253" s="8">
        <v>5.62</v>
      </c>
      <c r="G253" s="4">
        <v>23</v>
      </c>
      <c r="H253" s="8">
        <v>2.96</v>
      </c>
      <c r="I253" s="4">
        <v>0</v>
      </c>
    </row>
    <row r="254" spans="1:9" x14ac:dyDescent="0.2">
      <c r="A254" s="2">
        <v>10</v>
      </c>
      <c r="B254" s="1" t="s">
        <v>73</v>
      </c>
      <c r="C254" s="4">
        <v>48</v>
      </c>
      <c r="D254" s="8">
        <v>3.53</v>
      </c>
      <c r="E254" s="4">
        <v>15</v>
      </c>
      <c r="F254" s="8">
        <v>2.64</v>
      </c>
      <c r="G254" s="4">
        <v>33</v>
      </c>
      <c r="H254" s="8">
        <v>4.25</v>
      </c>
      <c r="I254" s="4">
        <v>0</v>
      </c>
    </row>
    <row r="255" spans="1:9" x14ac:dyDescent="0.2">
      <c r="A255" s="2">
        <v>11</v>
      </c>
      <c r="B255" s="1" t="s">
        <v>82</v>
      </c>
      <c r="C255" s="4">
        <v>44</v>
      </c>
      <c r="D255" s="8">
        <v>3.24</v>
      </c>
      <c r="E255" s="4">
        <v>37</v>
      </c>
      <c r="F255" s="8">
        <v>6.5</v>
      </c>
      <c r="G255" s="4">
        <v>7</v>
      </c>
      <c r="H255" s="8">
        <v>0.9</v>
      </c>
      <c r="I255" s="4">
        <v>0</v>
      </c>
    </row>
    <row r="256" spans="1:9" x14ac:dyDescent="0.2">
      <c r="A256" s="2">
        <v>12</v>
      </c>
      <c r="B256" s="1" t="s">
        <v>71</v>
      </c>
      <c r="C256" s="4">
        <v>34</v>
      </c>
      <c r="D256" s="8">
        <v>2.5</v>
      </c>
      <c r="E256" s="4">
        <v>7</v>
      </c>
      <c r="F256" s="8">
        <v>1.23</v>
      </c>
      <c r="G256" s="4">
        <v>27</v>
      </c>
      <c r="H256" s="8">
        <v>3.48</v>
      </c>
      <c r="I256" s="4">
        <v>0</v>
      </c>
    </row>
    <row r="257" spans="1:9" x14ac:dyDescent="0.2">
      <c r="A257" s="2">
        <v>12</v>
      </c>
      <c r="B257" s="1" t="s">
        <v>78</v>
      </c>
      <c r="C257" s="4">
        <v>34</v>
      </c>
      <c r="D257" s="8">
        <v>2.5</v>
      </c>
      <c r="E257" s="4">
        <v>10</v>
      </c>
      <c r="F257" s="8">
        <v>1.76</v>
      </c>
      <c r="G257" s="4">
        <v>23</v>
      </c>
      <c r="H257" s="8">
        <v>2.96</v>
      </c>
      <c r="I257" s="4">
        <v>0</v>
      </c>
    </row>
    <row r="258" spans="1:9" x14ac:dyDescent="0.2">
      <c r="A258" s="2">
        <v>14</v>
      </c>
      <c r="B258" s="1" t="s">
        <v>68</v>
      </c>
      <c r="C258" s="4">
        <v>31</v>
      </c>
      <c r="D258" s="8">
        <v>2.2799999999999998</v>
      </c>
      <c r="E258" s="4">
        <v>2</v>
      </c>
      <c r="F258" s="8">
        <v>0.35</v>
      </c>
      <c r="G258" s="4">
        <v>29</v>
      </c>
      <c r="H258" s="8">
        <v>3.74</v>
      </c>
      <c r="I258" s="4">
        <v>0</v>
      </c>
    </row>
    <row r="259" spans="1:9" x14ac:dyDescent="0.2">
      <c r="A259" s="2">
        <v>15</v>
      </c>
      <c r="B259" s="1" t="s">
        <v>69</v>
      </c>
      <c r="C259" s="4">
        <v>25</v>
      </c>
      <c r="D259" s="8">
        <v>1.84</v>
      </c>
      <c r="E259" s="4">
        <v>1</v>
      </c>
      <c r="F259" s="8">
        <v>0.18</v>
      </c>
      <c r="G259" s="4">
        <v>24</v>
      </c>
      <c r="H259" s="8">
        <v>3.09</v>
      </c>
      <c r="I259" s="4">
        <v>0</v>
      </c>
    </row>
    <row r="260" spans="1:9" x14ac:dyDescent="0.2">
      <c r="A260" s="2">
        <v>16</v>
      </c>
      <c r="B260" s="1" t="s">
        <v>77</v>
      </c>
      <c r="C260" s="4">
        <v>24</v>
      </c>
      <c r="D260" s="8">
        <v>1.76</v>
      </c>
      <c r="E260" s="4">
        <v>14</v>
      </c>
      <c r="F260" s="8">
        <v>2.46</v>
      </c>
      <c r="G260" s="4">
        <v>10</v>
      </c>
      <c r="H260" s="8">
        <v>1.29</v>
      </c>
      <c r="I260" s="4">
        <v>0</v>
      </c>
    </row>
    <row r="261" spans="1:9" x14ac:dyDescent="0.2">
      <c r="A261" s="2">
        <v>17</v>
      </c>
      <c r="B261" s="1" t="s">
        <v>84</v>
      </c>
      <c r="C261" s="4">
        <v>22</v>
      </c>
      <c r="D261" s="8">
        <v>1.62</v>
      </c>
      <c r="E261" s="4">
        <v>2</v>
      </c>
      <c r="F261" s="8">
        <v>0.35</v>
      </c>
      <c r="G261" s="4">
        <v>20</v>
      </c>
      <c r="H261" s="8">
        <v>2.58</v>
      </c>
      <c r="I261" s="4">
        <v>0</v>
      </c>
    </row>
    <row r="262" spans="1:9" x14ac:dyDescent="0.2">
      <c r="A262" s="2">
        <v>18</v>
      </c>
      <c r="B262" s="1" t="s">
        <v>87</v>
      </c>
      <c r="C262" s="4">
        <v>19</v>
      </c>
      <c r="D262" s="8">
        <v>1.4</v>
      </c>
      <c r="E262" s="4">
        <v>7</v>
      </c>
      <c r="F262" s="8">
        <v>1.23</v>
      </c>
      <c r="G262" s="4">
        <v>12</v>
      </c>
      <c r="H262" s="8">
        <v>1.55</v>
      </c>
      <c r="I262" s="4">
        <v>0</v>
      </c>
    </row>
    <row r="263" spans="1:9" x14ac:dyDescent="0.2">
      <c r="A263" s="2">
        <v>19</v>
      </c>
      <c r="B263" s="1" t="s">
        <v>95</v>
      </c>
      <c r="C263" s="4">
        <v>17</v>
      </c>
      <c r="D263" s="8">
        <v>1.25</v>
      </c>
      <c r="E263" s="4">
        <v>2</v>
      </c>
      <c r="F263" s="8">
        <v>0.35</v>
      </c>
      <c r="G263" s="4">
        <v>15</v>
      </c>
      <c r="H263" s="8">
        <v>1.93</v>
      </c>
      <c r="I263" s="4">
        <v>0</v>
      </c>
    </row>
    <row r="264" spans="1:9" x14ac:dyDescent="0.2">
      <c r="A264" s="2">
        <v>20</v>
      </c>
      <c r="B264" s="1" t="s">
        <v>86</v>
      </c>
      <c r="C264" s="4">
        <v>16</v>
      </c>
      <c r="D264" s="8">
        <v>1.18</v>
      </c>
      <c r="E264" s="4">
        <v>3</v>
      </c>
      <c r="F264" s="8">
        <v>0.53</v>
      </c>
      <c r="G264" s="4">
        <v>13</v>
      </c>
      <c r="H264" s="8">
        <v>1.68</v>
      </c>
      <c r="I264" s="4">
        <v>0</v>
      </c>
    </row>
    <row r="265" spans="1:9" x14ac:dyDescent="0.2">
      <c r="A265" s="2">
        <v>20</v>
      </c>
      <c r="B265" s="1" t="s">
        <v>83</v>
      </c>
      <c r="C265" s="4">
        <v>16</v>
      </c>
      <c r="D265" s="8">
        <v>1.18</v>
      </c>
      <c r="E265" s="4">
        <v>0</v>
      </c>
      <c r="F265" s="8">
        <v>0</v>
      </c>
      <c r="G265" s="4">
        <v>16</v>
      </c>
      <c r="H265" s="8">
        <v>2.06</v>
      </c>
      <c r="I265" s="4">
        <v>0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79</v>
      </c>
      <c r="C268" s="4">
        <v>70</v>
      </c>
      <c r="D268" s="8">
        <v>12.41</v>
      </c>
      <c r="E268" s="4">
        <v>61</v>
      </c>
      <c r="F268" s="8">
        <v>19.239999999999998</v>
      </c>
      <c r="G268" s="4">
        <v>9</v>
      </c>
      <c r="H268" s="8">
        <v>3.81</v>
      </c>
      <c r="I268" s="4">
        <v>0</v>
      </c>
    </row>
    <row r="269" spans="1:9" x14ac:dyDescent="0.2">
      <c r="A269" s="2">
        <v>2</v>
      </c>
      <c r="B269" s="1" t="s">
        <v>80</v>
      </c>
      <c r="C269" s="4">
        <v>63</v>
      </c>
      <c r="D269" s="8">
        <v>11.17</v>
      </c>
      <c r="E269" s="4">
        <v>54</v>
      </c>
      <c r="F269" s="8">
        <v>17.03</v>
      </c>
      <c r="G269" s="4">
        <v>9</v>
      </c>
      <c r="H269" s="8">
        <v>3.81</v>
      </c>
      <c r="I269" s="4">
        <v>0</v>
      </c>
    </row>
    <row r="270" spans="1:9" x14ac:dyDescent="0.2">
      <c r="A270" s="2">
        <v>3</v>
      </c>
      <c r="B270" s="1" t="s">
        <v>74</v>
      </c>
      <c r="C270" s="4">
        <v>50</v>
      </c>
      <c r="D270" s="8">
        <v>8.8699999999999992</v>
      </c>
      <c r="E270" s="4">
        <v>26</v>
      </c>
      <c r="F270" s="8">
        <v>8.1999999999999993</v>
      </c>
      <c r="G270" s="4">
        <v>24</v>
      </c>
      <c r="H270" s="8">
        <v>10.17</v>
      </c>
      <c r="I270" s="4">
        <v>0</v>
      </c>
    </row>
    <row r="271" spans="1:9" x14ac:dyDescent="0.2">
      <c r="A271" s="2">
        <v>4</v>
      </c>
      <c r="B271" s="1" t="s">
        <v>72</v>
      </c>
      <c r="C271" s="4">
        <v>45</v>
      </c>
      <c r="D271" s="8">
        <v>7.98</v>
      </c>
      <c r="E271" s="4">
        <v>31</v>
      </c>
      <c r="F271" s="8">
        <v>9.7799999999999994</v>
      </c>
      <c r="G271" s="4">
        <v>14</v>
      </c>
      <c r="H271" s="8">
        <v>5.93</v>
      </c>
      <c r="I271" s="4">
        <v>0</v>
      </c>
    </row>
    <row r="272" spans="1:9" x14ac:dyDescent="0.2">
      <c r="A272" s="2">
        <v>5</v>
      </c>
      <c r="B272" s="1" t="s">
        <v>65</v>
      </c>
      <c r="C272" s="4">
        <v>41</v>
      </c>
      <c r="D272" s="8">
        <v>7.27</v>
      </c>
      <c r="E272" s="4">
        <v>13</v>
      </c>
      <c r="F272" s="8">
        <v>4.0999999999999996</v>
      </c>
      <c r="G272" s="4">
        <v>28</v>
      </c>
      <c r="H272" s="8">
        <v>11.86</v>
      </c>
      <c r="I272" s="4">
        <v>0</v>
      </c>
    </row>
    <row r="273" spans="1:9" x14ac:dyDescent="0.2">
      <c r="A273" s="2">
        <v>6</v>
      </c>
      <c r="B273" s="1" t="s">
        <v>64</v>
      </c>
      <c r="C273" s="4">
        <v>37</v>
      </c>
      <c r="D273" s="8">
        <v>6.56</v>
      </c>
      <c r="E273" s="4">
        <v>11</v>
      </c>
      <c r="F273" s="8">
        <v>3.47</v>
      </c>
      <c r="G273" s="4">
        <v>26</v>
      </c>
      <c r="H273" s="8">
        <v>11.02</v>
      </c>
      <c r="I273" s="4">
        <v>0</v>
      </c>
    </row>
    <row r="274" spans="1:9" x14ac:dyDescent="0.2">
      <c r="A274" s="2">
        <v>7</v>
      </c>
      <c r="B274" s="1" t="s">
        <v>73</v>
      </c>
      <c r="C274" s="4">
        <v>28</v>
      </c>
      <c r="D274" s="8">
        <v>4.96</v>
      </c>
      <c r="E274" s="4">
        <v>20</v>
      </c>
      <c r="F274" s="8">
        <v>6.31</v>
      </c>
      <c r="G274" s="4">
        <v>8</v>
      </c>
      <c r="H274" s="8">
        <v>3.39</v>
      </c>
      <c r="I274" s="4">
        <v>0</v>
      </c>
    </row>
    <row r="275" spans="1:9" x14ac:dyDescent="0.2">
      <c r="A275" s="2">
        <v>8</v>
      </c>
      <c r="B275" s="1" t="s">
        <v>81</v>
      </c>
      <c r="C275" s="4">
        <v>20</v>
      </c>
      <c r="D275" s="8">
        <v>3.55</v>
      </c>
      <c r="E275" s="4">
        <v>9</v>
      </c>
      <c r="F275" s="8">
        <v>2.84</v>
      </c>
      <c r="G275" s="4">
        <v>3</v>
      </c>
      <c r="H275" s="8">
        <v>1.27</v>
      </c>
      <c r="I275" s="4">
        <v>0</v>
      </c>
    </row>
    <row r="276" spans="1:9" x14ac:dyDescent="0.2">
      <c r="A276" s="2">
        <v>9</v>
      </c>
      <c r="B276" s="1" t="s">
        <v>90</v>
      </c>
      <c r="C276" s="4">
        <v>17</v>
      </c>
      <c r="D276" s="8">
        <v>3.01</v>
      </c>
      <c r="E276" s="4">
        <v>15</v>
      </c>
      <c r="F276" s="8">
        <v>4.7300000000000004</v>
      </c>
      <c r="G276" s="4">
        <v>2</v>
      </c>
      <c r="H276" s="8">
        <v>0.85</v>
      </c>
      <c r="I276" s="4">
        <v>0</v>
      </c>
    </row>
    <row r="277" spans="1:9" x14ac:dyDescent="0.2">
      <c r="A277" s="2">
        <v>9</v>
      </c>
      <c r="B277" s="1" t="s">
        <v>82</v>
      </c>
      <c r="C277" s="4">
        <v>17</v>
      </c>
      <c r="D277" s="8">
        <v>3.01</v>
      </c>
      <c r="E277" s="4">
        <v>16</v>
      </c>
      <c r="F277" s="8">
        <v>5.05</v>
      </c>
      <c r="G277" s="4">
        <v>1</v>
      </c>
      <c r="H277" s="8">
        <v>0.42</v>
      </c>
      <c r="I277" s="4">
        <v>0</v>
      </c>
    </row>
    <row r="278" spans="1:9" x14ac:dyDescent="0.2">
      <c r="A278" s="2">
        <v>11</v>
      </c>
      <c r="B278" s="1" t="s">
        <v>76</v>
      </c>
      <c r="C278" s="4">
        <v>14</v>
      </c>
      <c r="D278" s="8">
        <v>2.48</v>
      </c>
      <c r="E278" s="4">
        <v>7</v>
      </c>
      <c r="F278" s="8">
        <v>2.21</v>
      </c>
      <c r="G278" s="4">
        <v>7</v>
      </c>
      <c r="H278" s="8">
        <v>2.97</v>
      </c>
      <c r="I278" s="4">
        <v>0</v>
      </c>
    </row>
    <row r="279" spans="1:9" x14ac:dyDescent="0.2">
      <c r="A279" s="2">
        <v>11</v>
      </c>
      <c r="B279" s="1" t="s">
        <v>87</v>
      </c>
      <c r="C279" s="4">
        <v>14</v>
      </c>
      <c r="D279" s="8">
        <v>2.48</v>
      </c>
      <c r="E279" s="4">
        <v>6</v>
      </c>
      <c r="F279" s="8">
        <v>1.89</v>
      </c>
      <c r="G279" s="4">
        <v>8</v>
      </c>
      <c r="H279" s="8">
        <v>3.39</v>
      </c>
      <c r="I279" s="4">
        <v>0</v>
      </c>
    </row>
    <row r="280" spans="1:9" x14ac:dyDescent="0.2">
      <c r="A280" s="2">
        <v>13</v>
      </c>
      <c r="B280" s="1" t="s">
        <v>66</v>
      </c>
      <c r="C280" s="4">
        <v>12</v>
      </c>
      <c r="D280" s="8">
        <v>2.13</v>
      </c>
      <c r="E280" s="4">
        <v>2</v>
      </c>
      <c r="F280" s="8">
        <v>0.63</v>
      </c>
      <c r="G280" s="4">
        <v>10</v>
      </c>
      <c r="H280" s="8">
        <v>4.24</v>
      </c>
      <c r="I280" s="4">
        <v>0</v>
      </c>
    </row>
    <row r="281" spans="1:9" x14ac:dyDescent="0.2">
      <c r="A281" s="2">
        <v>14</v>
      </c>
      <c r="B281" s="1" t="s">
        <v>68</v>
      </c>
      <c r="C281" s="4">
        <v>9</v>
      </c>
      <c r="D281" s="8">
        <v>1.6</v>
      </c>
      <c r="E281" s="4">
        <v>3</v>
      </c>
      <c r="F281" s="8">
        <v>0.95</v>
      </c>
      <c r="G281" s="4">
        <v>6</v>
      </c>
      <c r="H281" s="8">
        <v>2.54</v>
      </c>
      <c r="I281" s="4">
        <v>0</v>
      </c>
    </row>
    <row r="282" spans="1:9" x14ac:dyDescent="0.2">
      <c r="A282" s="2">
        <v>15</v>
      </c>
      <c r="B282" s="1" t="s">
        <v>78</v>
      </c>
      <c r="C282" s="4">
        <v>8</v>
      </c>
      <c r="D282" s="8">
        <v>1.42</v>
      </c>
      <c r="E282" s="4">
        <v>5</v>
      </c>
      <c r="F282" s="8">
        <v>1.58</v>
      </c>
      <c r="G282" s="4">
        <v>1</v>
      </c>
      <c r="H282" s="8">
        <v>0.42</v>
      </c>
      <c r="I282" s="4">
        <v>0</v>
      </c>
    </row>
    <row r="283" spans="1:9" x14ac:dyDescent="0.2">
      <c r="A283" s="2">
        <v>16</v>
      </c>
      <c r="B283" s="1" t="s">
        <v>91</v>
      </c>
      <c r="C283" s="4">
        <v>7</v>
      </c>
      <c r="D283" s="8">
        <v>1.24</v>
      </c>
      <c r="E283" s="4">
        <v>1</v>
      </c>
      <c r="F283" s="8">
        <v>0.32</v>
      </c>
      <c r="G283" s="4">
        <v>6</v>
      </c>
      <c r="H283" s="8">
        <v>2.54</v>
      </c>
      <c r="I283" s="4">
        <v>0</v>
      </c>
    </row>
    <row r="284" spans="1:9" x14ac:dyDescent="0.2">
      <c r="A284" s="2">
        <v>16</v>
      </c>
      <c r="B284" s="1" t="s">
        <v>96</v>
      </c>
      <c r="C284" s="4">
        <v>7</v>
      </c>
      <c r="D284" s="8">
        <v>1.24</v>
      </c>
      <c r="E284" s="4">
        <v>1</v>
      </c>
      <c r="F284" s="8">
        <v>0.32</v>
      </c>
      <c r="G284" s="4">
        <v>6</v>
      </c>
      <c r="H284" s="8">
        <v>2.54</v>
      </c>
      <c r="I284" s="4">
        <v>0</v>
      </c>
    </row>
    <row r="285" spans="1:9" x14ac:dyDescent="0.2">
      <c r="A285" s="2">
        <v>16</v>
      </c>
      <c r="B285" s="1" t="s">
        <v>86</v>
      </c>
      <c r="C285" s="4">
        <v>7</v>
      </c>
      <c r="D285" s="8">
        <v>1.24</v>
      </c>
      <c r="E285" s="4">
        <v>5</v>
      </c>
      <c r="F285" s="8">
        <v>1.58</v>
      </c>
      <c r="G285" s="4">
        <v>2</v>
      </c>
      <c r="H285" s="8">
        <v>0.85</v>
      </c>
      <c r="I285" s="4">
        <v>0</v>
      </c>
    </row>
    <row r="286" spans="1:9" x14ac:dyDescent="0.2">
      <c r="A286" s="2">
        <v>16</v>
      </c>
      <c r="B286" s="1" t="s">
        <v>97</v>
      </c>
      <c r="C286" s="4">
        <v>7</v>
      </c>
      <c r="D286" s="8">
        <v>1.24</v>
      </c>
      <c r="E286" s="4">
        <v>2</v>
      </c>
      <c r="F286" s="8">
        <v>0.63</v>
      </c>
      <c r="G286" s="4">
        <v>5</v>
      </c>
      <c r="H286" s="8">
        <v>2.12</v>
      </c>
      <c r="I286" s="4">
        <v>0</v>
      </c>
    </row>
    <row r="287" spans="1:9" x14ac:dyDescent="0.2">
      <c r="A287" s="2">
        <v>16</v>
      </c>
      <c r="B287" s="1" t="s">
        <v>83</v>
      </c>
      <c r="C287" s="4">
        <v>7</v>
      </c>
      <c r="D287" s="8">
        <v>1.24</v>
      </c>
      <c r="E287" s="4">
        <v>0</v>
      </c>
      <c r="F287" s="8">
        <v>0</v>
      </c>
      <c r="G287" s="4">
        <v>7</v>
      </c>
      <c r="H287" s="8">
        <v>2.97</v>
      </c>
      <c r="I287" s="4">
        <v>0</v>
      </c>
    </row>
    <row r="288" spans="1:9" x14ac:dyDescent="0.2">
      <c r="A288" s="1"/>
      <c r="C288" s="4"/>
      <c r="D288" s="8"/>
      <c r="E288" s="4"/>
      <c r="F288" s="8"/>
      <c r="G288" s="4"/>
      <c r="H288" s="8"/>
      <c r="I288" s="4"/>
    </row>
    <row r="289" spans="1:9" x14ac:dyDescent="0.2">
      <c r="A289" s="1" t="s">
        <v>13</v>
      </c>
      <c r="C289" s="4"/>
      <c r="D289" s="8"/>
      <c r="E289" s="4"/>
      <c r="F289" s="8"/>
      <c r="G289" s="4"/>
      <c r="H289" s="8"/>
      <c r="I289" s="4"/>
    </row>
    <row r="290" spans="1:9" x14ac:dyDescent="0.2">
      <c r="A290" s="2">
        <v>1</v>
      </c>
      <c r="B290" s="1" t="s">
        <v>76</v>
      </c>
      <c r="C290" s="4">
        <v>218</v>
      </c>
      <c r="D290" s="8">
        <v>18.54</v>
      </c>
      <c r="E290" s="4">
        <v>165</v>
      </c>
      <c r="F290" s="8">
        <v>26.23</v>
      </c>
      <c r="G290" s="4">
        <v>52</v>
      </c>
      <c r="H290" s="8">
        <v>9.61</v>
      </c>
      <c r="I290" s="4">
        <v>0</v>
      </c>
    </row>
    <row r="291" spans="1:9" x14ac:dyDescent="0.2">
      <c r="A291" s="2">
        <v>2</v>
      </c>
      <c r="B291" s="1" t="s">
        <v>80</v>
      </c>
      <c r="C291" s="4">
        <v>140</v>
      </c>
      <c r="D291" s="8">
        <v>11.9</v>
      </c>
      <c r="E291" s="4">
        <v>119</v>
      </c>
      <c r="F291" s="8">
        <v>18.920000000000002</v>
      </c>
      <c r="G291" s="4">
        <v>21</v>
      </c>
      <c r="H291" s="8">
        <v>3.88</v>
      </c>
      <c r="I291" s="4">
        <v>0</v>
      </c>
    </row>
    <row r="292" spans="1:9" x14ac:dyDescent="0.2">
      <c r="A292" s="2">
        <v>3</v>
      </c>
      <c r="B292" s="1" t="s">
        <v>79</v>
      </c>
      <c r="C292" s="4">
        <v>109</v>
      </c>
      <c r="D292" s="8">
        <v>9.27</v>
      </c>
      <c r="E292" s="4">
        <v>83</v>
      </c>
      <c r="F292" s="8">
        <v>13.2</v>
      </c>
      <c r="G292" s="4">
        <v>26</v>
      </c>
      <c r="H292" s="8">
        <v>4.8099999999999996</v>
      </c>
      <c r="I292" s="4">
        <v>0</v>
      </c>
    </row>
    <row r="293" spans="1:9" x14ac:dyDescent="0.2">
      <c r="A293" s="2">
        <v>4</v>
      </c>
      <c r="B293" s="1" t="s">
        <v>74</v>
      </c>
      <c r="C293" s="4">
        <v>63</v>
      </c>
      <c r="D293" s="8">
        <v>5.36</v>
      </c>
      <c r="E293" s="4">
        <v>22</v>
      </c>
      <c r="F293" s="8">
        <v>3.5</v>
      </c>
      <c r="G293" s="4">
        <v>41</v>
      </c>
      <c r="H293" s="8">
        <v>7.58</v>
      </c>
      <c r="I293" s="4">
        <v>0</v>
      </c>
    </row>
    <row r="294" spans="1:9" x14ac:dyDescent="0.2">
      <c r="A294" s="2">
        <v>5</v>
      </c>
      <c r="B294" s="1" t="s">
        <v>64</v>
      </c>
      <c r="C294" s="4">
        <v>62</v>
      </c>
      <c r="D294" s="8">
        <v>5.27</v>
      </c>
      <c r="E294" s="4">
        <v>9</v>
      </c>
      <c r="F294" s="8">
        <v>1.43</v>
      </c>
      <c r="G294" s="4">
        <v>52</v>
      </c>
      <c r="H294" s="8">
        <v>9.61</v>
      </c>
      <c r="I294" s="4">
        <v>1</v>
      </c>
    </row>
    <row r="295" spans="1:9" x14ac:dyDescent="0.2">
      <c r="A295" s="2">
        <v>6</v>
      </c>
      <c r="B295" s="1" t="s">
        <v>66</v>
      </c>
      <c r="C295" s="4">
        <v>61</v>
      </c>
      <c r="D295" s="8">
        <v>5.19</v>
      </c>
      <c r="E295" s="4">
        <v>6</v>
      </c>
      <c r="F295" s="8">
        <v>0.95</v>
      </c>
      <c r="G295" s="4">
        <v>55</v>
      </c>
      <c r="H295" s="8">
        <v>10.17</v>
      </c>
      <c r="I295" s="4">
        <v>0</v>
      </c>
    </row>
    <row r="296" spans="1:9" x14ac:dyDescent="0.2">
      <c r="A296" s="2">
        <v>7</v>
      </c>
      <c r="B296" s="1" t="s">
        <v>81</v>
      </c>
      <c r="C296" s="4">
        <v>56</v>
      </c>
      <c r="D296" s="8">
        <v>4.76</v>
      </c>
      <c r="E296" s="4">
        <v>47</v>
      </c>
      <c r="F296" s="8">
        <v>7.47</v>
      </c>
      <c r="G296" s="4">
        <v>8</v>
      </c>
      <c r="H296" s="8">
        <v>1.48</v>
      </c>
      <c r="I296" s="4">
        <v>1</v>
      </c>
    </row>
    <row r="297" spans="1:9" x14ac:dyDescent="0.2">
      <c r="A297" s="2">
        <v>8</v>
      </c>
      <c r="B297" s="1" t="s">
        <v>65</v>
      </c>
      <c r="C297" s="4">
        <v>54</v>
      </c>
      <c r="D297" s="8">
        <v>4.59</v>
      </c>
      <c r="E297" s="4">
        <v>21</v>
      </c>
      <c r="F297" s="8">
        <v>3.34</v>
      </c>
      <c r="G297" s="4">
        <v>33</v>
      </c>
      <c r="H297" s="8">
        <v>6.1</v>
      </c>
      <c r="I297" s="4">
        <v>0</v>
      </c>
    </row>
    <row r="298" spans="1:9" x14ac:dyDescent="0.2">
      <c r="A298" s="2">
        <v>9</v>
      </c>
      <c r="B298" s="1" t="s">
        <v>72</v>
      </c>
      <c r="C298" s="4">
        <v>46</v>
      </c>
      <c r="D298" s="8">
        <v>3.91</v>
      </c>
      <c r="E298" s="4">
        <v>26</v>
      </c>
      <c r="F298" s="8">
        <v>4.13</v>
      </c>
      <c r="G298" s="4">
        <v>20</v>
      </c>
      <c r="H298" s="8">
        <v>3.7</v>
      </c>
      <c r="I298" s="4">
        <v>0</v>
      </c>
    </row>
    <row r="299" spans="1:9" x14ac:dyDescent="0.2">
      <c r="A299" s="2">
        <v>10</v>
      </c>
      <c r="B299" s="1" t="s">
        <v>82</v>
      </c>
      <c r="C299" s="4">
        <v>41</v>
      </c>
      <c r="D299" s="8">
        <v>3.49</v>
      </c>
      <c r="E299" s="4">
        <v>35</v>
      </c>
      <c r="F299" s="8">
        <v>5.56</v>
      </c>
      <c r="G299" s="4">
        <v>6</v>
      </c>
      <c r="H299" s="8">
        <v>1.1100000000000001</v>
      </c>
      <c r="I299" s="4">
        <v>0</v>
      </c>
    </row>
    <row r="300" spans="1:9" x14ac:dyDescent="0.2">
      <c r="A300" s="2">
        <v>11</v>
      </c>
      <c r="B300" s="1" t="s">
        <v>73</v>
      </c>
      <c r="C300" s="4">
        <v>34</v>
      </c>
      <c r="D300" s="8">
        <v>2.89</v>
      </c>
      <c r="E300" s="4">
        <v>21</v>
      </c>
      <c r="F300" s="8">
        <v>3.34</v>
      </c>
      <c r="G300" s="4">
        <v>13</v>
      </c>
      <c r="H300" s="8">
        <v>2.4</v>
      </c>
      <c r="I300" s="4">
        <v>0</v>
      </c>
    </row>
    <row r="301" spans="1:9" x14ac:dyDescent="0.2">
      <c r="A301" s="2">
        <v>12</v>
      </c>
      <c r="B301" s="1" t="s">
        <v>71</v>
      </c>
      <c r="C301" s="4">
        <v>22</v>
      </c>
      <c r="D301" s="8">
        <v>1.87</v>
      </c>
      <c r="E301" s="4">
        <v>12</v>
      </c>
      <c r="F301" s="8">
        <v>1.91</v>
      </c>
      <c r="G301" s="4">
        <v>10</v>
      </c>
      <c r="H301" s="8">
        <v>1.85</v>
      </c>
      <c r="I301" s="4">
        <v>0</v>
      </c>
    </row>
    <row r="302" spans="1:9" x14ac:dyDescent="0.2">
      <c r="A302" s="2">
        <v>13</v>
      </c>
      <c r="B302" s="1" t="s">
        <v>75</v>
      </c>
      <c r="C302" s="4">
        <v>20</v>
      </c>
      <c r="D302" s="8">
        <v>1.7</v>
      </c>
      <c r="E302" s="4">
        <v>3</v>
      </c>
      <c r="F302" s="8">
        <v>0.48</v>
      </c>
      <c r="G302" s="4">
        <v>17</v>
      </c>
      <c r="H302" s="8">
        <v>3.14</v>
      </c>
      <c r="I302" s="4">
        <v>0</v>
      </c>
    </row>
    <row r="303" spans="1:9" x14ac:dyDescent="0.2">
      <c r="A303" s="2">
        <v>14</v>
      </c>
      <c r="B303" s="1" t="s">
        <v>86</v>
      </c>
      <c r="C303" s="4">
        <v>17</v>
      </c>
      <c r="D303" s="8">
        <v>1.45</v>
      </c>
      <c r="E303" s="4">
        <v>12</v>
      </c>
      <c r="F303" s="8">
        <v>1.91</v>
      </c>
      <c r="G303" s="4">
        <v>5</v>
      </c>
      <c r="H303" s="8">
        <v>0.92</v>
      </c>
      <c r="I303" s="4">
        <v>0</v>
      </c>
    </row>
    <row r="304" spans="1:9" x14ac:dyDescent="0.2">
      <c r="A304" s="2">
        <v>15</v>
      </c>
      <c r="B304" s="1" t="s">
        <v>84</v>
      </c>
      <c r="C304" s="4">
        <v>16</v>
      </c>
      <c r="D304" s="8">
        <v>1.36</v>
      </c>
      <c r="E304" s="4">
        <v>2</v>
      </c>
      <c r="F304" s="8">
        <v>0.32</v>
      </c>
      <c r="G304" s="4">
        <v>14</v>
      </c>
      <c r="H304" s="8">
        <v>2.59</v>
      </c>
      <c r="I304" s="4">
        <v>0</v>
      </c>
    </row>
    <row r="305" spans="1:9" x14ac:dyDescent="0.2">
      <c r="A305" s="2">
        <v>16</v>
      </c>
      <c r="B305" s="1" t="s">
        <v>83</v>
      </c>
      <c r="C305" s="4">
        <v>14</v>
      </c>
      <c r="D305" s="8">
        <v>1.19</v>
      </c>
      <c r="E305" s="4">
        <v>0</v>
      </c>
      <c r="F305" s="8">
        <v>0</v>
      </c>
      <c r="G305" s="4">
        <v>13</v>
      </c>
      <c r="H305" s="8">
        <v>2.4</v>
      </c>
      <c r="I305" s="4">
        <v>0</v>
      </c>
    </row>
    <row r="306" spans="1:9" x14ac:dyDescent="0.2">
      <c r="A306" s="2">
        <v>17</v>
      </c>
      <c r="B306" s="1" t="s">
        <v>68</v>
      </c>
      <c r="C306" s="4">
        <v>13</v>
      </c>
      <c r="D306" s="8">
        <v>1.1100000000000001</v>
      </c>
      <c r="E306" s="4">
        <v>2</v>
      </c>
      <c r="F306" s="8">
        <v>0.32</v>
      </c>
      <c r="G306" s="4">
        <v>11</v>
      </c>
      <c r="H306" s="8">
        <v>2.0299999999999998</v>
      </c>
      <c r="I306" s="4">
        <v>0</v>
      </c>
    </row>
    <row r="307" spans="1:9" x14ac:dyDescent="0.2">
      <c r="A307" s="2">
        <v>17</v>
      </c>
      <c r="B307" s="1" t="s">
        <v>87</v>
      </c>
      <c r="C307" s="4">
        <v>13</v>
      </c>
      <c r="D307" s="8">
        <v>1.1100000000000001</v>
      </c>
      <c r="E307" s="4">
        <v>7</v>
      </c>
      <c r="F307" s="8">
        <v>1.1100000000000001</v>
      </c>
      <c r="G307" s="4">
        <v>6</v>
      </c>
      <c r="H307" s="8">
        <v>1.1100000000000001</v>
      </c>
      <c r="I307" s="4">
        <v>0</v>
      </c>
    </row>
    <row r="308" spans="1:9" x14ac:dyDescent="0.2">
      <c r="A308" s="2">
        <v>19</v>
      </c>
      <c r="B308" s="1" t="s">
        <v>69</v>
      </c>
      <c r="C308" s="4">
        <v>12</v>
      </c>
      <c r="D308" s="8">
        <v>1.02</v>
      </c>
      <c r="E308" s="4">
        <v>0</v>
      </c>
      <c r="F308" s="8">
        <v>0</v>
      </c>
      <c r="G308" s="4">
        <v>12</v>
      </c>
      <c r="H308" s="8">
        <v>2.2200000000000002</v>
      </c>
      <c r="I308" s="4">
        <v>0</v>
      </c>
    </row>
    <row r="309" spans="1:9" x14ac:dyDescent="0.2">
      <c r="A309" s="2">
        <v>19</v>
      </c>
      <c r="B309" s="1" t="s">
        <v>78</v>
      </c>
      <c r="C309" s="4">
        <v>12</v>
      </c>
      <c r="D309" s="8">
        <v>1.02</v>
      </c>
      <c r="E309" s="4">
        <v>0</v>
      </c>
      <c r="F309" s="8">
        <v>0</v>
      </c>
      <c r="G309" s="4">
        <v>12</v>
      </c>
      <c r="H309" s="8">
        <v>2.2200000000000002</v>
      </c>
      <c r="I309" s="4">
        <v>0</v>
      </c>
    </row>
    <row r="310" spans="1:9" x14ac:dyDescent="0.2">
      <c r="A310" s="1"/>
      <c r="C310" s="4"/>
      <c r="D310" s="8"/>
      <c r="E310" s="4"/>
      <c r="F310" s="8"/>
      <c r="G310" s="4"/>
      <c r="H310" s="8"/>
      <c r="I310" s="4"/>
    </row>
    <row r="311" spans="1:9" x14ac:dyDescent="0.2">
      <c r="A311" s="1" t="s">
        <v>14</v>
      </c>
      <c r="C311" s="4"/>
      <c r="D311" s="8"/>
      <c r="E311" s="4"/>
      <c r="F311" s="8"/>
      <c r="G311" s="4"/>
      <c r="H311" s="8"/>
      <c r="I311" s="4"/>
    </row>
    <row r="312" spans="1:9" x14ac:dyDescent="0.2">
      <c r="A312" s="2">
        <v>1</v>
      </c>
      <c r="B312" s="1" t="s">
        <v>76</v>
      </c>
      <c r="C312" s="4">
        <v>127</v>
      </c>
      <c r="D312" s="8">
        <v>13.44</v>
      </c>
      <c r="E312" s="4">
        <v>103</v>
      </c>
      <c r="F312" s="8">
        <v>21.91</v>
      </c>
      <c r="G312" s="4">
        <v>24</v>
      </c>
      <c r="H312" s="8">
        <v>5.17</v>
      </c>
      <c r="I312" s="4">
        <v>0</v>
      </c>
    </row>
    <row r="313" spans="1:9" x14ac:dyDescent="0.2">
      <c r="A313" s="2">
        <v>2</v>
      </c>
      <c r="B313" s="1" t="s">
        <v>79</v>
      </c>
      <c r="C313" s="4">
        <v>110</v>
      </c>
      <c r="D313" s="8">
        <v>11.64</v>
      </c>
      <c r="E313" s="4">
        <v>96</v>
      </c>
      <c r="F313" s="8">
        <v>20.43</v>
      </c>
      <c r="G313" s="4">
        <v>14</v>
      </c>
      <c r="H313" s="8">
        <v>3.02</v>
      </c>
      <c r="I313" s="4">
        <v>0</v>
      </c>
    </row>
    <row r="314" spans="1:9" x14ac:dyDescent="0.2">
      <c r="A314" s="2">
        <v>3</v>
      </c>
      <c r="B314" s="1" t="s">
        <v>80</v>
      </c>
      <c r="C314" s="4">
        <v>102</v>
      </c>
      <c r="D314" s="8">
        <v>10.79</v>
      </c>
      <c r="E314" s="4">
        <v>86</v>
      </c>
      <c r="F314" s="8">
        <v>18.3</v>
      </c>
      <c r="G314" s="4">
        <v>16</v>
      </c>
      <c r="H314" s="8">
        <v>3.45</v>
      </c>
      <c r="I314" s="4">
        <v>0</v>
      </c>
    </row>
    <row r="315" spans="1:9" x14ac:dyDescent="0.2">
      <c r="A315" s="2">
        <v>4</v>
      </c>
      <c r="B315" s="1" t="s">
        <v>64</v>
      </c>
      <c r="C315" s="4">
        <v>55</v>
      </c>
      <c r="D315" s="8">
        <v>5.82</v>
      </c>
      <c r="E315" s="4">
        <v>11</v>
      </c>
      <c r="F315" s="8">
        <v>2.34</v>
      </c>
      <c r="G315" s="4">
        <v>44</v>
      </c>
      <c r="H315" s="8">
        <v>9.48</v>
      </c>
      <c r="I315" s="4">
        <v>0</v>
      </c>
    </row>
    <row r="316" spans="1:9" x14ac:dyDescent="0.2">
      <c r="A316" s="2">
        <v>5</v>
      </c>
      <c r="B316" s="1" t="s">
        <v>74</v>
      </c>
      <c r="C316" s="4">
        <v>50</v>
      </c>
      <c r="D316" s="8">
        <v>5.29</v>
      </c>
      <c r="E316" s="4">
        <v>17</v>
      </c>
      <c r="F316" s="8">
        <v>3.62</v>
      </c>
      <c r="G316" s="4">
        <v>33</v>
      </c>
      <c r="H316" s="8">
        <v>7.11</v>
      </c>
      <c r="I316" s="4">
        <v>0</v>
      </c>
    </row>
    <row r="317" spans="1:9" x14ac:dyDescent="0.2">
      <c r="A317" s="2">
        <v>6</v>
      </c>
      <c r="B317" s="1" t="s">
        <v>65</v>
      </c>
      <c r="C317" s="4">
        <v>38</v>
      </c>
      <c r="D317" s="8">
        <v>4.0199999999999996</v>
      </c>
      <c r="E317" s="4">
        <v>11</v>
      </c>
      <c r="F317" s="8">
        <v>2.34</v>
      </c>
      <c r="G317" s="4">
        <v>27</v>
      </c>
      <c r="H317" s="8">
        <v>5.82</v>
      </c>
      <c r="I317" s="4">
        <v>0</v>
      </c>
    </row>
    <row r="318" spans="1:9" x14ac:dyDescent="0.2">
      <c r="A318" s="2">
        <v>7</v>
      </c>
      <c r="B318" s="1" t="s">
        <v>72</v>
      </c>
      <c r="C318" s="4">
        <v>36</v>
      </c>
      <c r="D318" s="8">
        <v>3.81</v>
      </c>
      <c r="E318" s="4">
        <v>18</v>
      </c>
      <c r="F318" s="8">
        <v>3.83</v>
      </c>
      <c r="G318" s="4">
        <v>18</v>
      </c>
      <c r="H318" s="8">
        <v>3.88</v>
      </c>
      <c r="I318" s="4">
        <v>0</v>
      </c>
    </row>
    <row r="319" spans="1:9" x14ac:dyDescent="0.2">
      <c r="A319" s="2">
        <v>8</v>
      </c>
      <c r="B319" s="1" t="s">
        <v>81</v>
      </c>
      <c r="C319" s="4">
        <v>31</v>
      </c>
      <c r="D319" s="8">
        <v>3.28</v>
      </c>
      <c r="E319" s="4">
        <v>22</v>
      </c>
      <c r="F319" s="8">
        <v>4.68</v>
      </c>
      <c r="G319" s="4">
        <v>6</v>
      </c>
      <c r="H319" s="8">
        <v>1.29</v>
      </c>
      <c r="I319" s="4">
        <v>0</v>
      </c>
    </row>
    <row r="320" spans="1:9" x14ac:dyDescent="0.2">
      <c r="A320" s="2">
        <v>9</v>
      </c>
      <c r="B320" s="1" t="s">
        <v>66</v>
      </c>
      <c r="C320" s="4">
        <v>27</v>
      </c>
      <c r="D320" s="8">
        <v>2.86</v>
      </c>
      <c r="E320" s="4">
        <v>3</v>
      </c>
      <c r="F320" s="8">
        <v>0.64</v>
      </c>
      <c r="G320" s="4">
        <v>24</v>
      </c>
      <c r="H320" s="8">
        <v>5.17</v>
      </c>
      <c r="I320" s="4">
        <v>0</v>
      </c>
    </row>
    <row r="321" spans="1:9" x14ac:dyDescent="0.2">
      <c r="A321" s="2">
        <v>10</v>
      </c>
      <c r="B321" s="1" t="s">
        <v>82</v>
      </c>
      <c r="C321" s="4">
        <v>23</v>
      </c>
      <c r="D321" s="8">
        <v>2.4300000000000002</v>
      </c>
      <c r="E321" s="4">
        <v>17</v>
      </c>
      <c r="F321" s="8">
        <v>3.62</v>
      </c>
      <c r="G321" s="4">
        <v>6</v>
      </c>
      <c r="H321" s="8">
        <v>1.29</v>
      </c>
      <c r="I321" s="4">
        <v>0</v>
      </c>
    </row>
    <row r="322" spans="1:9" x14ac:dyDescent="0.2">
      <c r="A322" s="2">
        <v>11</v>
      </c>
      <c r="B322" s="1" t="s">
        <v>68</v>
      </c>
      <c r="C322" s="4">
        <v>22</v>
      </c>
      <c r="D322" s="8">
        <v>2.33</v>
      </c>
      <c r="E322" s="4">
        <v>2</v>
      </c>
      <c r="F322" s="8">
        <v>0.43</v>
      </c>
      <c r="G322" s="4">
        <v>20</v>
      </c>
      <c r="H322" s="8">
        <v>4.3099999999999996</v>
      </c>
      <c r="I322" s="4">
        <v>0</v>
      </c>
    </row>
    <row r="323" spans="1:9" x14ac:dyDescent="0.2">
      <c r="A323" s="2">
        <v>12</v>
      </c>
      <c r="B323" s="1" t="s">
        <v>83</v>
      </c>
      <c r="C323" s="4">
        <v>21</v>
      </c>
      <c r="D323" s="8">
        <v>2.2200000000000002</v>
      </c>
      <c r="E323" s="4">
        <v>0</v>
      </c>
      <c r="F323" s="8">
        <v>0</v>
      </c>
      <c r="G323" s="4">
        <v>18</v>
      </c>
      <c r="H323" s="8">
        <v>3.88</v>
      </c>
      <c r="I323" s="4">
        <v>0</v>
      </c>
    </row>
    <row r="324" spans="1:9" x14ac:dyDescent="0.2">
      <c r="A324" s="2">
        <v>13</v>
      </c>
      <c r="B324" s="1" t="s">
        <v>71</v>
      </c>
      <c r="C324" s="4">
        <v>20</v>
      </c>
      <c r="D324" s="8">
        <v>2.12</v>
      </c>
      <c r="E324" s="4">
        <v>8</v>
      </c>
      <c r="F324" s="8">
        <v>1.7</v>
      </c>
      <c r="G324" s="4">
        <v>12</v>
      </c>
      <c r="H324" s="8">
        <v>2.59</v>
      </c>
      <c r="I324" s="4">
        <v>0</v>
      </c>
    </row>
    <row r="325" spans="1:9" x14ac:dyDescent="0.2">
      <c r="A325" s="2">
        <v>14</v>
      </c>
      <c r="B325" s="1" t="s">
        <v>86</v>
      </c>
      <c r="C325" s="4">
        <v>19</v>
      </c>
      <c r="D325" s="8">
        <v>2.0099999999999998</v>
      </c>
      <c r="E325" s="4">
        <v>11</v>
      </c>
      <c r="F325" s="8">
        <v>2.34</v>
      </c>
      <c r="G325" s="4">
        <v>8</v>
      </c>
      <c r="H325" s="8">
        <v>1.72</v>
      </c>
      <c r="I325" s="4">
        <v>0</v>
      </c>
    </row>
    <row r="326" spans="1:9" x14ac:dyDescent="0.2">
      <c r="A326" s="2">
        <v>15</v>
      </c>
      <c r="B326" s="1" t="s">
        <v>69</v>
      </c>
      <c r="C326" s="4">
        <v>18</v>
      </c>
      <c r="D326" s="8">
        <v>1.9</v>
      </c>
      <c r="E326" s="4">
        <v>2</v>
      </c>
      <c r="F326" s="8">
        <v>0.43</v>
      </c>
      <c r="G326" s="4">
        <v>16</v>
      </c>
      <c r="H326" s="8">
        <v>3.45</v>
      </c>
      <c r="I326" s="4">
        <v>0</v>
      </c>
    </row>
    <row r="327" spans="1:9" x14ac:dyDescent="0.2">
      <c r="A327" s="2">
        <v>16</v>
      </c>
      <c r="B327" s="1" t="s">
        <v>73</v>
      </c>
      <c r="C327" s="4">
        <v>17</v>
      </c>
      <c r="D327" s="8">
        <v>1.8</v>
      </c>
      <c r="E327" s="4">
        <v>12</v>
      </c>
      <c r="F327" s="8">
        <v>2.5499999999999998</v>
      </c>
      <c r="G327" s="4">
        <v>5</v>
      </c>
      <c r="H327" s="8">
        <v>1.08</v>
      </c>
      <c r="I327" s="4">
        <v>0</v>
      </c>
    </row>
    <row r="328" spans="1:9" x14ac:dyDescent="0.2">
      <c r="A328" s="2">
        <v>17</v>
      </c>
      <c r="B328" s="1" t="s">
        <v>70</v>
      </c>
      <c r="C328" s="4">
        <v>16</v>
      </c>
      <c r="D328" s="8">
        <v>1.69</v>
      </c>
      <c r="E328" s="4">
        <v>3</v>
      </c>
      <c r="F328" s="8">
        <v>0.64</v>
      </c>
      <c r="G328" s="4">
        <v>13</v>
      </c>
      <c r="H328" s="8">
        <v>2.8</v>
      </c>
      <c r="I328" s="4">
        <v>0</v>
      </c>
    </row>
    <row r="329" spans="1:9" x14ac:dyDescent="0.2">
      <c r="A329" s="2">
        <v>18</v>
      </c>
      <c r="B329" s="1" t="s">
        <v>78</v>
      </c>
      <c r="C329" s="4">
        <v>14</v>
      </c>
      <c r="D329" s="8">
        <v>1.48</v>
      </c>
      <c r="E329" s="4">
        <v>6</v>
      </c>
      <c r="F329" s="8">
        <v>1.28</v>
      </c>
      <c r="G329" s="4">
        <v>7</v>
      </c>
      <c r="H329" s="8">
        <v>1.51</v>
      </c>
      <c r="I329" s="4">
        <v>0</v>
      </c>
    </row>
    <row r="330" spans="1:9" x14ac:dyDescent="0.2">
      <c r="A330" s="2">
        <v>19</v>
      </c>
      <c r="B330" s="1" t="s">
        <v>77</v>
      </c>
      <c r="C330" s="4">
        <v>12</v>
      </c>
      <c r="D330" s="8">
        <v>1.27</v>
      </c>
      <c r="E330" s="4">
        <v>10</v>
      </c>
      <c r="F330" s="8">
        <v>2.13</v>
      </c>
      <c r="G330" s="4">
        <v>2</v>
      </c>
      <c r="H330" s="8">
        <v>0.43</v>
      </c>
      <c r="I330" s="4">
        <v>0</v>
      </c>
    </row>
    <row r="331" spans="1:9" x14ac:dyDescent="0.2">
      <c r="A331" s="2">
        <v>20</v>
      </c>
      <c r="B331" s="1" t="s">
        <v>95</v>
      </c>
      <c r="C331" s="4">
        <v>11</v>
      </c>
      <c r="D331" s="8">
        <v>1.1599999999999999</v>
      </c>
      <c r="E331" s="4">
        <v>3</v>
      </c>
      <c r="F331" s="8">
        <v>0.64</v>
      </c>
      <c r="G331" s="4">
        <v>8</v>
      </c>
      <c r="H331" s="8">
        <v>1.72</v>
      </c>
      <c r="I331" s="4">
        <v>0</v>
      </c>
    </row>
    <row r="332" spans="1:9" x14ac:dyDescent="0.2">
      <c r="A332" s="1"/>
      <c r="C332" s="4"/>
      <c r="D332" s="8"/>
      <c r="E332" s="4"/>
      <c r="F332" s="8"/>
      <c r="G332" s="4"/>
      <c r="H332" s="8"/>
      <c r="I332" s="4"/>
    </row>
    <row r="333" spans="1:9" x14ac:dyDescent="0.2">
      <c r="A333" s="1" t="s">
        <v>15</v>
      </c>
      <c r="C333" s="4"/>
      <c r="D333" s="8"/>
      <c r="E333" s="4"/>
      <c r="F333" s="8"/>
      <c r="G333" s="4"/>
      <c r="H333" s="8"/>
      <c r="I333" s="4"/>
    </row>
    <row r="334" spans="1:9" x14ac:dyDescent="0.2">
      <c r="A334" s="2">
        <v>1</v>
      </c>
      <c r="B334" s="1" t="s">
        <v>80</v>
      </c>
      <c r="C334" s="4">
        <v>284</v>
      </c>
      <c r="D334" s="8">
        <v>12.09</v>
      </c>
      <c r="E334" s="4">
        <v>265</v>
      </c>
      <c r="F334" s="8">
        <v>17.37</v>
      </c>
      <c r="G334" s="4">
        <v>19</v>
      </c>
      <c r="H334" s="8">
        <v>2.4300000000000002</v>
      </c>
      <c r="I334" s="4">
        <v>0</v>
      </c>
    </row>
    <row r="335" spans="1:9" x14ac:dyDescent="0.2">
      <c r="A335" s="2">
        <v>2</v>
      </c>
      <c r="B335" s="1" t="s">
        <v>79</v>
      </c>
      <c r="C335" s="4">
        <v>236</v>
      </c>
      <c r="D335" s="8">
        <v>10.050000000000001</v>
      </c>
      <c r="E335" s="4">
        <v>213</v>
      </c>
      <c r="F335" s="8">
        <v>13.96</v>
      </c>
      <c r="G335" s="4">
        <v>23</v>
      </c>
      <c r="H335" s="8">
        <v>2.94</v>
      </c>
      <c r="I335" s="4">
        <v>0</v>
      </c>
    </row>
    <row r="336" spans="1:9" x14ac:dyDescent="0.2">
      <c r="A336" s="2">
        <v>3</v>
      </c>
      <c r="B336" s="1" t="s">
        <v>76</v>
      </c>
      <c r="C336" s="4">
        <v>227</v>
      </c>
      <c r="D336" s="8">
        <v>9.66</v>
      </c>
      <c r="E336" s="4">
        <v>165</v>
      </c>
      <c r="F336" s="8">
        <v>10.81</v>
      </c>
      <c r="G336" s="4">
        <v>62</v>
      </c>
      <c r="H336" s="8">
        <v>7.92</v>
      </c>
      <c r="I336" s="4">
        <v>0</v>
      </c>
    </row>
    <row r="337" spans="1:9" x14ac:dyDescent="0.2">
      <c r="A337" s="2">
        <v>4</v>
      </c>
      <c r="B337" s="1" t="s">
        <v>65</v>
      </c>
      <c r="C337" s="4">
        <v>177</v>
      </c>
      <c r="D337" s="8">
        <v>7.54</v>
      </c>
      <c r="E337" s="4">
        <v>121</v>
      </c>
      <c r="F337" s="8">
        <v>7.93</v>
      </c>
      <c r="G337" s="4">
        <v>56</v>
      </c>
      <c r="H337" s="8">
        <v>7.15</v>
      </c>
      <c r="I337" s="4">
        <v>0</v>
      </c>
    </row>
    <row r="338" spans="1:9" x14ac:dyDescent="0.2">
      <c r="A338" s="2">
        <v>5</v>
      </c>
      <c r="B338" s="1" t="s">
        <v>74</v>
      </c>
      <c r="C338" s="4">
        <v>176</v>
      </c>
      <c r="D338" s="8">
        <v>7.49</v>
      </c>
      <c r="E338" s="4">
        <v>97</v>
      </c>
      <c r="F338" s="8">
        <v>6.36</v>
      </c>
      <c r="G338" s="4">
        <v>79</v>
      </c>
      <c r="H338" s="8">
        <v>10.09</v>
      </c>
      <c r="I338" s="4">
        <v>0</v>
      </c>
    </row>
    <row r="339" spans="1:9" x14ac:dyDescent="0.2">
      <c r="A339" s="2">
        <v>6</v>
      </c>
      <c r="B339" s="1" t="s">
        <v>64</v>
      </c>
      <c r="C339" s="4">
        <v>171</v>
      </c>
      <c r="D339" s="8">
        <v>7.28</v>
      </c>
      <c r="E339" s="4">
        <v>83</v>
      </c>
      <c r="F339" s="8">
        <v>5.44</v>
      </c>
      <c r="G339" s="4">
        <v>88</v>
      </c>
      <c r="H339" s="8">
        <v>11.24</v>
      </c>
      <c r="I339" s="4">
        <v>0</v>
      </c>
    </row>
    <row r="340" spans="1:9" x14ac:dyDescent="0.2">
      <c r="A340" s="2">
        <v>7</v>
      </c>
      <c r="B340" s="1" t="s">
        <v>72</v>
      </c>
      <c r="C340" s="4">
        <v>121</v>
      </c>
      <c r="D340" s="8">
        <v>5.15</v>
      </c>
      <c r="E340" s="4">
        <v>97</v>
      </c>
      <c r="F340" s="8">
        <v>6.36</v>
      </c>
      <c r="G340" s="4">
        <v>24</v>
      </c>
      <c r="H340" s="8">
        <v>3.07</v>
      </c>
      <c r="I340" s="4">
        <v>0</v>
      </c>
    </row>
    <row r="341" spans="1:9" x14ac:dyDescent="0.2">
      <c r="A341" s="2">
        <v>8</v>
      </c>
      <c r="B341" s="1" t="s">
        <v>81</v>
      </c>
      <c r="C341" s="4">
        <v>88</v>
      </c>
      <c r="D341" s="8">
        <v>3.75</v>
      </c>
      <c r="E341" s="4">
        <v>56</v>
      </c>
      <c r="F341" s="8">
        <v>3.67</v>
      </c>
      <c r="G341" s="4">
        <v>16</v>
      </c>
      <c r="H341" s="8">
        <v>2.04</v>
      </c>
      <c r="I341" s="4">
        <v>11</v>
      </c>
    </row>
    <row r="342" spans="1:9" x14ac:dyDescent="0.2">
      <c r="A342" s="2">
        <v>9</v>
      </c>
      <c r="B342" s="1" t="s">
        <v>73</v>
      </c>
      <c r="C342" s="4">
        <v>81</v>
      </c>
      <c r="D342" s="8">
        <v>3.45</v>
      </c>
      <c r="E342" s="4">
        <v>59</v>
      </c>
      <c r="F342" s="8">
        <v>3.87</v>
      </c>
      <c r="G342" s="4">
        <v>22</v>
      </c>
      <c r="H342" s="8">
        <v>2.81</v>
      </c>
      <c r="I342" s="4">
        <v>0</v>
      </c>
    </row>
    <row r="343" spans="1:9" x14ac:dyDescent="0.2">
      <c r="A343" s="2">
        <v>10</v>
      </c>
      <c r="B343" s="1" t="s">
        <v>66</v>
      </c>
      <c r="C343" s="4">
        <v>73</v>
      </c>
      <c r="D343" s="8">
        <v>3.11</v>
      </c>
      <c r="E343" s="4">
        <v>34</v>
      </c>
      <c r="F343" s="8">
        <v>2.23</v>
      </c>
      <c r="G343" s="4">
        <v>39</v>
      </c>
      <c r="H343" s="8">
        <v>4.9800000000000004</v>
      </c>
      <c r="I343" s="4">
        <v>0</v>
      </c>
    </row>
    <row r="344" spans="1:9" x14ac:dyDescent="0.2">
      <c r="A344" s="2">
        <v>11</v>
      </c>
      <c r="B344" s="1" t="s">
        <v>71</v>
      </c>
      <c r="C344" s="4">
        <v>53</v>
      </c>
      <c r="D344" s="8">
        <v>2.2599999999999998</v>
      </c>
      <c r="E344" s="4">
        <v>29</v>
      </c>
      <c r="F344" s="8">
        <v>1.9</v>
      </c>
      <c r="G344" s="4">
        <v>24</v>
      </c>
      <c r="H344" s="8">
        <v>3.07</v>
      </c>
      <c r="I344" s="4">
        <v>0</v>
      </c>
    </row>
    <row r="345" spans="1:9" x14ac:dyDescent="0.2">
      <c r="A345" s="2">
        <v>12</v>
      </c>
      <c r="B345" s="1" t="s">
        <v>82</v>
      </c>
      <c r="C345" s="4">
        <v>51</v>
      </c>
      <c r="D345" s="8">
        <v>2.17</v>
      </c>
      <c r="E345" s="4">
        <v>46</v>
      </c>
      <c r="F345" s="8">
        <v>3.01</v>
      </c>
      <c r="G345" s="4">
        <v>5</v>
      </c>
      <c r="H345" s="8">
        <v>0.64</v>
      </c>
      <c r="I345" s="4">
        <v>0</v>
      </c>
    </row>
    <row r="346" spans="1:9" x14ac:dyDescent="0.2">
      <c r="A346" s="2">
        <v>13</v>
      </c>
      <c r="B346" s="1" t="s">
        <v>78</v>
      </c>
      <c r="C346" s="4">
        <v>49</v>
      </c>
      <c r="D346" s="8">
        <v>2.09</v>
      </c>
      <c r="E346" s="4">
        <v>24</v>
      </c>
      <c r="F346" s="8">
        <v>1.57</v>
      </c>
      <c r="G346" s="4">
        <v>24</v>
      </c>
      <c r="H346" s="8">
        <v>3.07</v>
      </c>
      <c r="I346" s="4">
        <v>0</v>
      </c>
    </row>
    <row r="347" spans="1:9" x14ac:dyDescent="0.2">
      <c r="A347" s="2">
        <v>14</v>
      </c>
      <c r="B347" s="1" t="s">
        <v>87</v>
      </c>
      <c r="C347" s="4">
        <v>45</v>
      </c>
      <c r="D347" s="8">
        <v>1.92</v>
      </c>
      <c r="E347" s="4">
        <v>36</v>
      </c>
      <c r="F347" s="8">
        <v>2.36</v>
      </c>
      <c r="G347" s="4">
        <v>9</v>
      </c>
      <c r="H347" s="8">
        <v>1.1499999999999999</v>
      </c>
      <c r="I347" s="4">
        <v>0</v>
      </c>
    </row>
    <row r="348" spans="1:9" x14ac:dyDescent="0.2">
      <c r="A348" s="2">
        <v>15</v>
      </c>
      <c r="B348" s="1" t="s">
        <v>86</v>
      </c>
      <c r="C348" s="4">
        <v>34</v>
      </c>
      <c r="D348" s="8">
        <v>1.45</v>
      </c>
      <c r="E348" s="4">
        <v>11</v>
      </c>
      <c r="F348" s="8">
        <v>0.72</v>
      </c>
      <c r="G348" s="4">
        <v>23</v>
      </c>
      <c r="H348" s="8">
        <v>2.94</v>
      </c>
      <c r="I348" s="4">
        <v>0</v>
      </c>
    </row>
    <row r="349" spans="1:9" x14ac:dyDescent="0.2">
      <c r="A349" s="2">
        <v>16</v>
      </c>
      <c r="B349" s="1" t="s">
        <v>68</v>
      </c>
      <c r="C349" s="4">
        <v>29</v>
      </c>
      <c r="D349" s="8">
        <v>1.23</v>
      </c>
      <c r="E349" s="4">
        <v>13</v>
      </c>
      <c r="F349" s="8">
        <v>0.85</v>
      </c>
      <c r="G349" s="4">
        <v>15</v>
      </c>
      <c r="H349" s="8">
        <v>1.92</v>
      </c>
      <c r="I349" s="4">
        <v>1</v>
      </c>
    </row>
    <row r="350" spans="1:9" x14ac:dyDescent="0.2">
      <c r="A350" s="2">
        <v>17</v>
      </c>
      <c r="B350" s="1" t="s">
        <v>77</v>
      </c>
      <c r="C350" s="4">
        <v>27</v>
      </c>
      <c r="D350" s="8">
        <v>1.1499999999999999</v>
      </c>
      <c r="E350" s="4">
        <v>17</v>
      </c>
      <c r="F350" s="8">
        <v>1.1100000000000001</v>
      </c>
      <c r="G350" s="4">
        <v>10</v>
      </c>
      <c r="H350" s="8">
        <v>1.28</v>
      </c>
      <c r="I350" s="4">
        <v>0</v>
      </c>
    </row>
    <row r="351" spans="1:9" x14ac:dyDescent="0.2">
      <c r="A351" s="2">
        <v>18</v>
      </c>
      <c r="B351" s="1" t="s">
        <v>83</v>
      </c>
      <c r="C351" s="4">
        <v>24</v>
      </c>
      <c r="D351" s="8">
        <v>1.02</v>
      </c>
      <c r="E351" s="4">
        <v>0</v>
      </c>
      <c r="F351" s="8">
        <v>0</v>
      </c>
      <c r="G351" s="4">
        <v>21</v>
      </c>
      <c r="H351" s="8">
        <v>2.68</v>
      </c>
      <c r="I351" s="4">
        <v>0</v>
      </c>
    </row>
    <row r="352" spans="1:9" x14ac:dyDescent="0.2">
      <c r="A352" s="2">
        <v>19</v>
      </c>
      <c r="B352" s="1" t="s">
        <v>91</v>
      </c>
      <c r="C352" s="4">
        <v>21</v>
      </c>
      <c r="D352" s="8">
        <v>0.89</v>
      </c>
      <c r="E352" s="4">
        <v>11</v>
      </c>
      <c r="F352" s="8">
        <v>0.72</v>
      </c>
      <c r="G352" s="4">
        <v>10</v>
      </c>
      <c r="H352" s="8">
        <v>1.28</v>
      </c>
      <c r="I352" s="4">
        <v>0</v>
      </c>
    </row>
    <row r="353" spans="1:9" x14ac:dyDescent="0.2">
      <c r="A353" s="2">
        <v>19</v>
      </c>
      <c r="B353" s="1" t="s">
        <v>70</v>
      </c>
      <c r="C353" s="4">
        <v>21</v>
      </c>
      <c r="D353" s="8">
        <v>0.89</v>
      </c>
      <c r="E353" s="4">
        <v>7</v>
      </c>
      <c r="F353" s="8">
        <v>0.46</v>
      </c>
      <c r="G353" s="4">
        <v>14</v>
      </c>
      <c r="H353" s="8">
        <v>1.79</v>
      </c>
      <c r="I353" s="4">
        <v>0</v>
      </c>
    </row>
    <row r="354" spans="1:9" x14ac:dyDescent="0.2">
      <c r="A354" s="1"/>
      <c r="C354" s="4"/>
      <c r="D354" s="8"/>
      <c r="E354" s="4"/>
      <c r="F354" s="8"/>
      <c r="G354" s="4"/>
      <c r="H354" s="8"/>
      <c r="I354" s="4"/>
    </row>
    <row r="355" spans="1:9" x14ac:dyDescent="0.2">
      <c r="A355" s="1" t="s">
        <v>16</v>
      </c>
      <c r="C355" s="4"/>
      <c r="D355" s="8"/>
      <c r="E355" s="4"/>
      <c r="F355" s="8"/>
      <c r="G355" s="4"/>
      <c r="H355" s="8"/>
      <c r="I355" s="4"/>
    </row>
    <row r="356" spans="1:9" x14ac:dyDescent="0.2">
      <c r="A356" s="2">
        <v>1</v>
      </c>
      <c r="B356" s="1" t="s">
        <v>80</v>
      </c>
      <c r="C356" s="4">
        <v>232</v>
      </c>
      <c r="D356" s="8">
        <v>13.84</v>
      </c>
      <c r="E356" s="4">
        <v>211</v>
      </c>
      <c r="F356" s="8">
        <v>19.940000000000001</v>
      </c>
      <c r="G356" s="4">
        <v>21</v>
      </c>
      <c r="H356" s="8">
        <v>3.55</v>
      </c>
      <c r="I356" s="4">
        <v>0</v>
      </c>
    </row>
    <row r="357" spans="1:9" x14ac:dyDescent="0.2">
      <c r="A357" s="2">
        <v>2</v>
      </c>
      <c r="B357" s="1" t="s">
        <v>79</v>
      </c>
      <c r="C357" s="4">
        <v>173</v>
      </c>
      <c r="D357" s="8">
        <v>10.32</v>
      </c>
      <c r="E357" s="4">
        <v>157</v>
      </c>
      <c r="F357" s="8">
        <v>14.84</v>
      </c>
      <c r="G357" s="4">
        <v>15</v>
      </c>
      <c r="H357" s="8">
        <v>2.5299999999999998</v>
      </c>
      <c r="I357" s="4">
        <v>1</v>
      </c>
    </row>
    <row r="358" spans="1:9" x14ac:dyDescent="0.2">
      <c r="A358" s="2">
        <v>3</v>
      </c>
      <c r="B358" s="1" t="s">
        <v>74</v>
      </c>
      <c r="C358" s="4">
        <v>153</v>
      </c>
      <c r="D358" s="8">
        <v>9.1300000000000008</v>
      </c>
      <c r="E358" s="4">
        <v>96</v>
      </c>
      <c r="F358" s="8">
        <v>9.07</v>
      </c>
      <c r="G358" s="4">
        <v>57</v>
      </c>
      <c r="H358" s="8">
        <v>9.6300000000000008</v>
      </c>
      <c r="I358" s="4">
        <v>0</v>
      </c>
    </row>
    <row r="359" spans="1:9" x14ac:dyDescent="0.2">
      <c r="A359" s="2">
        <v>4</v>
      </c>
      <c r="B359" s="1" t="s">
        <v>64</v>
      </c>
      <c r="C359" s="4">
        <v>122</v>
      </c>
      <c r="D359" s="8">
        <v>7.28</v>
      </c>
      <c r="E359" s="4">
        <v>55</v>
      </c>
      <c r="F359" s="8">
        <v>5.2</v>
      </c>
      <c r="G359" s="4">
        <v>67</v>
      </c>
      <c r="H359" s="8">
        <v>11.32</v>
      </c>
      <c r="I359" s="4">
        <v>0</v>
      </c>
    </row>
    <row r="360" spans="1:9" x14ac:dyDescent="0.2">
      <c r="A360" s="2">
        <v>5</v>
      </c>
      <c r="B360" s="1" t="s">
        <v>72</v>
      </c>
      <c r="C360" s="4">
        <v>116</v>
      </c>
      <c r="D360" s="8">
        <v>6.92</v>
      </c>
      <c r="E360" s="4">
        <v>95</v>
      </c>
      <c r="F360" s="8">
        <v>8.98</v>
      </c>
      <c r="G360" s="4">
        <v>21</v>
      </c>
      <c r="H360" s="8">
        <v>3.55</v>
      </c>
      <c r="I360" s="4">
        <v>0</v>
      </c>
    </row>
    <row r="361" spans="1:9" x14ac:dyDescent="0.2">
      <c r="A361" s="2">
        <v>6</v>
      </c>
      <c r="B361" s="1" t="s">
        <v>65</v>
      </c>
      <c r="C361" s="4">
        <v>102</v>
      </c>
      <c r="D361" s="8">
        <v>6.09</v>
      </c>
      <c r="E361" s="4">
        <v>74</v>
      </c>
      <c r="F361" s="8">
        <v>6.99</v>
      </c>
      <c r="G361" s="4">
        <v>28</v>
      </c>
      <c r="H361" s="8">
        <v>4.7300000000000004</v>
      </c>
      <c r="I361" s="4">
        <v>0</v>
      </c>
    </row>
    <row r="362" spans="1:9" x14ac:dyDescent="0.2">
      <c r="A362" s="2">
        <v>7</v>
      </c>
      <c r="B362" s="1" t="s">
        <v>73</v>
      </c>
      <c r="C362" s="4">
        <v>90</v>
      </c>
      <c r="D362" s="8">
        <v>5.37</v>
      </c>
      <c r="E362" s="4">
        <v>63</v>
      </c>
      <c r="F362" s="8">
        <v>5.95</v>
      </c>
      <c r="G362" s="4">
        <v>27</v>
      </c>
      <c r="H362" s="8">
        <v>4.5599999999999996</v>
      </c>
      <c r="I362" s="4">
        <v>0</v>
      </c>
    </row>
    <row r="363" spans="1:9" x14ac:dyDescent="0.2">
      <c r="A363" s="2">
        <v>8</v>
      </c>
      <c r="B363" s="1" t="s">
        <v>71</v>
      </c>
      <c r="C363" s="4">
        <v>47</v>
      </c>
      <c r="D363" s="8">
        <v>2.8</v>
      </c>
      <c r="E363" s="4">
        <v>25</v>
      </c>
      <c r="F363" s="8">
        <v>2.36</v>
      </c>
      <c r="G363" s="4">
        <v>22</v>
      </c>
      <c r="H363" s="8">
        <v>3.72</v>
      </c>
      <c r="I363" s="4">
        <v>0</v>
      </c>
    </row>
    <row r="364" spans="1:9" x14ac:dyDescent="0.2">
      <c r="A364" s="2">
        <v>8</v>
      </c>
      <c r="B364" s="1" t="s">
        <v>81</v>
      </c>
      <c r="C364" s="4">
        <v>47</v>
      </c>
      <c r="D364" s="8">
        <v>2.8</v>
      </c>
      <c r="E364" s="4">
        <v>26</v>
      </c>
      <c r="F364" s="8">
        <v>2.46</v>
      </c>
      <c r="G364" s="4">
        <v>11</v>
      </c>
      <c r="H364" s="8">
        <v>1.86</v>
      </c>
      <c r="I364" s="4">
        <v>0</v>
      </c>
    </row>
    <row r="365" spans="1:9" x14ac:dyDescent="0.2">
      <c r="A365" s="2">
        <v>10</v>
      </c>
      <c r="B365" s="1" t="s">
        <v>66</v>
      </c>
      <c r="C365" s="4">
        <v>46</v>
      </c>
      <c r="D365" s="8">
        <v>2.74</v>
      </c>
      <c r="E365" s="4">
        <v>20</v>
      </c>
      <c r="F365" s="8">
        <v>1.89</v>
      </c>
      <c r="G365" s="4">
        <v>26</v>
      </c>
      <c r="H365" s="8">
        <v>4.3899999999999997</v>
      </c>
      <c r="I365" s="4">
        <v>0</v>
      </c>
    </row>
    <row r="366" spans="1:9" x14ac:dyDescent="0.2">
      <c r="A366" s="2">
        <v>10</v>
      </c>
      <c r="B366" s="1" t="s">
        <v>76</v>
      </c>
      <c r="C366" s="4">
        <v>46</v>
      </c>
      <c r="D366" s="8">
        <v>2.74</v>
      </c>
      <c r="E366" s="4">
        <v>25</v>
      </c>
      <c r="F366" s="8">
        <v>2.36</v>
      </c>
      <c r="G366" s="4">
        <v>20</v>
      </c>
      <c r="H366" s="8">
        <v>3.38</v>
      </c>
      <c r="I366" s="4">
        <v>0</v>
      </c>
    </row>
    <row r="367" spans="1:9" x14ac:dyDescent="0.2">
      <c r="A367" s="2">
        <v>12</v>
      </c>
      <c r="B367" s="1" t="s">
        <v>83</v>
      </c>
      <c r="C367" s="4">
        <v>41</v>
      </c>
      <c r="D367" s="8">
        <v>2.4500000000000002</v>
      </c>
      <c r="E367" s="4">
        <v>0</v>
      </c>
      <c r="F367" s="8">
        <v>0</v>
      </c>
      <c r="G367" s="4">
        <v>40</v>
      </c>
      <c r="H367" s="8">
        <v>6.76</v>
      </c>
      <c r="I367" s="4">
        <v>0</v>
      </c>
    </row>
    <row r="368" spans="1:9" x14ac:dyDescent="0.2">
      <c r="A368" s="2">
        <v>13</v>
      </c>
      <c r="B368" s="1" t="s">
        <v>78</v>
      </c>
      <c r="C368" s="4">
        <v>39</v>
      </c>
      <c r="D368" s="8">
        <v>2.33</v>
      </c>
      <c r="E368" s="4">
        <v>15</v>
      </c>
      <c r="F368" s="8">
        <v>1.42</v>
      </c>
      <c r="G368" s="4">
        <v>23</v>
      </c>
      <c r="H368" s="8">
        <v>3.89</v>
      </c>
      <c r="I368" s="4">
        <v>0</v>
      </c>
    </row>
    <row r="369" spans="1:9" x14ac:dyDescent="0.2">
      <c r="A369" s="2">
        <v>13</v>
      </c>
      <c r="B369" s="1" t="s">
        <v>82</v>
      </c>
      <c r="C369" s="4">
        <v>39</v>
      </c>
      <c r="D369" s="8">
        <v>2.33</v>
      </c>
      <c r="E369" s="4">
        <v>29</v>
      </c>
      <c r="F369" s="8">
        <v>2.74</v>
      </c>
      <c r="G369" s="4">
        <v>10</v>
      </c>
      <c r="H369" s="8">
        <v>1.69</v>
      </c>
      <c r="I369" s="4">
        <v>0</v>
      </c>
    </row>
    <row r="370" spans="1:9" x14ac:dyDescent="0.2">
      <c r="A370" s="2">
        <v>15</v>
      </c>
      <c r="B370" s="1" t="s">
        <v>87</v>
      </c>
      <c r="C370" s="4">
        <v>33</v>
      </c>
      <c r="D370" s="8">
        <v>1.97</v>
      </c>
      <c r="E370" s="4">
        <v>24</v>
      </c>
      <c r="F370" s="8">
        <v>2.27</v>
      </c>
      <c r="G370" s="4">
        <v>9</v>
      </c>
      <c r="H370" s="8">
        <v>1.52</v>
      </c>
      <c r="I370" s="4">
        <v>0</v>
      </c>
    </row>
    <row r="371" spans="1:9" x14ac:dyDescent="0.2">
      <c r="A371" s="2">
        <v>16</v>
      </c>
      <c r="B371" s="1" t="s">
        <v>68</v>
      </c>
      <c r="C371" s="4">
        <v>26</v>
      </c>
      <c r="D371" s="8">
        <v>1.55</v>
      </c>
      <c r="E371" s="4">
        <v>15</v>
      </c>
      <c r="F371" s="8">
        <v>1.42</v>
      </c>
      <c r="G371" s="4">
        <v>11</v>
      </c>
      <c r="H371" s="8">
        <v>1.86</v>
      </c>
      <c r="I371" s="4">
        <v>0</v>
      </c>
    </row>
    <row r="372" spans="1:9" x14ac:dyDescent="0.2">
      <c r="A372" s="2">
        <v>17</v>
      </c>
      <c r="B372" s="1" t="s">
        <v>77</v>
      </c>
      <c r="C372" s="4">
        <v>21</v>
      </c>
      <c r="D372" s="8">
        <v>1.25</v>
      </c>
      <c r="E372" s="4">
        <v>17</v>
      </c>
      <c r="F372" s="8">
        <v>1.61</v>
      </c>
      <c r="G372" s="4">
        <v>4</v>
      </c>
      <c r="H372" s="8">
        <v>0.68</v>
      </c>
      <c r="I372" s="4">
        <v>0</v>
      </c>
    </row>
    <row r="373" spans="1:9" x14ac:dyDescent="0.2">
      <c r="A373" s="2">
        <v>18</v>
      </c>
      <c r="B373" s="1" t="s">
        <v>86</v>
      </c>
      <c r="C373" s="4">
        <v>19</v>
      </c>
      <c r="D373" s="8">
        <v>1.1299999999999999</v>
      </c>
      <c r="E373" s="4">
        <v>8</v>
      </c>
      <c r="F373" s="8">
        <v>0.76</v>
      </c>
      <c r="G373" s="4">
        <v>11</v>
      </c>
      <c r="H373" s="8">
        <v>1.86</v>
      </c>
      <c r="I373" s="4">
        <v>0</v>
      </c>
    </row>
    <row r="374" spans="1:9" x14ac:dyDescent="0.2">
      <c r="A374" s="2">
        <v>19</v>
      </c>
      <c r="B374" s="1" t="s">
        <v>91</v>
      </c>
      <c r="C374" s="4">
        <v>18</v>
      </c>
      <c r="D374" s="8">
        <v>1.07</v>
      </c>
      <c r="E374" s="4">
        <v>14</v>
      </c>
      <c r="F374" s="8">
        <v>1.32</v>
      </c>
      <c r="G374" s="4">
        <v>4</v>
      </c>
      <c r="H374" s="8">
        <v>0.68</v>
      </c>
      <c r="I374" s="4">
        <v>0</v>
      </c>
    </row>
    <row r="375" spans="1:9" x14ac:dyDescent="0.2">
      <c r="A375" s="2">
        <v>20</v>
      </c>
      <c r="B375" s="1" t="s">
        <v>98</v>
      </c>
      <c r="C375" s="4">
        <v>17</v>
      </c>
      <c r="D375" s="8">
        <v>1.01</v>
      </c>
      <c r="E375" s="4">
        <v>5</v>
      </c>
      <c r="F375" s="8">
        <v>0.47</v>
      </c>
      <c r="G375" s="4">
        <v>12</v>
      </c>
      <c r="H375" s="8">
        <v>2.0299999999999998</v>
      </c>
      <c r="I375" s="4">
        <v>0</v>
      </c>
    </row>
    <row r="376" spans="1:9" x14ac:dyDescent="0.2">
      <c r="A376" s="2">
        <v>20</v>
      </c>
      <c r="B376" s="1" t="s">
        <v>92</v>
      </c>
      <c r="C376" s="4">
        <v>17</v>
      </c>
      <c r="D376" s="8">
        <v>1.01</v>
      </c>
      <c r="E376" s="4">
        <v>11</v>
      </c>
      <c r="F376" s="8">
        <v>1.04</v>
      </c>
      <c r="G376" s="4">
        <v>5</v>
      </c>
      <c r="H376" s="8">
        <v>0.84</v>
      </c>
      <c r="I376" s="4">
        <v>0</v>
      </c>
    </row>
    <row r="377" spans="1:9" x14ac:dyDescent="0.2">
      <c r="A377" s="1"/>
      <c r="C377" s="4"/>
      <c r="D377" s="8"/>
      <c r="E377" s="4"/>
      <c r="F377" s="8"/>
      <c r="G377" s="4"/>
      <c r="H377" s="8"/>
      <c r="I377" s="4"/>
    </row>
    <row r="378" spans="1:9" x14ac:dyDescent="0.2">
      <c r="A378" s="1" t="s">
        <v>17</v>
      </c>
      <c r="C378" s="4"/>
      <c r="D378" s="8"/>
      <c r="E378" s="4"/>
      <c r="F378" s="8"/>
      <c r="G378" s="4"/>
      <c r="H378" s="8"/>
      <c r="I378" s="4"/>
    </row>
    <row r="379" spans="1:9" x14ac:dyDescent="0.2">
      <c r="A379" s="2">
        <v>1</v>
      </c>
      <c r="B379" s="1" t="s">
        <v>80</v>
      </c>
      <c r="C379" s="4">
        <v>95</v>
      </c>
      <c r="D379" s="8">
        <v>14.44</v>
      </c>
      <c r="E379" s="4">
        <v>88</v>
      </c>
      <c r="F379" s="8">
        <v>22</v>
      </c>
      <c r="G379" s="4">
        <v>7</v>
      </c>
      <c r="H379" s="8">
        <v>2.73</v>
      </c>
      <c r="I379" s="4">
        <v>0</v>
      </c>
    </row>
    <row r="380" spans="1:9" x14ac:dyDescent="0.2">
      <c r="A380" s="2">
        <v>2</v>
      </c>
      <c r="B380" s="1" t="s">
        <v>76</v>
      </c>
      <c r="C380" s="4">
        <v>69</v>
      </c>
      <c r="D380" s="8">
        <v>10.49</v>
      </c>
      <c r="E380" s="4">
        <v>57</v>
      </c>
      <c r="F380" s="8">
        <v>14.25</v>
      </c>
      <c r="G380" s="4">
        <v>11</v>
      </c>
      <c r="H380" s="8">
        <v>4.3</v>
      </c>
      <c r="I380" s="4">
        <v>0</v>
      </c>
    </row>
    <row r="381" spans="1:9" x14ac:dyDescent="0.2">
      <c r="A381" s="2">
        <v>3</v>
      </c>
      <c r="B381" s="1" t="s">
        <v>79</v>
      </c>
      <c r="C381" s="4">
        <v>61</v>
      </c>
      <c r="D381" s="8">
        <v>9.27</v>
      </c>
      <c r="E381" s="4">
        <v>56</v>
      </c>
      <c r="F381" s="8">
        <v>14</v>
      </c>
      <c r="G381" s="4">
        <v>5</v>
      </c>
      <c r="H381" s="8">
        <v>1.95</v>
      </c>
      <c r="I381" s="4">
        <v>0</v>
      </c>
    </row>
    <row r="382" spans="1:9" x14ac:dyDescent="0.2">
      <c r="A382" s="2">
        <v>4</v>
      </c>
      <c r="B382" s="1" t="s">
        <v>64</v>
      </c>
      <c r="C382" s="4">
        <v>52</v>
      </c>
      <c r="D382" s="8">
        <v>7.9</v>
      </c>
      <c r="E382" s="4">
        <v>20</v>
      </c>
      <c r="F382" s="8">
        <v>5</v>
      </c>
      <c r="G382" s="4">
        <v>32</v>
      </c>
      <c r="H382" s="8">
        <v>12.5</v>
      </c>
      <c r="I382" s="4">
        <v>0</v>
      </c>
    </row>
    <row r="383" spans="1:9" x14ac:dyDescent="0.2">
      <c r="A383" s="2">
        <v>5</v>
      </c>
      <c r="B383" s="1" t="s">
        <v>72</v>
      </c>
      <c r="C383" s="4">
        <v>39</v>
      </c>
      <c r="D383" s="8">
        <v>5.93</v>
      </c>
      <c r="E383" s="4">
        <v>25</v>
      </c>
      <c r="F383" s="8">
        <v>6.25</v>
      </c>
      <c r="G383" s="4">
        <v>14</v>
      </c>
      <c r="H383" s="8">
        <v>5.47</v>
      </c>
      <c r="I383" s="4">
        <v>0</v>
      </c>
    </row>
    <row r="384" spans="1:9" x14ac:dyDescent="0.2">
      <c r="A384" s="2">
        <v>6</v>
      </c>
      <c r="B384" s="1" t="s">
        <v>74</v>
      </c>
      <c r="C384" s="4">
        <v>38</v>
      </c>
      <c r="D384" s="8">
        <v>5.78</v>
      </c>
      <c r="E384" s="4">
        <v>16</v>
      </c>
      <c r="F384" s="8">
        <v>4</v>
      </c>
      <c r="G384" s="4">
        <v>22</v>
      </c>
      <c r="H384" s="8">
        <v>8.59</v>
      </c>
      <c r="I384" s="4">
        <v>0</v>
      </c>
    </row>
    <row r="385" spans="1:9" x14ac:dyDescent="0.2">
      <c r="A385" s="2">
        <v>7</v>
      </c>
      <c r="B385" s="1" t="s">
        <v>65</v>
      </c>
      <c r="C385" s="4">
        <v>36</v>
      </c>
      <c r="D385" s="8">
        <v>5.47</v>
      </c>
      <c r="E385" s="4">
        <v>11</v>
      </c>
      <c r="F385" s="8">
        <v>2.75</v>
      </c>
      <c r="G385" s="4">
        <v>25</v>
      </c>
      <c r="H385" s="8">
        <v>9.77</v>
      </c>
      <c r="I385" s="4">
        <v>0</v>
      </c>
    </row>
    <row r="386" spans="1:9" x14ac:dyDescent="0.2">
      <c r="A386" s="2">
        <v>8</v>
      </c>
      <c r="B386" s="1" t="s">
        <v>66</v>
      </c>
      <c r="C386" s="4">
        <v>31</v>
      </c>
      <c r="D386" s="8">
        <v>4.71</v>
      </c>
      <c r="E386" s="4">
        <v>8</v>
      </c>
      <c r="F386" s="8">
        <v>2</v>
      </c>
      <c r="G386" s="4">
        <v>23</v>
      </c>
      <c r="H386" s="8">
        <v>8.98</v>
      </c>
      <c r="I386" s="4">
        <v>0</v>
      </c>
    </row>
    <row r="387" spans="1:9" x14ac:dyDescent="0.2">
      <c r="A387" s="2">
        <v>9</v>
      </c>
      <c r="B387" s="1" t="s">
        <v>73</v>
      </c>
      <c r="C387" s="4">
        <v>27</v>
      </c>
      <c r="D387" s="8">
        <v>4.0999999999999996</v>
      </c>
      <c r="E387" s="4">
        <v>21</v>
      </c>
      <c r="F387" s="8">
        <v>5.25</v>
      </c>
      <c r="G387" s="4">
        <v>6</v>
      </c>
      <c r="H387" s="8">
        <v>2.34</v>
      </c>
      <c r="I387" s="4">
        <v>0</v>
      </c>
    </row>
    <row r="388" spans="1:9" x14ac:dyDescent="0.2">
      <c r="A388" s="2">
        <v>10</v>
      </c>
      <c r="B388" s="1" t="s">
        <v>81</v>
      </c>
      <c r="C388" s="4">
        <v>20</v>
      </c>
      <c r="D388" s="8">
        <v>3.04</v>
      </c>
      <c r="E388" s="4">
        <v>12</v>
      </c>
      <c r="F388" s="8">
        <v>3</v>
      </c>
      <c r="G388" s="4">
        <v>8</v>
      </c>
      <c r="H388" s="8">
        <v>3.13</v>
      </c>
      <c r="I388" s="4">
        <v>0</v>
      </c>
    </row>
    <row r="389" spans="1:9" x14ac:dyDescent="0.2">
      <c r="A389" s="2">
        <v>11</v>
      </c>
      <c r="B389" s="1" t="s">
        <v>77</v>
      </c>
      <c r="C389" s="4">
        <v>15</v>
      </c>
      <c r="D389" s="8">
        <v>2.2799999999999998</v>
      </c>
      <c r="E389" s="4">
        <v>11</v>
      </c>
      <c r="F389" s="8">
        <v>2.75</v>
      </c>
      <c r="G389" s="4">
        <v>4</v>
      </c>
      <c r="H389" s="8">
        <v>1.56</v>
      </c>
      <c r="I389" s="4">
        <v>0</v>
      </c>
    </row>
    <row r="390" spans="1:9" x14ac:dyDescent="0.2">
      <c r="A390" s="2">
        <v>12</v>
      </c>
      <c r="B390" s="1" t="s">
        <v>70</v>
      </c>
      <c r="C390" s="4">
        <v>13</v>
      </c>
      <c r="D390" s="8">
        <v>1.98</v>
      </c>
      <c r="E390" s="4">
        <v>3</v>
      </c>
      <c r="F390" s="8">
        <v>0.75</v>
      </c>
      <c r="G390" s="4">
        <v>10</v>
      </c>
      <c r="H390" s="8">
        <v>3.91</v>
      </c>
      <c r="I390" s="4">
        <v>0</v>
      </c>
    </row>
    <row r="391" spans="1:9" x14ac:dyDescent="0.2">
      <c r="A391" s="2">
        <v>12</v>
      </c>
      <c r="B391" s="1" t="s">
        <v>82</v>
      </c>
      <c r="C391" s="4">
        <v>13</v>
      </c>
      <c r="D391" s="8">
        <v>1.98</v>
      </c>
      <c r="E391" s="4">
        <v>11</v>
      </c>
      <c r="F391" s="8">
        <v>2.75</v>
      </c>
      <c r="G391" s="4">
        <v>2</v>
      </c>
      <c r="H391" s="8">
        <v>0.78</v>
      </c>
      <c r="I391" s="4">
        <v>0</v>
      </c>
    </row>
    <row r="392" spans="1:9" x14ac:dyDescent="0.2">
      <c r="A392" s="2">
        <v>14</v>
      </c>
      <c r="B392" s="1" t="s">
        <v>71</v>
      </c>
      <c r="C392" s="4">
        <v>11</v>
      </c>
      <c r="D392" s="8">
        <v>1.67</v>
      </c>
      <c r="E392" s="4">
        <v>7</v>
      </c>
      <c r="F392" s="8">
        <v>1.75</v>
      </c>
      <c r="G392" s="4">
        <v>4</v>
      </c>
      <c r="H392" s="8">
        <v>1.56</v>
      </c>
      <c r="I392" s="4">
        <v>0</v>
      </c>
    </row>
    <row r="393" spans="1:9" x14ac:dyDescent="0.2">
      <c r="A393" s="2">
        <v>15</v>
      </c>
      <c r="B393" s="1" t="s">
        <v>90</v>
      </c>
      <c r="C393" s="4">
        <v>8</v>
      </c>
      <c r="D393" s="8">
        <v>1.22</v>
      </c>
      <c r="E393" s="4">
        <v>1</v>
      </c>
      <c r="F393" s="8">
        <v>0.25</v>
      </c>
      <c r="G393" s="4">
        <v>7</v>
      </c>
      <c r="H393" s="8">
        <v>2.73</v>
      </c>
      <c r="I393" s="4">
        <v>0</v>
      </c>
    </row>
    <row r="394" spans="1:9" x14ac:dyDescent="0.2">
      <c r="A394" s="2">
        <v>15</v>
      </c>
      <c r="B394" s="1" t="s">
        <v>87</v>
      </c>
      <c r="C394" s="4">
        <v>8</v>
      </c>
      <c r="D394" s="8">
        <v>1.22</v>
      </c>
      <c r="E394" s="4">
        <v>7</v>
      </c>
      <c r="F394" s="8">
        <v>1.75</v>
      </c>
      <c r="G394" s="4">
        <v>1</v>
      </c>
      <c r="H394" s="8">
        <v>0.39</v>
      </c>
      <c r="I394" s="4">
        <v>0</v>
      </c>
    </row>
    <row r="395" spans="1:9" x14ac:dyDescent="0.2">
      <c r="A395" s="2">
        <v>17</v>
      </c>
      <c r="B395" s="1" t="s">
        <v>68</v>
      </c>
      <c r="C395" s="4">
        <v>7</v>
      </c>
      <c r="D395" s="8">
        <v>1.06</v>
      </c>
      <c r="E395" s="4">
        <v>3</v>
      </c>
      <c r="F395" s="8">
        <v>0.75</v>
      </c>
      <c r="G395" s="4">
        <v>4</v>
      </c>
      <c r="H395" s="8">
        <v>1.56</v>
      </c>
      <c r="I395" s="4">
        <v>0</v>
      </c>
    </row>
    <row r="396" spans="1:9" x14ac:dyDescent="0.2">
      <c r="A396" s="2">
        <v>17</v>
      </c>
      <c r="B396" s="1" t="s">
        <v>78</v>
      </c>
      <c r="C396" s="4">
        <v>7</v>
      </c>
      <c r="D396" s="8">
        <v>1.06</v>
      </c>
      <c r="E396" s="4">
        <v>3</v>
      </c>
      <c r="F396" s="8">
        <v>0.75</v>
      </c>
      <c r="G396" s="4">
        <v>4</v>
      </c>
      <c r="H396" s="8">
        <v>1.56</v>
      </c>
      <c r="I396" s="4">
        <v>0</v>
      </c>
    </row>
    <row r="397" spans="1:9" x14ac:dyDescent="0.2">
      <c r="A397" s="2">
        <v>17</v>
      </c>
      <c r="B397" s="1" t="s">
        <v>86</v>
      </c>
      <c r="C397" s="4">
        <v>7</v>
      </c>
      <c r="D397" s="8">
        <v>1.06</v>
      </c>
      <c r="E397" s="4">
        <v>1</v>
      </c>
      <c r="F397" s="8">
        <v>0.25</v>
      </c>
      <c r="G397" s="4">
        <v>6</v>
      </c>
      <c r="H397" s="8">
        <v>2.34</v>
      </c>
      <c r="I397" s="4">
        <v>0</v>
      </c>
    </row>
    <row r="398" spans="1:9" x14ac:dyDescent="0.2">
      <c r="A398" s="2">
        <v>20</v>
      </c>
      <c r="B398" s="1" t="s">
        <v>98</v>
      </c>
      <c r="C398" s="4">
        <v>6</v>
      </c>
      <c r="D398" s="8">
        <v>0.91</v>
      </c>
      <c r="E398" s="4">
        <v>1</v>
      </c>
      <c r="F398" s="8">
        <v>0.25</v>
      </c>
      <c r="G398" s="4">
        <v>5</v>
      </c>
      <c r="H398" s="8">
        <v>1.95</v>
      </c>
      <c r="I398" s="4">
        <v>0</v>
      </c>
    </row>
    <row r="399" spans="1:9" x14ac:dyDescent="0.2">
      <c r="A399" s="2">
        <v>20</v>
      </c>
      <c r="B399" s="1" t="s">
        <v>69</v>
      </c>
      <c r="C399" s="4">
        <v>6</v>
      </c>
      <c r="D399" s="8">
        <v>0.91</v>
      </c>
      <c r="E399" s="4">
        <v>2</v>
      </c>
      <c r="F399" s="8">
        <v>0.5</v>
      </c>
      <c r="G399" s="4">
        <v>4</v>
      </c>
      <c r="H399" s="8">
        <v>1.56</v>
      </c>
      <c r="I399" s="4">
        <v>0</v>
      </c>
    </row>
    <row r="400" spans="1:9" x14ac:dyDescent="0.2">
      <c r="A400" s="2">
        <v>20</v>
      </c>
      <c r="B400" s="1" t="s">
        <v>92</v>
      </c>
      <c r="C400" s="4">
        <v>6</v>
      </c>
      <c r="D400" s="8">
        <v>0.91</v>
      </c>
      <c r="E400" s="4">
        <v>4</v>
      </c>
      <c r="F400" s="8">
        <v>1</v>
      </c>
      <c r="G400" s="4">
        <v>2</v>
      </c>
      <c r="H400" s="8">
        <v>0.78</v>
      </c>
      <c r="I400" s="4">
        <v>0</v>
      </c>
    </row>
    <row r="401" spans="1:9" x14ac:dyDescent="0.2">
      <c r="A401" s="1"/>
      <c r="C401" s="4"/>
      <c r="D401" s="8"/>
      <c r="E401" s="4"/>
      <c r="F401" s="8"/>
      <c r="G401" s="4"/>
      <c r="H401" s="8"/>
      <c r="I401" s="4"/>
    </row>
    <row r="402" spans="1:9" x14ac:dyDescent="0.2">
      <c r="A402" s="1" t="s">
        <v>18</v>
      </c>
      <c r="C402" s="4"/>
      <c r="D402" s="8"/>
      <c r="E402" s="4"/>
      <c r="F402" s="8"/>
      <c r="G402" s="4"/>
      <c r="H402" s="8"/>
      <c r="I402" s="4"/>
    </row>
    <row r="403" spans="1:9" x14ac:dyDescent="0.2">
      <c r="A403" s="2">
        <v>1</v>
      </c>
      <c r="B403" s="1" t="s">
        <v>80</v>
      </c>
      <c r="C403" s="4">
        <v>419</v>
      </c>
      <c r="D403" s="8">
        <v>13.2</v>
      </c>
      <c r="E403" s="4">
        <v>366</v>
      </c>
      <c r="F403" s="8">
        <v>20.07</v>
      </c>
      <c r="G403" s="4">
        <v>52</v>
      </c>
      <c r="H403" s="8">
        <v>3.95</v>
      </c>
      <c r="I403" s="4">
        <v>1</v>
      </c>
    </row>
    <row r="404" spans="1:9" x14ac:dyDescent="0.2">
      <c r="A404" s="2">
        <v>2</v>
      </c>
      <c r="B404" s="1" t="s">
        <v>79</v>
      </c>
      <c r="C404" s="4">
        <v>371</v>
      </c>
      <c r="D404" s="8">
        <v>11.69</v>
      </c>
      <c r="E404" s="4">
        <v>340</v>
      </c>
      <c r="F404" s="8">
        <v>18.64</v>
      </c>
      <c r="G404" s="4">
        <v>31</v>
      </c>
      <c r="H404" s="8">
        <v>2.36</v>
      </c>
      <c r="I404" s="4">
        <v>0</v>
      </c>
    </row>
    <row r="405" spans="1:9" x14ac:dyDescent="0.2">
      <c r="A405" s="2">
        <v>3</v>
      </c>
      <c r="B405" s="1" t="s">
        <v>74</v>
      </c>
      <c r="C405" s="4">
        <v>239</v>
      </c>
      <c r="D405" s="8">
        <v>7.53</v>
      </c>
      <c r="E405" s="4">
        <v>119</v>
      </c>
      <c r="F405" s="8">
        <v>6.52</v>
      </c>
      <c r="G405" s="4">
        <v>120</v>
      </c>
      <c r="H405" s="8">
        <v>9.1300000000000008</v>
      </c>
      <c r="I405" s="4">
        <v>0</v>
      </c>
    </row>
    <row r="406" spans="1:9" x14ac:dyDescent="0.2">
      <c r="A406" s="2">
        <v>4</v>
      </c>
      <c r="B406" s="1" t="s">
        <v>64</v>
      </c>
      <c r="C406" s="4">
        <v>203</v>
      </c>
      <c r="D406" s="8">
        <v>6.4</v>
      </c>
      <c r="E406" s="4">
        <v>72</v>
      </c>
      <c r="F406" s="8">
        <v>3.95</v>
      </c>
      <c r="G406" s="4">
        <v>131</v>
      </c>
      <c r="H406" s="8">
        <v>9.9600000000000009</v>
      </c>
      <c r="I406" s="4">
        <v>0</v>
      </c>
    </row>
    <row r="407" spans="1:9" x14ac:dyDescent="0.2">
      <c r="A407" s="2">
        <v>5</v>
      </c>
      <c r="B407" s="1" t="s">
        <v>72</v>
      </c>
      <c r="C407" s="4">
        <v>193</v>
      </c>
      <c r="D407" s="8">
        <v>6.08</v>
      </c>
      <c r="E407" s="4">
        <v>145</v>
      </c>
      <c r="F407" s="8">
        <v>7.95</v>
      </c>
      <c r="G407" s="4">
        <v>45</v>
      </c>
      <c r="H407" s="8">
        <v>3.42</v>
      </c>
      <c r="I407" s="4">
        <v>3</v>
      </c>
    </row>
    <row r="408" spans="1:9" x14ac:dyDescent="0.2">
      <c r="A408" s="2">
        <v>6</v>
      </c>
      <c r="B408" s="1" t="s">
        <v>65</v>
      </c>
      <c r="C408" s="4">
        <v>158</v>
      </c>
      <c r="D408" s="8">
        <v>4.9800000000000004</v>
      </c>
      <c r="E408" s="4">
        <v>94</v>
      </c>
      <c r="F408" s="8">
        <v>5.15</v>
      </c>
      <c r="G408" s="4">
        <v>64</v>
      </c>
      <c r="H408" s="8">
        <v>4.87</v>
      </c>
      <c r="I408" s="4">
        <v>0</v>
      </c>
    </row>
    <row r="409" spans="1:9" x14ac:dyDescent="0.2">
      <c r="A409" s="2">
        <v>7</v>
      </c>
      <c r="B409" s="1" t="s">
        <v>76</v>
      </c>
      <c r="C409" s="4">
        <v>146</v>
      </c>
      <c r="D409" s="8">
        <v>4.5999999999999996</v>
      </c>
      <c r="E409" s="4">
        <v>63</v>
      </c>
      <c r="F409" s="8">
        <v>3.45</v>
      </c>
      <c r="G409" s="4">
        <v>82</v>
      </c>
      <c r="H409" s="8">
        <v>6.24</v>
      </c>
      <c r="I409" s="4">
        <v>1</v>
      </c>
    </row>
    <row r="410" spans="1:9" x14ac:dyDescent="0.2">
      <c r="A410" s="2">
        <v>8</v>
      </c>
      <c r="B410" s="1" t="s">
        <v>73</v>
      </c>
      <c r="C410" s="4">
        <v>116</v>
      </c>
      <c r="D410" s="8">
        <v>3.65</v>
      </c>
      <c r="E410" s="4">
        <v>64</v>
      </c>
      <c r="F410" s="8">
        <v>3.51</v>
      </c>
      <c r="G410" s="4">
        <v>52</v>
      </c>
      <c r="H410" s="8">
        <v>3.95</v>
      </c>
      <c r="I410" s="4">
        <v>0</v>
      </c>
    </row>
    <row r="411" spans="1:9" x14ac:dyDescent="0.2">
      <c r="A411" s="2">
        <v>9</v>
      </c>
      <c r="B411" s="1" t="s">
        <v>81</v>
      </c>
      <c r="C411" s="4">
        <v>115</v>
      </c>
      <c r="D411" s="8">
        <v>3.62</v>
      </c>
      <c r="E411" s="4">
        <v>74</v>
      </c>
      <c r="F411" s="8">
        <v>4.0599999999999996</v>
      </c>
      <c r="G411" s="4">
        <v>26</v>
      </c>
      <c r="H411" s="8">
        <v>1.98</v>
      </c>
      <c r="I411" s="4">
        <v>7</v>
      </c>
    </row>
    <row r="412" spans="1:9" x14ac:dyDescent="0.2">
      <c r="A412" s="2">
        <v>10</v>
      </c>
      <c r="B412" s="1" t="s">
        <v>66</v>
      </c>
      <c r="C412" s="4">
        <v>104</v>
      </c>
      <c r="D412" s="8">
        <v>3.28</v>
      </c>
      <c r="E412" s="4">
        <v>27</v>
      </c>
      <c r="F412" s="8">
        <v>1.48</v>
      </c>
      <c r="G412" s="4">
        <v>77</v>
      </c>
      <c r="H412" s="8">
        <v>5.86</v>
      </c>
      <c r="I412" s="4">
        <v>0</v>
      </c>
    </row>
    <row r="413" spans="1:9" x14ac:dyDescent="0.2">
      <c r="A413" s="2">
        <v>11</v>
      </c>
      <c r="B413" s="1" t="s">
        <v>82</v>
      </c>
      <c r="C413" s="4">
        <v>84</v>
      </c>
      <c r="D413" s="8">
        <v>2.65</v>
      </c>
      <c r="E413" s="4">
        <v>72</v>
      </c>
      <c r="F413" s="8">
        <v>3.95</v>
      </c>
      <c r="G413" s="4">
        <v>12</v>
      </c>
      <c r="H413" s="8">
        <v>0.91</v>
      </c>
      <c r="I413" s="4">
        <v>0</v>
      </c>
    </row>
    <row r="414" spans="1:9" x14ac:dyDescent="0.2">
      <c r="A414" s="2">
        <v>12</v>
      </c>
      <c r="B414" s="1" t="s">
        <v>71</v>
      </c>
      <c r="C414" s="4">
        <v>73</v>
      </c>
      <c r="D414" s="8">
        <v>2.2999999999999998</v>
      </c>
      <c r="E414" s="4">
        <v>34</v>
      </c>
      <c r="F414" s="8">
        <v>1.86</v>
      </c>
      <c r="G414" s="4">
        <v>38</v>
      </c>
      <c r="H414" s="8">
        <v>2.89</v>
      </c>
      <c r="I414" s="4">
        <v>1</v>
      </c>
    </row>
    <row r="415" spans="1:9" x14ac:dyDescent="0.2">
      <c r="A415" s="2">
        <v>13</v>
      </c>
      <c r="B415" s="1" t="s">
        <v>87</v>
      </c>
      <c r="C415" s="4">
        <v>63</v>
      </c>
      <c r="D415" s="8">
        <v>1.98</v>
      </c>
      <c r="E415" s="4">
        <v>46</v>
      </c>
      <c r="F415" s="8">
        <v>2.52</v>
      </c>
      <c r="G415" s="4">
        <v>17</v>
      </c>
      <c r="H415" s="8">
        <v>1.29</v>
      </c>
      <c r="I415" s="4">
        <v>0</v>
      </c>
    </row>
    <row r="416" spans="1:9" x14ac:dyDescent="0.2">
      <c r="A416" s="2">
        <v>14</v>
      </c>
      <c r="B416" s="1" t="s">
        <v>78</v>
      </c>
      <c r="C416" s="4">
        <v>62</v>
      </c>
      <c r="D416" s="8">
        <v>1.95</v>
      </c>
      <c r="E416" s="4">
        <v>27</v>
      </c>
      <c r="F416" s="8">
        <v>1.48</v>
      </c>
      <c r="G416" s="4">
        <v>33</v>
      </c>
      <c r="H416" s="8">
        <v>2.5099999999999998</v>
      </c>
      <c r="I416" s="4">
        <v>0</v>
      </c>
    </row>
    <row r="417" spans="1:9" x14ac:dyDescent="0.2">
      <c r="A417" s="2">
        <v>15</v>
      </c>
      <c r="B417" s="1" t="s">
        <v>68</v>
      </c>
      <c r="C417" s="4">
        <v>58</v>
      </c>
      <c r="D417" s="8">
        <v>1.83</v>
      </c>
      <c r="E417" s="4">
        <v>16</v>
      </c>
      <c r="F417" s="8">
        <v>0.88</v>
      </c>
      <c r="G417" s="4">
        <v>42</v>
      </c>
      <c r="H417" s="8">
        <v>3.19</v>
      </c>
      <c r="I417" s="4">
        <v>0</v>
      </c>
    </row>
    <row r="418" spans="1:9" x14ac:dyDescent="0.2">
      <c r="A418" s="2">
        <v>16</v>
      </c>
      <c r="B418" s="1" t="s">
        <v>91</v>
      </c>
      <c r="C418" s="4">
        <v>54</v>
      </c>
      <c r="D418" s="8">
        <v>1.7</v>
      </c>
      <c r="E418" s="4">
        <v>31</v>
      </c>
      <c r="F418" s="8">
        <v>1.7</v>
      </c>
      <c r="G418" s="4">
        <v>22</v>
      </c>
      <c r="H418" s="8">
        <v>1.67</v>
      </c>
      <c r="I418" s="4">
        <v>1</v>
      </c>
    </row>
    <row r="419" spans="1:9" x14ac:dyDescent="0.2">
      <c r="A419" s="2">
        <v>17</v>
      </c>
      <c r="B419" s="1" t="s">
        <v>77</v>
      </c>
      <c r="C419" s="4">
        <v>47</v>
      </c>
      <c r="D419" s="8">
        <v>1.48</v>
      </c>
      <c r="E419" s="4">
        <v>35</v>
      </c>
      <c r="F419" s="8">
        <v>1.92</v>
      </c>
      <c r="G419" s="4">
        <v>11</v>
      </c>
      <c r="H419" s="8">
        <v>0.84</v>
      </c>
      <c r="I419" s="4">
        <v>1</v>
      </c>
    </row>
    <row r="420" spans="1:9" x14ac:dyDescent="0.2">
      <c r="A420" s="2">
        <v>18</v>
      </c>
      <c r="B420" s="1" t="s">
        <v>83</v>
      </c>
      <c r="C420" s="4">
        <v>42</v>
      </c>
      <c r="D420" s="8">
        <v>1.32</v>
      </c>
      <c r="E420" s="4">
        <v>0</v>
      </c>
      <c r="F420" s="8">
        <v>0</v>
      </c>
      <c r="G420" s="4">
        <v>37</v>
      </c>
      <c r="H420" s="8">
        <v>2.81</v>
      </c>
      <c r="I420" s="4">
        <v>2</v>
      </c>
    </row>
    <row r="421" spans="1:9" x14ac:dyDescent="0.2">
      <c r="A421" s="2">
        <v>19</v>
      </c>
      <c r="B421" s="1" t="s">
        <v>93</v>
      </c>
      <c r="C421" s="4">
        <v>39</v>
      </c>
      <c r="D421" s="8">
        <v>1.23</v>
      </c>
      <c r="E421" s="4">
        <v>8</v>
      </c>
      <c r="F421" s="8">
        <v>0.44</v>
      </c>
      <c r="G421" s="4">
        <v>28</v>
      </c>
      <c r="H421" s="8">
        <v>2.13</v>
      </c>
      <c r="I421" s="4">
        <v>0</v>
      </c>
    </row>
    <row r="422" spans="1:9" x14ac:dyDescent="0.2">
      <c r="A422" s="2">
        <v>19</v>
      </c>
      <c r="B422" s="1" t="s">
        <v>86</v>
      </c>
      <c r="C422" s="4">
        <v>39</v>
      </c>
      <c r="D422" s="8">
        <v>1.23</v>
      </c>
      <c r="E422" s="4">
        <v>16</v>
      </c>
      <c r="F422" s="8">
        <v>0.88</v>
      </c>
      <c r="G422" s="4">
        <v>23</v>
      </c>
      <c r="H422" s="8">
        <v>1.75</v>
      </c>
      <c r="I422" s="4">
        <v>0</v>
      </c>
    </row>
    <row r="423" spans="1:9" x14ac:dyDescent="0.2">
      <c r="A423" s="1"/>
      <c r="C423" s="4"/>
      <c r="D423" s="8"/>
      <c r="E423" s="4"/>
      <c r="F423" s="8"/>
      <c r="G423" s="4"/>
      <c r="H423" s="8"/>
      <c r="I423" s="4"/>
    </row>
    <row r="424" spans="1:9" x14ac:dyDescent="0.2">
      <c r="A424" s="1" t="s">
        <v>19</v>
      </c>
      <c r="C424" s="4"/>
      <c r="D424" s="8"/>
      <c r="E424" s="4"/>
      <c r="F424" s="8"/>
      <c r="G424" s="4"/>
      <c r="H424" s="8"/>
      <c r="I424" s="4"/>
    </row>
    <row r="425" spans="1:9" x14ac:dyDescent="0.2">
      <c r="A425" s="2">
        <v>1</v>
      </c>
      <c r="B425" s="1" t="s">
        <v>80</v>
      </c>
      <c r="C425" s="4">
        <v>95</v>
      </c>
      <c r="D425" s="8">
        <v>13.59</v>
      </c>
      <c r="E425" s="4">
        <v>84</v>
      </c>
      <c r="F425" s="8">
        <v>29.17</v>
      </c>
      <c r="G425" s="4">
        <v>11</v>
      </c>
      <c r="H425" s="8">
        <v>2.71</v>
      </c>
      <c r="I425" s="4">
        <v>0</v>
      </c>
    </row>
    <row r="426" spans="1:9" x14ac:dyDescent="0.2">
      <c r="A426" s="2">
        <v>2</v>
      </c>
      <c r="B426" s="1" t="s">
        <v>65</v>
      </c>
      <c r="C426" s="4">
        <v>58</v>
      </c>
      <c r="D426" s="8">
        <v>8.3000000000000007</v>
      </c>
      <c r="E426" s="4">
        <v>21</v>
      </c>
      <c r="F426" s="8">
        <v>7.29</v>
      </c>
      <c r="G426" s="4">
        <v>37</v>
      </c>
      <c r="H426" s="8">
        <v>9.11</v>
      </c>
      <c r="I426" s="4">
        <v>0</v>
      </c>
    </row>
    <row r="427" spans="1:9" x14ac:dyDescent="0.2">
      <c r="A427" s="2">
        <v>3</v>
      </c>
      <c r="B427" s="1" t="s">
        <v>81</v>
      </c>
      <c r="C427" s="4">
        <v>54</v>
      </c>
      <c r="D427" s="8">
        <v>7.73</v>
      </c>
      <c r="E427" s="4">
        <v>40</v>
      </c>
      <c r="F427" s="8">
        <v>13.89</v>
      </c>
      <c r="G427" s="4">
        <v>12</v>
      </c>
      <c r="H427" s="8">
        <v>2.96</v>
      </c>
      <c r="I427" s="4">
        <v>0</v>
      </c>
    </row>
    <row r="428" spans="1:9" x14ac:dyDescent="0.2">
      <c r="A428" s="2">
        <v>4</v>
      </c>
      <c r="B428" s="1" t="s">
        <v>64</v>
      </c>
      <c r="C428" s="4">
        <v>50</v>
      </c>
      <c r="D428" s="8">
        <v>7.15</v>
      </c>
      <c r="E428" s="4">
        <v>4</v>
      </c>
      <c r="F428" s="8">
        <v>1.39</v>
      </c>
      <c r="G428" s="4">
        <v>46</v>
      </c>
      <c r="H428" s="8">
        <v>11.33</v>
      </c>
      <c r="I428" s="4">
        <v>0</v>
      </c>
    </row>
    <row r="429" spans="1:9" x14ac:dyDescent="0.2">
      <c r="A429" s="2">
        <v>5</v>
      </c>
      <c r="B429" s="1" t="s">
        <v>79</v>
      </c>
      <c r="C429" s="4">
        <v>44</v>
      </c>
      <c r="D429" s="8">
        <v>6.29</v>
      </c>
      <c r="E429" s="4">
        <v>35</v>
      </c>
      <c r="F429" s="8">
        <v>12.15</v>
      </c>
      <c r="G429" s="4">
        <v>9</v>
      </c>
      <c r="H429" s="8">
        <v>2.2200000000000002</v>
      </c>
      <c r="I429" s="4">
        <v>0</v>
      </c>
    </row>
    <row r="430" spans="1:9" x14ac:dyDescent="0.2">
      <c r="A430" s="2">
        <v>6</v>
      </c>
      <c r="B430" s="1" t="s">
        <v>66</v>
      </c>
      <c r="C430" s="4">
        <v>42</v>
      </c>
      <c r="D430" s="8">
        <v>6.01</v>
      </c>
      <c r="E430" s="4">
        <v>6</v>
      </c>
      <c r="F430" s="8">
        <v>2.08</v>
      </c>
      <c r="G430" s="4">
        <v>36</v>
      </c>
      <c r="H430" s="8">
        <v>8.8699999999999992</v>
      </c>
      <c r="I430" s="4">
        <v>0</v>
      </c>
    </row>
    <row r="431" spans="1:9" x14ac:dyDescent="0.2">
      <c r="A431" s="2">
        <v>7</v>
      </c>
      <c r="B431" s="1" t="s">
        <v>82</v>
      </c>
      <c r="C431" s="4">
        <v>33</v>
      </c>
      <c r="D431" s="8">
        <v>4.72</v>
      </c>
      <c r="E431" s="4">
        <v>28</v>
      </c>
      <c r="F431" s="8">
        <v>9.7200000000000006</v>
      </c>
      <c r="G431" s="4">
        <v>5</v>
      </c>
      <c r="H431" s="8">
        <v>1.23</v>
      </c>
      <c r="I431" s="4">
        <v>0</v>
      </c>
    </row>
    <row r="432" spans="1:9" x14ac:dyDescent="0.2">
      <c r="A432" s="2">
        <v>8</v>
      </c>
      <c r="B432" s="1" t="s">
        <v>74</v>
      </c>
      <c r="C432" s="4">
        <v>29</v>
      </c>
      <c r="D432" s="8">
        <v>4.1500000000000004</v>
      </c>
      <c r="E432" s="4">
        <v>9</v>
      </c>
      <c r="F432" s="8">
        <v>3.13</v>
      </c>
      <c r="G432" s="4">
        <v>20</v>
      </c>
      <c r="H432" s="8">
        <v>4.93</v>
      </c>
      <c r="I432" s="4">
        <v>0</v>
      </c>
    </row>
    <row r="433" spans="1:9" x14ac:dyDescent="0.2">
      <c r="A433" s="2">
        <v>9</v>
      </c>
      <c r="B433" s="1" t="s">
        <v>72</v>
      </c>
      <c r="C433" s="4">
        <v>28</v>
      </c>
      <c r="D433" s="8">
        <v>4.01</v>
      </c>
      <c r="E433" s="4">
        <v>15</v>
      </c>
      <c r="F433" s="8">
        <v>5.21</v>
      </c>
      <c r="G433" s="4">
        <v>12</v>
      </c>
      <c r="H433" s="8">
        <v>2.96</v>
      </c>
      <c r="I433" s="4">
        <v>1</v>
      </c>
    </row>
    <row r="434" spans="1:9" x14ac:dyDescent="0.2">
      <c r="A434" s="2">
        <v>10</v>
      </c>
      <c r="B434" s="1" t="s">
        <v>73</v>
      </c>
      <c r="C434" s="4">
        <v>23</v>
      </c>
      <c r="D434" s="8">
        <v>3.29</v>
      </c>
      <c r="E434" s="4">
        <v>5</v>
      </c>
      <c r="F434" s="8">
        <v>1.74</v>
      </c>
      <c r="G434" s="4">
        <v>18</v>
      </c>
      <c r="H434" s="8">
        <v>4.43</v>
      </c>
      <c r="I434" s="4">
        <v>0</v>
      </c>
    </row>
    <row r="435" spans="1:9" x14ac:dyDescent="0.2">
      <c r="A435" s="2">
        <v>11</v>
      </c>
      <c r="B435" s="1" t="s">
        <v>76</v>
      </c>
      <c r="C435" s="4">
        <v>20</v>
      </c>
      <c r="D435" s="8">
        <v>2.86</v>
      </c>
      <c r="E435" s="4">
        <v>2</v>
      </c>
      <c r="F435" s="8">
        <v>0.69</v>
      </c>
      <c r="G435" s="4">
        <v>18</v>
      </c>
      <c r="H435" s="8">
        <v>4.43</v>
      </c>
      <c r="I435" s="4">
        <v>0</v>
      </c>
    </row>
    <row r="436" spans="1:9" x14ac:dyDescent="0.2">
      <c r="A436" s="2">
        <v>12</v>
      </c>
      <c r="B436" s="1" t="s">
        <v>71</v>
      </c>
      <c r="C436" s="4">
        <v>17</v>
      </c>
      <c r="D436" s="8">
        <v>2.4300000000000002</v>
      </c>
      <c r="E436" s="4">
        <v>2</v>
      </c>
      <c r="F436" s="8">
        <v>0.69</v>
      </c>
      <c r="G436" s="4">
        <v>15</v>
      </c>
      <c r="H436" s="8">
        <v>3.69</v>
      </c>
      <c r="I436" s="4">
        <v>0</v>
      </c>
    </row>
    <row r="437" spans="1:9" x14ac:dyDescent="0.2">
      <c r="A437" s="2">
        <v>13</v>
      </c>
      <c r="B437" s="1" t="s">
        <v>78</v>
      </c>
      <c r="C437" s="4">
        <v>16</v>
      </c>
      <c r="D437" s="8">
        <v>2.29</v>
      </c>
      <c r="E437" s="4">
        <v>3</v>
      </c>
      <c r="F437" s="8">
        <v>1.04</v>
      </c>
      <c r="G437" s="4">
        <v>13</v>
      </c>
      <c r="H437" s="8">
        <v>3.2</v>
      </c>
      <c r="I437" s="4">
        <v>0</v>
      </c>
    </row>
    <row r="438" spans="1:9" x14ac:dyDescent="0.2">
      <c r="A438" s="2">
        <v>14</v>
      </c>
      <c r="B438" s="1" t="s">
        <v>69</v>
      </c>
      <c r="C438" s="4">
        <v>15</v>
      </c>
      <c r="D438" s="8">
        <v>2.15</v>
      </c>
      <c r="E438" s="4">
        <v>0</v>
      </c>
      <c r="F438" s="8">
        <v>0</v>
      </c>
      <c r="G438" s="4">
        <v>15</v>
      </c>
      <c r="H438" s="8">
        <v>3.69</v>
      </c>
      <c r="I438" s="4">
        <v>0</v>
      </c>
    </row>
    <row r="439" spans="1:9" x14ac:dyDescent="0.2">
      <c r="A439" s="2">
        <v>15</v>
      </c>
      <c r="B439" s="1" t="s">
        <v>68</v>
      </c>
      <c r="C439" s="4">
        <v>11</v>
      </c>
      <c r="D439" s="8">
        <v>1.57</v>
      </c>
      <c r="E439" s="4">
        <v>0</v>
      </c>
      <c r="F439" s="8">
        <v>0</v>
      </c>
      <c r="G439" s="4">
        <v>11</v>
      </c>
      <c r="H439" s="8">
        <v>2.71</v>
      </c>
      <c r="I439" s="4">
        <v>0</v>
      </c>
    </row>
    <row r="440" spans="1:9" x14ac:dyDescent="0.2">
      <c r="A440" s="2">
        <v>15</v>
      </c>
      <c r="B440" s="1" t="s">
        <v>86</v>
      </c>
      <c r="C440" s="4">
        <v>11</v>
      </c>
      <c r="D440" s="8">
        <v>1.57</v>
      </c>
      <c r="E440" s="4">
        <v>3</v>
      </c>
      <c r="F440" s="8">
        <v>1.04</v>
      </c>
      <c r="G440" s="4">
        <v>8</v>
      </c>
      <c r="H440" s="8">
        <v>1.97</v>
      </c>
      <c r="I440" s="4">
        <v>0</v>
      </c>
    </row>
    <row r="441" spans="1:9" x14ac:dyDescent="0.2">
      <c r="A441" s="2">
        <v>17</v>
      </c>
      <c r="B441" s="1" t="s">
        <v>83</v>
      </c>
      <c r="C441" s="4">
        <v>10</v>
      </c>
      <c r="D441" s="8">
        <v>1.43</v>
      </c>
      <c r="E441" s="4">
        <v>0</v>
      </c>
      <c r="F441" s="8">
        <v>0</v>
      </c>
      <c r="G441" s="4">
        <v>10</v>
      </c>
      <c r="H441" s="8">
        <v>2.46</v>
      </c>
      <c r="I441" s="4">
        <v>0</v>
      </c>
    </row>
    <row r="442" spans="1:9" x14ac:dyDescent="0.2">
      <c r="A442" s="2">
        <v>17</v>
      </c>
      <c r="B442" s="1" t="s">
        <v>84</v>
      </c>
      <c r="C442" s="4">
        <v>10</v>
      </c>
      <c r="D442" s="8">
        <v>1.43</v>
      </c>
      <c r="E442" s="4">
        <v>1</v>
      </c>
      <c r="F442" s="8">
        <v>0.35</v>
      </c>
      <c r="G442" s="4">
        <v>9</v>
      </c>
      <c r="H442" s="8">
        <v>2.2200000000000002</v>
      </c>
      <c r="I442" s="4">
        <v>0</v>
      </c>
    </row>
    <row r="443" spans="1:9" x14ac:dyDescent="0.2">
      <c r="A443" s="2">
        <v>19</v>
      </c>
      <c r="B443" s="1" t="s">
        <v>67</v>
      </c>
      <c r="C443" s="4">
        <v>9</v>
      </c>
      <c r="D443" s="8">
        <v>1.29</v>
      </c>
      <c r="E443" s="4">
        <v>0</v>
      </c>
      <c r="F443" s="8">
        <v>0</v>
      </c>
      <c r="G443" s="4">
        <v>9</v>
      </c>
      <c r="H443" s="8">
        <v>2.2200000000000002</v>
      </c>
      <c r="I443" s="4">
        <v>0</v>
      </c>
    </row>
    <row r="444" spans="1:9" x14ac:dyDescent="0.2">
      <c r="A444" s="2">
        <v>19</v>
      </c>
      <c r="B444" s="1" t="s">
        <v>90</v>
      </c>
      <c r="C444" s="4">
        <v>9</v>
      </c>
      <c r="D444" s="8">
        <v>1.29</v>
      </c>
      <c r="E444" s="4">
        <v>2</v>
      </c>
      <c r="F444" s="8">
        <v>0.69</v>
      </c>
      <c r="G444" s="4">
        <v>7</v>
      </c>
      <c r="H444" s="8">
        <v>1.72</v>
      </c>
      <c r="I444" s="4">
        <v>0</v>
      </c>
    </row>
    <row r="445" spans="1:9" x14ac:dyDescent="0.2">
      <c r="A445" s="2">
        <v>19</v>
      </c>
      <c r="B445" s="1" t="s">
        <v>95</v>
      </c>
      <c r="C445" s="4">
        <v>9</v>
      </c>
      <c r="D445" s="8">
        <v>1.29</v>
      </c>
      <c r="E445" s="4">
        <v>3</v>
      </c>
      <c r="F445" s="8">
        <v>1.04</v>
      </c>
      <c r="G445" s="4">
        <v>6</v>
      </c>
      <c r="H445" s="8">
        <v>1.48</v>
      </c>
      <c r="I445" s="4">
        <v>0</v>
      </c>
    </row>
    <row r="446" spans="1:9" x14ac:dyDescent="0.2">
      <c r="A446" s="2">
        <v>19</v>
      </c>
      <c r="B446" s="1" t="s">
        <v>77</v>
      </c>
      <c r="C446" s="4">
        <v>9</v>
      </c>
      <c r="D446" s="8">
        <v>1.29</v>
      </c>
      <c r="E446" s="4">
        <v>3</v>
      </c>
      <c r="F446" s="8">
        <v>1.04</v>
      </c>
      <c r="G446" s="4">
        <v>6</v>
      </c>
      <c r="H446" s="8">
        <v>1.48</v>
      </c>
      <c r="I446" s="4">
        <v>0</v>
      </c>
    </row>
    <row r="447" spans="1:9" x14ac:dyDescent="0.2">
      <c r="A447" s="2">
        <v>19</v>
      </c>
      <c r="B447" s="1" t="s">
        <v>99</v>
      </c>
      <c r="C447" s="4">
        <v>9</v>
      </c>
      <c r="D447" s="8">
        <v>1.29</v>
      </c>
      <c r="E447" s="4">
        <v>3</v>
      </c>
      <c r="F447" s="8">
        <v>1.04</v>
      </c>
      <c r="G447" s="4">
        <v>6</v>
      </c>
      <c r="H447" s="8">
        <v>1.48</v>
      </c>
      <c r="I447" s="4">
        <v>0</v>
      </c>
    </row>
    <row r="448" spans="1:9" x14ac:dyDescent="0.2">
      <c r="A448" s="1"/>
      <c r="C448" s="4"/>
      <c r="D448" s="8"/>
      <c r="E448" s="4"/>
      <c r="F448" s="8"/>
      <c r="G448" s="4"/>
      <c r="H448" s="8"/>
      <c r="I448" s="4"/>
    </row>
    <row r="449" spans="1:9" x14ac:dyDescent="0.2">
      <c r="A449" s="1" t="s">
        <v>20</v>
      </c>
      <c r="C449" s="4"/>
      <c r="D449" s="8"/>
      <c r="E449" s="4"/>
      <c r="F449" s="8"/>
      <c r="G449" s="4"/>
      <c r="H449" s="8"/>
      <c r="I449" s="4"/>
    </row>
    <row r="450" spans="1:9" x14ac:dyDescent="0.2">
      <c r="A450" s="2">
        <v>1</v>
      </c>
      <c r="B450" s="1" t="s">
        <v>64</v>
      </c>
      <c r="C450" s="4">
        <v>39</v>
      </c>
      <c r="D450" s="8">
        <v>10.6</v>
      </c>
      <c r="E450" s="4">
        <v>18</v>
      </c>
      <c r="F450" s="8">
        <v>8.14</v>
      </c>
      <c r="G450" s="4">
        <v>21</v>
      </c>
      <c r="H450" s="8">
        <v>15.56</v>
      </c>
      <c r="I450" s="4">
        <v>0</v>
      </c>
    </row>
    <row r="451" spans="1:9" x14ac:dyDescent="0.2">
      <c r="A451" s="2">
        <v>2</v>
      </c>
      <c r="B451" s="1" t="s">
        <v>80</v>
      </c>
      <c r="C451" s="4">
        <v>35</v>
      </c>
      <c r="D451" s="8">
        <v>9.51</v>
      </c>
      <c r="E451" s="4">
        <v>34</v>
      </c>
      <c r="F451" s="8">
        <v>15.38</v>
      </c>
      <c r="G451" s="4">
        <v>1</v>
      </c>
      <c r="H451" s="8">
        <v>0.74</v>
      </c>
      <c r="I451" s="4">
        <v>0</v>
      </c>
    </row>
    <row r="452" spans="1:9" x14ac:dyDescent="0.2">
      <c r="A452" s="2">
        <v>3</v>
      </c>
      <c r="B452" s="1" t="s">
        <v>79</v>
      </c>
      <c r="C452" s="4">
        <v>34</v>
      </c>
      <c r="D452" s="8">
        <v>9.24</v>
      </c>
      <c r="E452" s="4">
        <v>30</v>
      </c>
      <c r="F452" s="8">
        <v>13.57</v>
      </c>
      <c r="G452" s="4">
        <v>4</v>
      </c>
      <c r="H452" s="8">
        <v>2.96</v>
      </c>
      <c r="I452" s="4">
        <v>0</v>
      </c>
    </row>
    <row r="453" spans="1:9" x14ac:dyDescent="0.2">
      <c r="A453" s="2">
        <v>4</v>
      </c>
      <c r="B453" s="1" t="s">
        <v>74</v>
      </c>
      <c r="C453" s="4">
        <v>29</v>
      </c>
      <c r="D453" s="8">
        <v>7.88</v>
      </c>
      <c r="E453" s="4">
        <v>20</v>
      </c>
      <c r="F453" s="8">
        <v>9.0500000000000007</v>
      </c>
      <c r="G453" s="4">
        <v>9</v>
      </c>
      <c r="H453" s="8">
        <v>6.67</v>
      </c>
      <c r="I453" s="4">
        <v>0</v>
      </c>
    </row>
    <row r="454" spans="1:9" x14ac:dyDescent="0.2">
      <c r="A454" s="2">
        <v>5</v>
      </c>
      <c r="B454" s="1" t="s">
        <v>72</v>
      </c>
      <c r="C454" s="4">
        <v>23</v>
      </c>
      <c r="D454" s="8">
        <v>6.25</v>
      </c>
      <c r="E454" s="4">
        <v>17</v>
      </c>
      <c r="F454" s="8">
        <v>7.69</v>
      </c>
      <c r="G454" s="4">
        <v>6</v>
      </c>
      <c r="H454" s="8">
        <v>4.4400000000000004</v>
      </c>
      <c r="I454" s="4">
        <v>0</v>
      </c>
    </row>
    <row r="455" spans="1:9" x14ac:dyDescent="0.2">
      <c r="A455" s="2">
        <v>6</v>
      </c>
      <c r="B455" s="1" t="s">
        <v>65</v>
      </c>
      <c r="C455" s="4">
        <v>22</v>
      </c>
      <c r="D455" s="8">
        <v>5.98</v>
      </c>
      <c r="E455" s="4">
        <v>10</v>
      </c>
      <c r="F455" s="8">
        <v>4.5199999999999996</v>
      </c>
      <c r="G455" s="4">
        <v>12</v>
      </c>
      <c r="H455" s="8">
        <v>8.89</v>
      </c>
      <c r="I455" s="4">
        <v>0</v>
      </c>
    </row>
    <row r="456" spans="1:9" x14ac:dyDescent="0.2">
      <c r="A456" s="2">
        <v>7</v>
      </c>
      <c r="B456" s="1" t="s">
        <v>92</v>
      </c>
      <c r="C456" s="4">
        <v>21</v>
      </c>
      <c r="D456" s="8">
        <v>5.71</v>
      </c>
      <c r="E456" s="4">
        <v>16</v>
      </c>
      <c r="F456" s="8">
        <v>7.24</v>
      </c>
      <c r="G456" s="4">
        <v>5</v>
      </c>
      <c r="H456" s="8">
        <v>3.7</v>
      </c>
      <c r="I456" s="4">
        <v>0</v>
      </c>
    </row>
    <row r="457" spans="1:9" x14ac:dyDescent="0.2">
      <c r="A457" s="2">
        <v>8</v>
      </c>
      <c r="B457" s="1" t="s">
        <v>76</v>
      </c>
      <c r="C457" s="4">
        <v>19</v>
      </c>
      <c r="D457" s="8">
        <v>5.16</v>
      </c>
      <c r="E457" s="4">
        <v>7</v>
      </c>
      <c r="F457" s="8">
        <v>3.17</v>
      </c>
      <c r="G457" s="4">
        <v>11</v>
      </c>
      <c r="H457" s="8">
        <v>8.15</v>
      </c>
      <c r="I457" s="4">
        <v>0</v>
      </c>
    </row>
    <row r="458" spans="1:9" x14ac:dyDescent="0.2">
      <c r="A458" s="2">
        <v>9</v>
      </c>
      <c r="B458" s="1" t="s">
        <v>66</v>
      </c>
      <c r="C458" s="4">
        <v>13</v>
      </c>
      <c r="D458" s="8">
        <v>3.53</v>
      </c>
      <c r="E458" s="4">
        <v>5</v>
      </c>
      <c r="F458" s="8">
        <v>2.2599999999999998</v>
      </c>
      <c r="G458" s="4">
        <v>8</v>
      </c>
      <c r="H458" s="8">
        <v>5.93</v>
      </c>
      <c r="I458" s="4">
        <v>0</v>
      </c>
    </row>
    <row r="459" spans="1:9" x14ac:dyDescent="0.2">
      <c r="A459" s="2">
        <v>9</v>
      </c>
      <c r="B459" s="1" t="s">
        <v>81</v>
      </c>
      <c r="C459" s="4">
        <v>13</v>
      </c>
      <c r="D459" s="8">
        <v>3.53</v>
      </c>
      <c r="E459" s="4">
        <v>6</v>
      </c>
      <c r="F459" s="8">
        <v>2.71</v>
      </c>
      <c r="G459" s="4">
        <v>2</v>
      </c>
      <c r="H459" s="8">
        <v>1.48</v>
      </c>
      <c r="I459" s="4">
        <v>0</v>
      </c>
    </row>
    <row r="460" spans="1:9" x14ac:dyDescent="0.2">
      <c r="A460" s="2">
        <v>11</v>
      </c>
      <c r="B460" s="1" t="s">
        <v>73</v>
      </c>
      <c r="C460" s="4">
        <v>11</v>
      </c>
      <c r="D460" s="8">
        <v>2.99</v>
      </c>
      <c r="E460" s="4">
        <v>6</v>
      </c>
      <c r="F460" s="8">
        <v>2.71</v>
      </c>
      <c r="G460" s="4">
        <v>5</v>
      </c>
      <c r="H460" s="8">
        <v>3.7</v>
      </c>
      <c r="I460" s="4">
        <v>0</v>
      </c>
    </row>
    <row r="461" spans="1:9" x14ac:dyDescent="0.2">
      <c r="A461" s="2">
        <v>11</v>
      </c>
      <c r="B461" s="1" t="s">
        <v>87</v>
      </c>
      <c r="C461" s="4">
        <v>11</v>
      </c>
      <c r="D461" s="8">
        <v>2.99</v>
      </c>
      <c r="E461" s="4">
        <v>10</v>
      </c>
      <c r="F461" s="8">
        <v>4.5199999999999996</v>
      </c>
      <c r="G461" s="4">
        <v>1</v>
      </c>
      <c r="H461" s="8">
        <v>0.74</v>
      </c>
      <c r="I461" s="4">
        <v>0</v>
      </c>
    </row>
    <row r="462" spans="1:9" x14ac:dyDescent="0.2">
      <c r="A462" s="2">
        <v>13</v>
      </c>
      <c r="B462" s="1" t="s">
        <v>71</v>
      </c>
      <c r="C462" s="4">
        <v>9</v>
      </c>
      <c r="D462" s="8">
        <v>2.4500000000000002</v>
      </c>
      <c r="E462" s="4">
        <v>7</v>
      </c>
      <c r="F462" s="8">
        <v>3.17</v>
      </c>
      <c r="G462" s="4">
        <v>2</v>
      </c>
      <c r="H462" s="8">
        <v>1.48</v>
      </c>
      <c r="I462" s="4">
        <v>0</v>
      </c>
    </row>
    <row r="463" spans="1:9" x14ac:dyDescent="0.2">
      <c r="A463" s="2">
        <v>14</v>
      </c>
      <c r="B463" s="1" t="s">
        <v>68</v>
      </c>
      <c r="C463" s="4">
        <v>7</v>
      </c>
      <c r="D463" s="8">
        <v>1.9</v>
      </c>
      <c r="E463" s="4">
        <v>3</v>
      </c>
      <c r="F463" s="8">
        <v>1.36</v>
      </c>
      <c r="G463" s="4">
        <v>4</v>
      </c>
      <c r="H463" s="8">
        <v>2.96</v>
      </c>
      <c r="I463" s="4">
        <v>0</v>
      </c>
    </row>
    <row r="464" spans="1:9" x14ac:dyDescent="0.2">
      <c r="A464" s="2">
        <v>15</v>
      </c>
      <c r="B464" s="1" t="s">
        <v>91</v>
      </c>
      <c r="C464" s="4">
        <v>6</v>
      </c>
      <c r="D464" s="8">
        <v>1.63</v>
      </c>
      <c r="E464" s="4">
        <v>2</v>
      </c>
      <c r="F464" s="8">
        <v>0.9</v>
      </c>
      <c r="G464" s="4">
        <v>4</v>
      </c>
      <c r="H464" s="8">
        <v>2.96</v>
      </c>
      <c r="I464" s="4">
        <v>0</v>
      </c>
    </row>
    <row r="465" spans="1:9" x14ac:dyDescent="0.2">
      <c r="A465" s="2">
        <v>15</v>
      </c>
      <c r="B465" s="1" t="s">
        <v>100</v>
      </c>
      <c r="C465" s="4">
        <v>6</v>
      </c>
      <c r="D465" s="8">
        <v>1.63</v>
      </c>
      <c r="E465" s="4">
        <v>6</v>
      </c>
      <c r="F465" s="8">
        <v>2.71</v>
      </c>
      <c r="G465" s="4">
        <v>0</v>
      </c>
      <c r="H465" s="8">
        <v>0</v>
      </c>
      <c r="I465" s="4">
        <v>0</v>
      </c>
    </row>
    <row r="466" spans="1:9" x14ac:dyDescent="0.2">
      <c r="A466" s="2">
        <v>17</v>
      </c>
      <c r="B466" s="1" t="s">
        <v>83</v>
      </c>
      <c r="C466" s="4">
        <v>5</v>
      </c>
      <c r="D466" s="8">
        <v>1.36</v>
      </c>
      <c r="E466" s="4">
        <v>0</v>
      </c>
      <c r="F466" s="8">
        <v>0</v>
      </c>
      <c r="G466" s="4">
        <v>3</v>
      </c>
      <c r="H466" s="8">
        <v>2.2200000000000002</v>
      </c>
      <c r="I466" s="4">
        <v>0</v>
      </c>
    </row>
    <row r="467" spans="1:9" x14ac:dyDescent="0.2">
      <c r="A467" s="2">
        <v>18</v>
      </c>
      <c r="B467" s="1" t="s">
        <v>94</v>
      </c>
      <c r="C467" s="4">
        <v>4</v>
      </c>
      <c r="D467" s="8">
        <v>1.0900000000000001</v>
      </c>
      <c r="E467" s="4">
        <v>3</v>
      </c>
      <c r="F467" s="8">
        <v>1.36</v>
      </c>
      <c r="G467" s="4">
        <v>0</v>
      </c>
      <c r="H467" s="8">
        <v>0</v>
      </c>
      <c r="I467" s="4">
        <v>1</v>
      </c>
    </row>
    <row r="468" spans="1:9" x14ac:dyDescent="0.2">
      <c r="A468" s="2">
        <v>18</v>
      </c>
      <c r="B468" s="1" t="s">
        <v>69</v>
      </c>
      <c r="C468" s="4">
        <v>4</v>
      </c>
      <c r="D468" s="8">
        <v>1.0900000000000001</v>
      </c>
      <c r="E468" s="4">
        <v>1</v>
      </c>
      <c r="F468" s="8">
        <v>0.45</v>
      </c>
      <c r="G468" s="4">
        <v>3</v>
      </c>
      <c r="H468" s="8">
        <v>2.2200000000000002</v>
      </c>
      <c r="I468" s="4">
        <v>0</v>
      </c>
    </row>
    <row r="469" spans="1:9" x14ac:dyDescent="0.2">
      <c r="A469" s="2">
        <v>18</v>
      </c>
      <c r="B469" s="1" t="s">
        <v>97</v>
      </c>
      <c r="C469" s="4">
        <v>4</v>
      </c>
      <c r="D469" s="8">
        <v>1.0900000000000001</v>
      </c>
      <c r="E469" s="4">
        <v>2</v>
      </c>
      <c r="F469" s="8">
        <v>0.9</v>
      </c>
      <c r="G469" s="4">
        <v>2</v>
      </c>
      <c r="H469" s="8">
        <v>1.48</v>
      </c>
      <c r="I469" s="4">
        <v>0</v>
      </c>
    </row>
    <row r="470" spans="1:9" x14ac:dyDescent="0.2">
      <c r="A470" s="2">
        <v>18</v>
      </c>
      <c r="B470" s="1" t="s">
        <v>82</v>
      </c>
      <c r="C470" s="4">
        <v>4</v>
      </c>
      <c r="D470" s="8">
        <v>1.0900000000000001</v>
      </c>
      <c r="E470" s="4">
        <v>4</v>
      </c>
      <c r="F470" s="8">
        <v>1.81</v>
      </c>
      <c r="G470" s="4">
        <v>0</v>
      </c>
      <c r="H470" s="8">
        <v>0</v>
      </c>
      <c r="I470" s="4">
        <v>0</v>
      </c>
    </row>
    <row r="471" spans="1:9" x14ac:dyDescent="0.2">
      <c r="A471" s="2">
        <v>18</v>
      </c>
      <c r="B471" s="1" t="s">
        <v>84</v>
      </c>
      <c r="C471" s="4">
        <v>4</v>
      </c>
      <c r="D471" s="8">
        <v>1.0900000000000001</v>
      </c>
      <c r="E471" s="4">
        <v>1</v>
      </c>
      <c r="F471" s="8">
        <v>0.45</v>
      </c>
      <c r="G471" s="4">
        <v>3</v>
      </c>
      <c r="H471" s="8">
        <v>2.2200000000000002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21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74</v>
      </c>
      <c r="C474" s="4">
        <v>7</v>
      </c>
      <c r="D474" s="8">
        <v>12.5</v>
      </c>
      <c r="E474" s="4">
        <v>4</v>
      </c>
      <c r="F474" s="8">
        <v>11.76</v>
      </c>
      <c r="G474" s="4">
        <v>3</v>
      </c>
      <c r="H474" s="8">
        <v>15.79</v>
      </c>
      <c r="I474" s="4">
        <v>0</v>
      </c>
    </row>
    <row r="475" spans="1:9" x14ac:dyDescent="0.2">
      <c r="A475" s="2">
        <v>2</v>
      </c>
      <c r="B475" s="1" t="s">
        <v>64</v>
      </c>
      <c r="C475" s="4">
        <v>6</v>
      </c>
      <c r="D475" s="8">
        <v>10.71</v>
      </c>
      <c r="E475" s="4">
        <v>4</v>
      </c>
      <c r="F475" s="8">
        <v>11.76</v>
      </c>
      <c r="G475" s="4">
        <v>2</v>
      </c>
      <c r="H475" s="8">
        <v>10.53</v>
      </c>
      <c r="I475" s="4">
        <v>0</v>
      </c>
    </row>
    <row r="476" spans="1:9" x14ac:dyDescent="0.2">
      <c r="A476" s="2">
        <v>2</v>
      </c>
      <c r="B476" s="1" t="s">
        <v>72</v>
      </c>
      <c r="C476" s="4">
        <v>6</v>
      </c>
      <c r="D476" s="8">
        <v>10.71</v>
      </c>
      <c r="E476" s="4">
        <v>6</v>
      </c>
      <c r="F476" s="8">
        <v>17.649999999999999</v>
      </c>
      <c r="G476" s="4">
        <v>0</v>
      </c>
      <c r="H476" s="8">
        <v>0</v>
      </c>
      <c r="I476" s="4">
        <v>0</v>
      </c>
    </row>
    <row r="477" spans="1:9" x14ac:dyDescent="0.2">
      <c r="A477" s="2">
        <v>4</v>
      </c>
      <c r="B477" s="1" t="s">
        <v>79</v>
      </c>
      <c r="C477" s="4">
        <v>5</v>
      </c>
      <c r="D477" s="8">
        <v>8.93</v>
      </c>
      <c r="E477" s="4">
        <v>4</v>
      </c>
      <c r="F477" s="8">
        <v>11.76</v>
      </c>
      <c r="G477" s="4">
        <v>1</v>
      </c>
      <c r="H477" s="8">
        <v>5.26</v>
      </c>
      <c r="I477" s="4">
        <v>0</v>
      </c>
    </row>
    <row r="478" spans="1:9" x14ac:dyDescent="0.2">
      <c r="A478" s="2">
        <v>5</v>
      </c>
      <c r="B478" s="1" t="s">
        <v>80</v>
      </c>
      <c r="C478" s="4">
        <v>4</v>
      </c>
      <c r="D478" s="8">
        <v>7.14</v>
      </c>
      <c r="E478" s="4">
        <v>3</v>
      </c>
      <c r="F478" s="8">
        <v>8.82</v>
      </c>
      <c r="G478" s="4">
        <v>1</v>
      </c>
      <c r="H478" s="8">
        <v>5.26</v>
      </c>
      <c r="I478" s="4">
        <v>0</v>
      </c>
    </row>
    <row r="479" spans="1:9" x14ac:dyDescent="0.2">
      <c r="A479" s="2">
        <v>6</v>
      </c>
      <c r="B479" s="1" t="s">
        <v>66</v>
      </c>
      <c r="C479" s="4">
        <v>3</v>
      </c>
      <c r="D479" s="8">
        <v>5.36</v>
      </c>
      <c r="E479" s="4">
        <v>1</v>
      </c>
      <c r="F479" s="8">
        <v>2.94</v>
      </c>
      <c r="G479" s="4">
        <v>2</v>
      </c>
      <c r="H479" s="8">
        <v>10.53</v>
      </c>
      <c r="I479" s="4">
        <v>0</v>
      </c>
    </row>
    <row r="480" spans="1:9" x14ac:dyDescent="0.2">
      <c r="A480" s="2">
        <v>6</v>
      </c>
      <c r="B480" s="1" t="s">
        <v>78</v>
      </c>
      <c r="C480" s="4">
        <v>3</v>
      </c>
      <c r="D480" s="8">
        <v>5.36</v>
      </c>
      <c r="E480" s="4">
        <v>1</v>
      </c>
      <c r="F480" s="8">
        <v>2.94</v>
      </c>
      <c r="G480" s="4">
        <v>2</v>
      </c>
      <c r="H480" s="8">
        <v>10.53</v>
      </c>
      <c r="I480" s="4">
        <v>0</v>
      </c>
    </row>
    <row r="481" spans="1:9" x14ac:dyDescent="0.2">
      <c r="A481" s="2">
        <v>8</v>
      </c>
      <c r="B481" s="1" t="s">
        <v>65</v>
      </c>
      <c r="C481" s="4">
        <v>2</v>
      </c>
      <c r="D481" s="8">
        <v>3.57</v>
      </c>
      <c r="E481" s="4">
        <v>2</v>
      </c>
      <c r="F481" s="8">
        <v>5.88</v>
      </c>
      <c r="G481" s="4">
        <v>0</v>
      </c>
      <c r="H481" s="8">
        <v>0</v>
      </c>
      <c r="I481" s="4">
        <v>0</v>
      </c>
    </row>
    <row r="482" spans="1:9" x14ac:dyDescent="0.2">
      <c r="A482" s="2">
        <v>8</v>
      </c>
      <c r="B482" s="1" t="s">
        <v>91</v>
      </c>
      <c r="C482" s="4">
        <v>2</v>
      </c>
      <c r="D482" s="8">
        <v>3.57</v>
      </c>
      <c r="E482" s="4">
        <v>2</v>
      </c>
      <c r="F482" s="8">
        <v>5.88</v>
      </c>
      <c r="G482" s="4">
        <v>0</v>
      </c>
      <c r="H482" s="8">
        <v>0</v>
      </c>
      <c r="I482" s="4">
        <v>0</v>
      </c>
    </row>
    <row r="483" spans="1:9" x14ac:dyDescent="0.2">
      <c r="A483" s="2">
        <v>8</v>
      </c>
      <c r="B483" s="1" t="s">
        <v>106</v>
      </c>
      <c r="C483" s="4">
        <v>2</v>
      </c>
      <c r="D483" s="8">
        <v>3.57</v>
      </c>
      <c r="E483" s="4">
        <v>2</v>
      </c>
      <c r="F483" s="8">
        <v>5.88</v>
      </c>
      <c r="G483" s="4">
        <v>0</v>
      </c>
      <c r="H483" s="8">
        <v>0</v>
      </c>
      <c r="I483" s="4">
        <v>0</v>
      </c>
    </row>
    <row r="484" spans="1:9" x14ac:dyDescent="0.2">
      <c r="A484" s="2">
        <v>8</v>
      </c>
      <c r="B484" s="1" t="s">
        <v>92</v>
      </c>
      <c r="C484" s="4">
        <v>2</v>
      </c>
      <c r="D484" s="8">
        <v>3.57</v>
      </c>
      <c r="E484" s="4">
        <v>1</v>
      </c>
      <c r="F484" s="8">
        <v>2.94</v>
      </c>
      <c r="G484" s="4">
        <v>1</v>
      </c>
      <c r="H484" s="8">
        <v>5.26</v>
      </c>
      <c r="I484" s="4">
        <v>0</v>
      </c>
    </row>
    <row r="485" spans="1:9" x14ac:dyDescent="0.2">
      <c r="A485" s="2">
        <v>8</v>
      </c>
      <c r="B485" s="1" t="s">
        <v>86</v>
      </c>
      <c r="C485" s="4">
        <v>2</v>
      </c>
      <c r="D485" s="8">
        <v>3.57</v>
      </c>
      <c r="E485" s="4">
        <v>1</v>
      </c>
      <c r="F485" s="8">
        <v>2.94</v>
      </c>
      <c r="G485" s="4">
        <v>1</v>
      </c>
      <c r="H485" s="8">
        <v>5.26</v>
      </c>
      <c r="I485" s="4">
        <v>0</v>
      </c>
    </row>
    <row r="486" spans="1:9" x14ac:dyDescent="0.2">
      <c r="A486" s="2">
        <v>8</v>
      </c>
      <c r="B486" s="1" t="s">
        <v>81</v>
      </c>
      <c r="C486" s="4">
        <v>2</v>
      </c>
      <c r="D486" s="8">
        <v>3.57</v>
      </c>
      <c r="E486" s="4">
        <v>0</v>
      </c>
      <c r="F486" s="8">
        <v>0</v>
      </c>
      <c r="G486" s="4">
        <v>1</v>
      </c>
      <c r="H486" s="8">
        <v>5.26</v>
      </c>
      <c r="I486" s="4">
        <v>0</v>
      </c>
    </row>
    <row r="487" spans="1:9" x14ac:dyDescent="0.2">
      <c r="A487" s="2">
        <v>14</v>
      </c>
      <c r="B487" s="1" t="s">
        <v>101</v>
      </c>
      <c r="C487" s="4">
        <v>1</v>
      </c>
      <c r="D487" s="8">
        <v>1.79</v>
      </c>
      <c r="E487" s="4">
        <v>0</v>
      </c>
      <c r="F487" s="8">
        <v>0</v>
      </c>
      <c r="G487" s="4">
        <v>1</v>
      </c>
      <c r="H487" s="8">
        <v>5.26</v>
      </c>
      <c r="I487" s="4">
        <v>0</v>
      </c>
    </row>
    <row r="488" spans="1:9" x14ac:dyDescent="0.2">
      <c r="A488" s="2">
        <v>14</v>
      </c>
      <c r="B488" s="1" t="s">
        <v>102</v>
      </c>
      <c r="C488" s="4">
        <v>1</v>
      </c>
      <c r="D488" s="8">
        <v>1.79</v>
      </c>
      <c r="E488" s="4">
        <v>0</v>
      </c>
      <c r="F488" s="8">
        <v>0</v>
      </c>
      <c r="G488" s="4">
        <v>1</v>
      </c>
      <c r="H488" s="8">
        <v>5.26</v>
      </c>
      <c r="I488" s="4">
        <v>0</v>
      </c>
    </row>
    <row r="489" spans="1:9" x14ac:dyDescent="0.2">
      <c r="A489" s="2">
        <v>14</v>
      </c>
      <c r="B489" s="1" t="s">
        <v>103</v>
      </c>
      <c r="C489" s="4">
        <v>1</v>
      </c>
      <c r="D489" s="8">
        <v>1.79</v>
      </c>
      <c r="E489" s="4">
        <v>0</v>
      </c>
      <c r="F489" s="8">
        <v>0</v>
      </c>
      <c r="G489" s="4">
        <v>1</v>
      </c>
      <c r="H489" s="8">
        <v>5.26</v>
      </c>
      <c r="I489" s="4">
        <v>0</v>
      </c>
    </row>
    <row r="490" spans="1:9" x14ac:dyDescent="0.2">
      <c r="A490" s="2">
        <v>14</v>
      </c>
      <c r="B490" s="1" t="s">
        <v>104</v>
      </c>
      <c r="C490" s="4">
        <v>1</v>
      </c>
      <c r="D490" s="8">
        <v>1.79</v>
      </c>
      <c r="E490" s="4">
        <v>0</v>
      </c>
      <c r="F490" s="8">
        <v>0</v>
      </c>
      <c r="G490" s="4">
        <v>0</v>
      </c>
      <c r="H490" s="8">
        <v>0</v>
      </c>
      <c r="I490" s="4">
        <v>0</v>
      </c>
    </row>
    <row r="491" spans="1:9" x14ac:dyDescent="0.2">
      <c r="A491" s="2">
        <v>14</v>
      </c>
      <c r="B491" s="1" t="s">
        <v>105</v>
      </c>
      <c r="C491" s="4">
        <v>1</v>
      </c>
      <c r="D491" s="8">
        <v>1.79</v>
      </c>
      <c r="E491" s="4">
        <v>0</v>
      </c>
      <c r="F491" s="8">
        <v>0</v>
      </c>
      <c r="G491" s="4">
        <v>1</v>
      </c>
      <c r="H491" s="8">
        <v>5.26</v>
      </c>
      <c r="I491" s="4">
        <v>0</v>
      </c>
    </row>
    <row r="492" spans="1:9" x14ac:dyDescent="0.2">
      <c r="A492" s="2">
        <v>14</v>
      </c>
      <c r="B492" s="1" t="s">
        <v>107</v>
      </c>
      <c r="C492" s="4">
        <v>1</v>
      </c>
      <c r="D492" s="8">
        <v>1.79</v>
      </c>
      <c r="E492" s="4">
        <v>0</v>
      </c>
      <c r="F492" s="8">
        <v>0</v>
      </c>
      <c r="G492" s="4">
        <v>0</v>
      </c>
      <c r="H492" s="8">
        <v>0</v>
      </c>
      <c r="I492" s="4">
        <v>1</v>
      </c>
    </row>
    <row r="493" spans="1:9" x14ac:dyDescent="0.2">
      <c r="A493" s="2">
        <v>14</v>
      </c>
      <c r="B493" s="1" t="s">
        <v>67</v>
      </c>
      <c r="C493" s="4">
        <v>1</v>
      </c>
      <c r="D493" s="8">
        <v>1.79</v>
      </c>
      <c r="E493" s="4">
        <v>1</v>
      </c>
      <c r="F493" s="8">
        <v>2.94</v>
      </c>
      <c r="G493" s="4">
        <v>0</v>
      </c>
      <c r="H493" s="8">
        <v>0</v>
      </c>
      <c r="I493" s="4">
        <v>0</v>
      </c>
    </row>
    <row r="494" spans="1:9" x14ac:dyDescent="0.2">
      <c r="A494" s="2">
        <v>14</v>
      </c>
      <c r="B494" s="1" t="s">
        <v>93</v>
      </c>
      <c r="C494" s="4">
        <v>1</v>
      </c>
      <c r="D494" s="8">
        <v>1.79</v>
      </c>
      <c r="E494" s="4">
        <v>0</v>
      </c>
      <c r="F494" s="8">
        <v>0</v>
      </c>
      <c r="G494" s="4">
        <v>1</v>
      </c>
      <c r="H494" s="8">
        <v>5.26</v>
      </c>
      <c r="I494" s="4">
        <v>0</v>
      </c>
    </row>
    <row r="495" spans="1:9" x14ac:dyDescent="0.2">
      <c r="A495" s="2">
        <v>14</v>
      </c>
      <c r="B495" s="1" t="s">
        <v>97</v>
      </c>
      <c r="C495" s="4">
        <v>1</v>
      </c>
      <c r="D495" s="8">
        <v>1.79</v>
      </c>
      <c r="E495" s="4">
        <v>1</v>
      </c>
      <c r="F495" s="8">
        <v>2.94</v>
      </c>
      <c r="G495" s="4">
        <v>0</v>
      </c>
      <c r="H495" s="8">
        <v>0</v>
      </c>
      <c r="I495" s="4">
        <v>0</v>
      </c>
    </row>
    <row r="496" spans="1:9" x14ac:dyDescent="0.2">
      <c r="A496" s="2">
        <v>14</v>
      </c>
      <c r="B496" s="1" t="s">
        <v>87</v>
      </c>
      <c r="C496" s="4">
        <v>1</v>
      </c>
      <c r="D496" s="8">
        <v>1.79</v>
      </c>
      <c r="E496" s="4">
        <v>1</v>
      </c>
      <c r="F496" s="8">
        <v>2.94</v>
      </c>
      <c r="G496" s="4">
        <v>0</v>
      </c>
      <c r="H496" s="8">
        <v>0</v>
      </c>
      <c r="I496" s="4">
        <v>0</v>
      </c>
    </row>
    <row r="497" spans="1:9" x14ac:dyDescent="0.2">
      <c r="A497" s="1"/>
      <c r="C497" s="4"/>
      <c r="D497" s="8"/>
      <c r="E497" s="4"/>
      <c r="F497" s="8"/>
      <c r="G497" s="4"/>
      <c r="H497" s="8"/>
      <c r="I497" s="4"/>
    </row>
    <row r="498" spans="1:9" x14ac:dyDescent="0.2">
      <c r="A498" s="1" t="s">
        <v>22</v>
      </c>
      <c r="C498" s="4"/>
      <c r="D498" s="8"/>
      <c r="E498" s="4"/>
      <c r="F498" s="8"/>
      <c r="G498" s="4"/>
      <c r="H498" s="8"/>
      <c r="I498" s="4"/>
    </row>
    <row r="499" spans="1:9" x14ac:dyDescent="0.2">
      <c r="A499" s="2">
        <v>1</v>
      </c>
      <c r="B499" s="1" t="s">
        <v>80</v>
      </c>
      <c r="C499" s="4">
        <v>95</v>
      </c>
      <c r="D499" s="8">
        <v>14.42</v>
      </c>
      <c r="E499" s="4">
        <v>76</v>
      </c>
      <c r="F499" s="8">
        <v>19.59</v>
      </c>
      <c r="G499" s="4">
        <v>19</v>
      </c>
      <c r="H499" s="8">
        <v>7.09</v>
      </c>
      <c r="I499" s="4">
        <v>0</v>
      </c>
    </row>
    <row r="500" spans="1:9" x14ac:dyDescent="0.2">
      <c r="A500" s="2">
        <v>2</v>
      </c>
      <c r="B500" s="1" t="s">
        <v>76</v>
      </c>
      <c r="C500" s="4">
        <v>64</v>
      </c>
      <c r="D500" s="8">
        <v>9.7100000000000009</v>
      </c>
      <c r="E500" s="4">
        <v>50</v>
      </c>
      <c r="F500" s="8">
        <v>12.89</v>
      </c>
      <c r="G500" s="4">
        <v>13</v>
      </c>
      <c r="H500" s="8">
        <v>4.8499999999999996</v>
      </c>
      <c r="I500" s="4">
        <v>0</v>
      </c>
    </row>
    <row r="501" spans="1:9" x14ac:dyDescent="0.2">
      <c r="A501" s="2">
        <v>3</v>
      </c>
      <c r="B501" s="1" t="s">
        <v>79</v>
      </c>
      <c r="C501" s="4">
        <v>60</v>
      </c>
      <c r="D501" s="8">
        <v>9.1</v>
      </c>
      <c r="E501" s="4">
        <v>52</v>
      </c>
      <c r="F501" s="8">
        <v>13.4</v>
      </c>
      <c r="G501" s="4">
        <v>8</v>
      </c>
      <c r="H501" s="8">
        <v>2.99</v>
      </c>
      <c r="I501" s="4">
        <v>0</v>
      </c>
    </row>
    <row r="502" spans="1:9" x14ac:dyDescent="0.2">
      <c r="A502" s="2">
        <v>4</v>
      </c>
      <c r="B502" s="1" t="s">
        <v>74</v>
      </c>
      <c r="C502" s="4">
        <v>47</v>
      </c>
      <c r="D502" s="8">
        <v>7.13</v>
      </c>
      <c r="E502" s="4">
        <v>28</v>
      </c>
      <c r="F502" s="8">
        <v>7.22</v>
      </c>
      <c r="G502" s="4">
        <v>19</v>
      </c>
      <c r="H502" s="8">
        <v>7.09</v>
      </c>
      <c r="I502" s="4">
        <v>0</v>
      </c>
    </row>
    <row r="503" spans="1:9" x14ac:dyDescent="0.2">
      <c r="A503" s="2">
        <v>5</v>
      </c>
      <c r="B503" s="1" t="s">
        <v>81</v>
      </c>
      <c r="C503" s="4">
        <v>37</v>
      </c>
      <c r="D503" s="8">
        <v>5.61</v>
      </c>
      <c r="E503" s="4">
        <v>28</v>
      </c>
      <c r="F503" s="8">
        <v>7.22</v>
      </c>
      <c r="G503" s="4">
        <v>8</v>
      </c>
      <c r="H503" s="8">
        <v>2.99</v>
      </c>
      <c r="I503" s="4">
        <v>0</v>
      </c>
    </row>
    <row r="504" spans="1:9" x14ac:dyDescent="0.2">
      <c r="A504" s="2">
        <v>6</v>
      </c>
      <c r="B504" s="1" t="s">
        <v>64</v>
      </c>
      <c r="C504" s="4">
        <v>31</v>
      </c>
      <c r="D504" s="8">
        <v>4.7</v>
      </c>
      <c r="E504" s="4">
        <v>8</v>
      </c>
      <c r="F504" s="8">
        <v>2.06</v>
      </c>
      <c r="G504" s="4">
        <v>23</v>
      </c>
      <c r="H504" s="8">
        <v>8.58</v>
      </c>
      <c r="I504" s="4">
        <v>0</v>
      </c>
    </row>
    <row r="505" spans="1:9" x14ac:dyDescent="0.2">
      <c r="A505" s="2">
        <v>6</v>
      </c>
      <c r="B505" s="1" t="s">
        <v>72</v>
      </c>
      <c r="C505" s="4">
        <v>31</v>
      </c>
      <c r="D505" s="8">
        <v>4.7</v>
      </c>
      <c r="E505" s="4">
        <v>19</v>
      </c>
      <c r="F505" s="8">
        <v>4.9000000000000004</v>
      </c>
      <c r="G505" s="4">
        <v>12</v>
      </c>
      <c r="H505" s="8">
        <v>4.4800000000000004</v>
      </c>
      <c r="I505" s="4">
        <v>0</v>
      </c>
    </row>
    <row r="506" spans="1:9" x14ac:dyDescent="0.2">
      <c r="A506" s="2">
        <v>8</v>
      </c>
      <c r="B506" s="1" t="s">
        <v>77</v>
      </c>
      <c r="C506" s="4">
        <v>28</v>
      </c>
      <c r="D506" s="8">
        <v>4.25</v>
      </c>
      <c r="E506" s="4">
        <v>21</v>
      </c>
      <c r="F506" s="8">
        <v>5.41</v>
      </c>
      <c r="G506" s="4">
        <v>7</v>
      </c>
      <c r="H506" s="8">
        <v>2.61</v>
      </c>
      <c r="I506" s="4">
        <v>0</v>
      </c>
    </row>
    <row r="507" spans="1:9" x14ac:dyDescent="0.2">
      <c r="A507" s="2">
        <v>9</v>
      </c>
      <c r="B507" s="1" t="s">
        <v>65</v>
      </c>
      <c r="C507" s="4">
        <v>24</v>
      </c>
      <c r="D507" s="8">
        <v>3.64</v>
      </c>
      <c r="E507" s="4">
        <v>11</v>
      </c>
      <c r="F507" s="8">
        <v>2.84</v>
      </c>
      <c r="G507" s="4">
        <v>13</v>
      </c>
      <c r="H507" s="8">
        <v>4.8499999999999996</v>
      </c>
      <c r="I507" s="4">
        <v>0</v>
      </c>
    </row>
    <row r="508" spans="1:9" x14ac:dyDescent="0.2">
      <c r="A508" s="2">
        <v>10</v>
      </c>
      <c r="B508" s="1" t="s">
        <v>73</v>
      </c>
      <c r="C508" s="4">
        <v>23</v>
      </c>
      <c r="D508" s="8">
        <v>3.49</v>
      </c>
      <c r="E508" s="4">
        <v>12</v>
      </c>
      <c r="F508" s="8">
        <v>3.09</v>
      </c>
      <c r="G508" s="4">
        <v>11</v>
      </c>
      <c r="H508" s="8">
        <v>4.0999999999999996</v>
      </c>
      <c r="I508" s="4">
        <v>0</v>
      </c>
    </row>
    <row r="509" spans="1:9" x14ac:dyDescent="0.2">
      <c r="A509" s="2">
        <v>11</v>
      </c>
      <c r="B509" s="1" t="s">
        <v>71</v>
      </c>
      <c r="C509" s="4">
        <v>20</v>
      </c>
      <c r="D509" s="8">
        <v>3.03</v>
      </c>
      <c r="E509" s="4">
        <v>6</v>
      </c>
      <c r="F509" s="8">
        <v>1.55</v>
      </c>
      <c r="G509" s="4">
        <v>14</v>
      </c>
      <c r="H509" s="8">
        <v>5.22</v>
      </c>
      <c r="I509" s="4">
        <v>0</v>
      </c>
    </row>
    <row r="510" spans="1:9" x14ac:dyDescent="0.2">
      <c r="A510" s="2">
        <v>12</v>
      </c>
      <c r="B510" s="1" t="s">
        <v>82</v>
      </c>
      <c r="C510" s="4">
        <v>17</v>
      </c>
      <c r="D510" s="8">
        <v>2.58</v>
      </c>
      <c r="E510" s="4">
        <v>14</v>
      </c>
      <c r="F510" s="8">
        <v>3.61</v>
      </c>
      <c r="G510" s="4">
        <v>3</v>
      </c>
      <c r="H510" s="8">
        <v>1.1200000000000001</v>
      </c>
      <c r="I510" s="4">
        <v>0</v>
      </c>
    </row>
    <row r="511" spans="1:9" x14ac:dyDescent="0.2">
      <c r="A511" s="2">
        <v>13</v>
      </c>
      <c r="B511" s="1" t="s">
        <v>66</v>
      </c>
      <c r="C511" s="4">
        <v>16</v>
      </c>
      <c r="D511" s="8">
        <v>2.4300000000000002</v>
      </c>
      <c r="E511" s="4">
        <v>7</v>
      </c>
      <c r="F511" s="8">
        <v>1.8</v>
      </c>
      <c r="G511" s="4">
        <v>9</v>
      </c>
      <c r="H511" s="8">
        <v>3.36</v>
      </c>
      <c r="I511" s="4">
        <v>0</v>
      </c>
    </row>
    <row r="512" spans="1:9" x14ac:dyDescent="0.2">
      <c r="A512" s="2">
        <v>14</v>
      </c>
      <c r="B512" s="1" t="s">
        <v>78</v>
      </c>
      <c r="C512" s="4">
        <v>12</v>
      </c>
      <c r="D512" s="8">
        <v>1.82</v>
      </c>
      <c r="E512" s="4">
        <v>5</v>
      </c>
      <c r="F512" s="8">
        <v>1.29</v>
      </c>
      <c r="G512" s="4">
        <v>7</v>
      </c>
      <c r="H512" s="8">
        <v>2.61</v>
      </c>
      <c r="I512" s="4">
        <v>0</v>
      </c>
    </row>
    <row r="513" spans="1:9" x14ac:dyDescent="0.2">
      <c r="A513" s="2">
        <v>15</v>
      </c>
      <c r="B513" s="1" t="s">
        <v>68</v>
      </c>
      <c r="C513" s="4">
        <v>10</v>
      </c>
      <c r="D513" s="8">
        <v>1.52</v>
      </c>
      <c r="E513" s="4">
        <v>2</v>
      </c>
      <c r="F513" s="8">
        <v>0.52</v>
      </c>
      <c r="G513" s="4">
        <v>8</v>
      </c>
      <c r="H513" s="8">
        <v>2.99</v>
      </c>
      <c r="I513" s="4">
        <v>0</v>
      </c>
    </row>
    <row r="514" spans="1:9" x14ac:dyDescent="0.2">
      <c r="A514" s="2">
        <v>15</v>
      </c>
      <c r="B514" s="1" t="s">
        <v>95</v>
      </c>
      <c r="C514" s="4">
        <v>10</v>
      </c>
      <c r="D514" s="8">
        <v>1.52</v>
      </c>
      <c r="E514" s="4">
        <v>2</v>
      </c>
      <c r="F514" s="8">
        <v>0.52</v>
      </c>
      <c r="G514" s="4">
        <v>8</v>
      </c>
      <c r="H514" s="8">
        <v>2.99</v>
      </c>
      <c r="I514" s="4">
        <v>0</v>
      </c>
    </row>
    <row r="515" spans="1:9" x14ac:dyDescent="0.2">
      <c r="A515" s="2">
        <v>15</v>
      </c>
      <c r="B515" s="1" t="s">
        <v>87</v>
      </c>
      <c r="C515" s="4">
        <v>10</v>
      </c>
      <c r="D515" s="8">
        <v>1.52</v>
      </c>
      <c r="E515" s="4">
        <v>9</v>
      </c>
      <c r="F515" s="8">
        <v>2.3199999999999998</v>
      </c>
      <c r="G515" s="4">
        <v>1</v>
      </c>
      <c r="H515" s="8">
        <v>0.37</v>
      </c>
      <c r="I515" s="4">
        <v>0</v>
      </c>
    </row>
    <row r="516" spans="1:9" x14ac:dyDescent="0.2">
      <c r="A516" s="2">
        <v>18</v>
      </c>
      <c r="B516" s="1" t="s">
        <v>69</v>
      </c>
      <c r="C516" s="4">
        <v>8</v>
      </c>
      <c r="D516" s="8">
        <v>1.21</v>
      </c>
      <c r="E516" s="4">
        <v>1</v>
      </c>
      <c r="F516" s="8">
        <v>0.26</v>
      </c>
      <c r="G516" s="4">
        <v>7</v>
      </c>
      <c r="H516" s="8">
        <v>2.61</v>
      </c>
      <c r="I516" s="4">
        <v>0</v>
      </c>
    </row>
    <row r="517" spans="1:9" x14ac:dyDescent="0.2">
      <c r="A517" s="2">
        <v>18</v>
      </c>
      <c r="B517" s="1" t="s">
        <v>86</v>
      </c>
      <c r="C517" s="4">
        <v>8</v>
      </c>
      <c r="D517" s="8">
        <v>1.21</v>
      </c>
      <c r="E517" s="4">
        <v>5</v>
      </c>
      <c r="F517" s="8">
        <v>1.29</v>
      </c>
      <c r="G517" s="4">
        <v>3</v>
      </c>
      <c r="H517" s="8">
        <v>1.1200000000000001</v>
      </c>
      <c r="I517" s="4">
        <v>0</v>
      </c>
    </row>
    <row r="518" spans="1:9" x14ac:dyDescent="0.2">
      <c r="A518" s="2">
        <v>20</v>
      </c>
      <c r="B518" s="1" t="s">
        <v>70</v>
      </c>
      <c r="C518" s="4">
        <v>7</v>
      </c>
      <c r="D518" s="8">
        <v>1.06</v>
      </c>
      <c r="E518" s="4">
        <v>3</v>
      </c>
      <c r="F518" s="8">
        <v>0.77</v>
      </c>
      <c r="G518" s="4">
        <v>4</v>
      </c>
      <c r="H518" s="8">
        <v>1.49</v>
      </c>
      <c r="I518" s="4">
        <v>0</v>
      </c>
    </row>
    <row r="519" spans="1:9" x14ac:dyDescent="0.2">
      <c r="A519" s="2">
        <v>20</v>
      </c>
      <c r="B519" s="1" t="s">
        <v>90</v>
      </c>
      <c r="C519" s="4">
        <v>7</v>
      </c>
      <c r="D519" s="8">
        <v>1.06</v>
      </c>
      <c r="E519" s="4">
        <v>4</v>
      </c>
      <c r="F519" s="8">
        <v>1.03</v>
      </c>
      <c r="G519" s="4">
        <v>3</v>
      </c>
      <c r="H519" s="8">
        <v>1.1200000000000001</v>
      </c>
      <c r="I519" s="4">
        <v>0</v>
      </c>
    </row>
    <row r="520" spans="1:9" x14ac:dyDescent="0.2">
      <c r="A520" s="2">
        <v>20</v>
      </c>
      <c r="B520" s="1" t="s">
        <v>93</v>
      </c>
      <c r="C520" s="4">
        <v>7</v>
      </c>
      <c r="D520" s="8">
        <v>1.06</v>
      </c>
      <c r="E520" s="4">
        <v>4</v>
      </c>
      <c r="F520" s="8">
        <v>1.03</v>
      </c>
      <c r="G520" s="4">
        <v>2</v>
      </c>
      <c r="H520" s="8">
        <v>0.75</v>
      </c>
      <c r="I520" s="4">
        <v>0</v>
      </c>
    </row>
    <row r="521" spans="1:9" x14ac:dyDescent="0.2">
      <c r="A521" s="2">
        <v>20</v>
      </c>
      <c r="B521" s="1" t="s">
        <v>83</v>
      </c>
      <c r="C521" s="4">
        <v>7</v>
      </c>
      <c r="D521" s="8">
        <v>1.06</v>
      </c>
      <c r="E521" s="4">
        <v>0</v>
      </c>
      <c r="F521" s="8">
        <v>0</v>
      </c>
      <c r="G521" s="4">
        <v>7</v>
      </c>
      <c r="H521" s="8">
        <v>2.61</v>
      </c>
      <c r="I521" s="4">
        <v>0</v>
      </c>
    </row>
    <row r="522" spans="1:9" x14ac:dyDescent="0.2">
      <c r="A522" s="1"/>
      <c r="C522" s="4"/>
      <c r="D522" s="8"/>
      <c r="E522" s="4"/>
      <c r="F522" s="8"/>
      <c r="G522" s="4"/>
      <c r="H522" s="8"/>
      <c r="I522" s="4"/>
    </row>
    <row r="523" spans="1:9" x14ac:dyDescent="0.2">
      <c r="A523" s="1" t="s">
        <v>23</v>
      </c>
      <c r="C523" s="4"/>
      <c r="D523" s="8"/>
      <c r="E523" s="4"/>
      <c r="F523" s="8"/>
      <c r="G523" s="4"/>
      <c r="H523" s="8"/>
      <c r="I523" s="4"/>
    </row>
    <row r="524" spans="1:9" x14ac:dyDescent="0.2">
      <c r="A524" s="2">
        <v>1</v>
      </c>
      <c r="B524" s="1" t="s">
        <v>80</v>
      </c>
      <c r="C524" s="4">
        <v>31</v>
      </c>
      <c r="D524" s="8">
        <v>11.4</v>
      </c>
      <c r="E524" s="4">
        <v>29</v>
      </c>
      <c r="F524" s="8">
        <v>18.47</v>
      </c>
      <c r="G524" s="4">
        <v>2</v>
      </c>
      <c r="H524" s="8">
        <v>1.82</v>
      </c>
      <c r="I524" s="4">
        <v>0</v>
      </c>
    </row>
    <row r="525" spans="1:9" x14ac:dyDescent="0.2">
      <c r="A525" s="2">
        <v>2</v>
      </c>
      <c r="B525" s="1" t="s">
        <v>65</v>
      </c>
      <c r="C525" s="4">
        <v>26</v>
      </c>
      <c r="D525" s="8">
        <v>9.56</v>
      </c>
      <c r="E525" s="4">
        <v>15</v>
      </c>
      <c r="F525" s="8">
        <v>9.5500000000000007</v>
      </c>
      <c r="G525" s="4">
        <v>11</v>
      </c>
      <c r="H525" s="8">
        <v>10</v>
      </c>
      <c r="I525" s="4">
        <v>0</v>
      </c>
    </row>
    <row r="526" spans="1:9" x14ac:dyDescent="0.2">
      <c r="A526" s="2">
        <v>3</v>
      </c>
      <c r="B526" s="1" t="s">
        <v>74</v>
      </c>
      <c r="C526" s="4">
        <v>25</v>
      </c>
      <c r="D526" s="8">
        <v>9.19</v>
      </c>
      <c r="E526" s="4">
        <v>18</v>
      </c>
      <c r="F526" s="8">
        <v>11.46</v>
      </c>
      <c r="G526" s="4">
        <v>7</v>
      </c>
      <c r="H526" s="8">
        <v>6.36</v>
      </c>
      <c r="I526" s="4">
        <v>0</v>
      </c>
    </row>
    <row r="527" spans="1:9" x14ac:dyDescent="0.2">
      <c r="A527" s="2">
        <v>4</v>
      </c>
      <c r="B527" s="1" t="s">
        <v>64</v>
      </c>
      <c r="C527" s="4">
        <v>22</v>
      </c>
      <c r="D527" s="8">
        <v>8.09</v>
      </c>
      <c r="E527" s="4">
        <v>7</v>
      </c>
      <c r="F527" s="8">
        <v>4.46</v>
      </c>
      <c r="G527" s="4">
        <v>15</v>
      </c>
      <c r="H527" s="8">
        <v>13.64</v>
      </c>
      <c r="I527" s="4">
        <v>0</v>
      </c>
    </row>
    <row r="528" spans="1:9" x14ac:dyDescent="0.2">
      <c r="A528" s="2">
        <v>5</v>
      </c>
      <c r="B528" s="1" t="s">
        <v>79</v>
      </c>
      <c r="C528" s="4">
        <v>18</v>
      </c>
      <c r="D528" s="8">
        <v>6.62</v>
      </c>
      <c r="E528" s="4">
        <v>14</v>
      </c>
      <c r="F528" s="8">
        <v>8.92</v>
      </c>
      <c r="G528" s="4">
        <v>4</v>
      </c>
      <c r="H528" s="8">
        <v>3.64</v>
      </c>
      <c r="I528" s="4">
        <v>0</v>
      </c>
    </row>
    <row r="529" spans="1:9" x14ac:dyDescent="0.2">
      <c r="A529" s="2">
        <v>6</v>
      </c>
      <c r="B529" s="1" t="s">
        <v>72</v>
      </c>
      <c r="C529" s="4">
        <v>15</v>
      </c>
      <c r="D529" s="8">
        <v>5.51</v>
      </c>
      <c r="E529" s="4">
        <v>12</v>
      </c>
      <c r="F529" s="8">
        <v>7.64</v>
      </c>
      <c r="G529" s="4">
        <v>3</v>
      </c>
      <c r="H529" s="8">
        <v>2.73</v>
      </c>
      <c r="I529" s="4">
        <v>0</v>
      </c>
    </row>
    <row r="530" spans="1:9" x14ac:dyDescent="0.2">
      <c r="A530" s="2">
        <v>6</v>
      </c>
      <c r="B530" s="1" t="s">
        <v>73</v>
      </c>
      <c r="C530" s="4">
        <v>15</v>
      </c>
      <c r="D530" s="8">
        <v>5.51</v>
      </c>
      <c r="E530" s="4">
        <v>10</v>
      </c>
      <c r="F530" s="8">
        <v>6.37</v>
      </c>
      <c r="G530" s="4">
        <v>5</v>
      </c>
      <c r="H530" s="8">
        <v>4.55</v>
      </c>
      <c r="I530" s="4">
        <v>0</v>
      </c>
    </row>
    <row r="531" spans="1:9" x14ac:dyDescent="0.2">
      <c r="A531" s="2">
        <v>8</v>
      </c>
      <c r="B531" s="1" t="s">
        <v>66</v>
      </c>
      <c r="C531" s="4">
        <v>12</v>
      </c>
      <c r="D531" s="8">
        <v>4.41</v>
      </c>
      <c r="E531" s="4">
        <v>2</v>
      </c>
      <c r="F531" s="8">
        <v>1.27</v>
      </c>
      <c r="G531" s="4">
        <v>10</v>
      </c>
      <c r="H531" s="8">
        <v>9.09</v>
      </c>
      <c r="I531" s="4">
        <v>0</v>
      </c>
    </row>
    <row r="532" spans="1:9" x14ac:dyDescent="0.2">
      <c r="A532" s="2">
        <v>9</v>
      </c>
      <c r="B532" s="1" t="s">
        <v>68</v>
      </c>
      <c r="C532" s="4">
        <v>8</v>
      </c>
      <c r="D532" s="8">
        <v>2.94</v>
      </c>
      <c r="E532" s="4">
        <v>1</v>
      </c>
      <c r="F532" s="8">
        <v>0.64</v>
      </c>
      <c r="G532" s="4">
        <v>7</v>
      </c>
      <c r="H532" s="8">
        <v>6.36</v>
      </c>
      <c r="I532" s="4">
        <v>0</v>
      </c>
    </row>
    <row r="533" spans="1:9" x14ac:dyDescent="0.2">
      <c r="A533" s="2">
        <v>9</v>
      </c>
      <c r="B533" s="1" t="s">
        <v>81</v>
      </c>
      <c r="C533" s="4">
        <v>8</v>
      </c>
      <c r="D533" s="8">
        <v>2.94</v>
      </c>
      <c r="E533" s="4">
        <v>5</v>
      </c>
      <c r="F533" s="8">
        <v>3.18</v>
      </c>
      <c r="G533" s="4">
        <v>1</v>
      </c>
      <c r="H533" s="8">
        <v>0.91</v>
      </c>
      <c r="I533" s="4">
        <v>0</v>
      </c>
    </row>
    <row r="534" spans="1:9" x14ac:dyDescent="0.2">
      <c r="A534" s="2">
        <v>11</v>
      </c>
      <c r="B534" s="1" t="s">
        <v>71</v>
      </c>
      <c r="C534" s="4">
        <v>7</v>
      </c>
      <c r="D534" s="8">
        <v>2.57</v>
      </c>
      <c r="E534" s="4">
        <v>7</v>
      </c>
      <c r="F534" s="8">
        <v>4.46</v>
      </c>
      <c r="G534" s="4">
        <v>0</v>
      </c>
      <c r="H534" s="8">
        <v>0</v>
      </c>
      <c r="I534" s="4">
        <v>0</v>
      </c>
    </row>
    <row r="535" spans="1:9" x14ac:dyDescent="0.2">
      <c r="A535" s="2">
        <v>11</v>
      </c>
      <c r="B535" s="1" t="s">
        <v>82</v>
      </c>
      <c r="C535" s="4">
        <v>7</v>
      </c>
      <c r="D535" s="8">
        <v>2.57</v>
      </c>
      <c r="E535" s="4">
        <v>6</v>
      </c>
      <c r="F535" s="8">
        <v>3.82</v>
      </c>
      <c r="G535" s="4">
        <v>0</v>
      </c>
      <c r="H535" s="8">
        <v>0</v>
      </c>
      <c r="I535" s="4">
        <v>0</v>
      </c>
    </row>
    <row r="536" spans="1:9" x14ac:dyDescent="0.2">
      <c r="A536" s="2">
        <v>11</v>
      </c>
      <c r="B536" s="1" t="s">
        <v>87</v>
      </c>
      <c r="C536" s="4">
        <v>7</v>
      </c>
      <c r="D536" s="8">
        <v>2.57</v>
      </c>
      <c r="E536" s="4">
        <v>3</v>
      </c>
      <c r="F536" s="8">
        <v>1.91</v>
      </c>
      <c r="G536" s="4">
        <v>4</v>
      </c>
      <c r="H536" s="8">
        <v>3.64</v>
      </c>
      <c r="I536" s="4">
        <v>0</v>
      </c>
    </row>
    <row r="537" spans="1:9" x14ac:dyDescent="0.2">
      <c r="A537" s="2">
        <v>14</v>
      </c>
      <c r="B537" s="1" t="s">
        <v>83</v>
      </c>
      <c r="C537" s="4">
        <v>6</v>
      </c>
      <c r="D537" s="8">
        <v>2.21</v>
      </c>
      <c r="E537" s="4">
        <v>0</v>
      </c>
      <c r="F537" s="8">
        <v>0</v>
      </c>
      <c r="G537" s="4">
        <v>5</v>
      </c>
      <c r="H537" s="8">
        <v>4.55</v>
      </c>
      <c r="I537" s="4">
        <v>0</v>
      </c>
    </row>
    <row r="538" spans="1:9" x14ac:dyDescent="0.2">
      <c r="A538" s="2">
        <v>15</v>
      </c>
      <c r="B538" s="1" t="s">
        <v>76</v>
      </c>
      <c r="C538" s="4">
        <v>5</v>
      </c>
      <c r="D538" s="8">
        <v>1.84</v>
      </c>
      <c r="E538" s="4">
        <v>2</v>
      </c>
      <c r="F538" s="8">
        <v>1.27</v>
      </c>
      <c r="G538" s="4">
        <v>3</v>
      </c>
      <c r="H538" s="8">
        <v>2.73</v>
      </c>
      <c r="I538" s="4">
        <v>0</v>
      </c>
    </row>
    <row r="539" spans="1:9" x14ac:dyDescent="0.2">
      <c r="A539" s="2">
        <v>16</v>
      </c>
      <c r="B539" s="1" t="s">
        <v>69</v>
      </c>
      <c r="C539" s="4">
        <v>3</v>
      </c>
      <c r="D539" s="8">
        <v>1.1000000000000001</v>
      </c>
      <c r="E539" s="4">
        <v>0</v>
      </c>
      <c r="F539" s="8">
        <v>0</v>
      </c>
      <c r="G539" s="4">
        <v>3</v>
      </c>
      <c r="H539" s="8">
        <v>2.73</v>
      </c>
      <c r="I539" s="4">
        <v>0</v>
      </c>
    </row>
    <row r="540" spans="1:9" x14ac:dyDescent="0.2">
      <c r="A540" s="2">
        <v>16</v>
      </c>
      <c r="B540" s="1" t="s">
        <v>70</v>
      </c>
      <c r="C540" s="4">
        <v>3</v>
      </c>
      <c r="D540" s="8">
        <v>1.1000000000000001</v>
      </c>
      <c r="E540" s="4">
        <v>3</v>
      </c>
      <c r="F540" s="8">
        <v>1.91</v>
      </c>
      <c r="G540" s="4">
        <v>0</v>
      </c>
      <c r="H540" s="8">
        <v>0</v>
      </c>
      <c r="I540" s="4">
        <v>0</v>
      </c>
    </row>
    <row r="541" spans="1:9" x14ac:dyDescent="0.2">
      <c r="A541" s="2">
        <v>16</v>
      </c>
      <c r="B541" s="1" t="s">
        <v>90</v>
      </c>
      <c r="C541" s="4">
        <v>3</v>
      </c>
      <c r="D541" s="8">
        <v>1.1000000000000001</v>
      </c>
      <c r="E541" s="4">
        <v>1</v>
      </c>
      <c r="F541" s="8">
        <v>0.64</v>
      </c>
      <c r="G541" s="4">
        <v>2</v>
      </c>
      <c r="H541" s="8">
        <v>1.82</v>
      </c>
      <c r="I541" s="4">
        <v>0</v>
      </c>
    </row>
    <row r="542" spans="1:9" x14ac:dyDescent="0.2">
      <c r="A542" s="2">
        <v>16</v>
      </c>
      <c r="B542" s="1" t="s">
        <v>95</v>
      </c>
      <c r="C542" s="4">
        <v>3</v>
      </c>
      <c r="D542" s="8">
        <v>1.1000000000000001</v>
      </c>
      <c r="E542" s="4">
        <v>2</v>
      </c>
      <c r="F542" s="8">
        <v>1.27</v>
      </c>
      <c r="G542" s="4">
        <v>1</v>
      </c>
      <c r="H542" s="8">
        <v>0.91</v>
      </c>
      <c r="I542" s="4">
        <v>0</v>
      </c>
    </row>
    <row r="543" spans="1:9" x14ac:dyDescent="0.2">
      <c r="A543" s="2">
        <v>16</v>
      </c>
      <c r="B543" s="1" t="s">
        <v>78</v>
      </c>
      <c r="C543" s="4">
        <v>3</v>
      </c>
      <c r="D543" s="8">
        <v>1.1000000000000001</v>
      </c>
      <c r="E543" s="4">
        <v>2</v>
      </c>
      <c r="F543" s="8">
        <v>1.27</v>
      </c>
      <c r="G543" s="4">
        <v>1</v>
      </c>
      <c r="H543" s="8">
        <v>0.91</v>
      </c>
      <c r="I543" s="4">
        <v>0</v>
      </c>
    </row>
    <row r="544" spans="1:9" x14ac:dyDescent="0.2">
      <c r="A544" s="2">
        <v>16</v>
      </c>
      <c r="B544" s="1" t="s">
        <v>92</v>
      </c>
      <c r="C544" s="4">
        <v>3</v>
      </c>
      <c r="D544" s="8">
        <v>1.1000000000000001</v>
      </c>
      <c r="E544" s="4">
        <v>3</v>
      </c>
      <c r="F544" s="8">
        <v>1.91</v>
      </c>
      <c r="G544" s="4">
        <v>0</v>
      </c>
      <c r="H544" s="8">
        <v>0</v>
      </c>
      <c r="I544" s="4">
        <v>0</v>
      </c>
    </row>
    <row r="545" spans="1:9" x14ac:dyDescent="0.2">
      <c r="A545" s="2">
        <v>16</v>
      </c>
      <c r="B545" s="1" t="s">
        <v>108</v>
      </c>
      <c r="C545" s="4">
        <v>3</v>
      </c>
      <c r="D545" s="8">
        <v>1.1000000000000001</v>
      </c>
      <c r="E545" s="4">
        <v>1</v>
      </c>
      <c r="F545" s="8">
        <v>0.64</v>
      </c>
      <c r="G545" s="4">
        <v>2</v>
      </c>
      <c r="H545" s="8">
        <v>1.82</v>
      </c>
      <c r="I545" s="4">
        <v>0</v>
      </c>
    </row>
    <row r="546" spans="1:9" x14ac:dyDescent="0.2">
      <c r="A546" s="2">
        <v>16</v>
      </c>
      <c r="B546" s="1" t="s">
        <v>99</v>
      </c>
      <c r="C546" s="4">
        <v>3</v>
      </c>
      <c r="D546" s="8">
        <v>1.1000000000000001</v>
      </c>
      <c r="E546" s="4">
        <v>3</v>
      </c>
      <c r="F546" s="8">
        <v>1.91</v>
      </c>
      <c r="G546" s="4">
        <v>0</v>
      </c>
      <c r="H546" s="8">
        <v>0</v>
      </c>
      <c r="I546" s="4">
        <v>0</v>
      </c>
    </row>
    <row r="547" spans="1:9" x14ac:dyDescent="0.2">
      <c r="A547" s="1"/>
      <c r="C547" s="4"/>
      <c r="D547" s="8"/>
      <c r="E547" s="4"/>
      <c r="F547" s="8"/>
      <c r="G547" s="4"/>
      <c r="H547" s="8"/>
      <c r="I547" s="4"/>
    </row>
    <row r="548" spans="1:9" x14ac:dyDescent="0.2">
      <c r="A548" s="1" t="s">
        <v>24</v>
      </c>
      <c r="C548" s="4"/>
      <c r="D548" s="8"/>
      <c r="E548" s="4"/>
      <c r="F548" s="8"/>
      <c r="G548" s="4"/>
      <c r="H548" s="8"/>
      <c r="I548" s="4"/>
    </row>
    <row r="549" spans="1:9" x14ac:dyDescent="0.2">
      <c r="A549" s="2">
        <v>1</v>
      </c>
      <c r="B549" s="1" t="s">
        <v>80</v>
      </c>
      <c r="C549" s="4">
        <v>89</v>
      </c>
      <c r="D549" s="8">
        <v>13.88</v>
      </c>
      <c r="E549" s="4">
        <v>70</v>
      </c>
      <c r="F549" s="8">
        <v>19.72</v>
      </c>
      <c r="G549" s="4">
        <v>19</v>
      </c>
      <c r="H549" s="8">
        <v>6.91</v>
      </c>
      <c r="I549" s="4">
        <v>0</v>
      </c>
    </row>
    <row r="550" spans="1:9" x14ac:dyDescent="0.2">
      <c r="A550" s="2">
        <v>2</v>
      </c>
      <c r="B550" s="1" t="s">
        <v>79</v>
      </c>
      <c r="C550" s="4">
        <v>55</v>
      </c>
      <c r="D550" s="8">
        <v>8.58</v>
      </c>
      <c r="E550" s="4">
        <v>51</v>
      </c>
      <c r="F550" s="8">
        <v>14.37</v>
      </c>
      <c r="G550" s="4">
        <v>4</v>
      </c>
      <c r="H550" s="8">
        <v>1.45</v>
      </c>
      <c r="I550" s="4">
        <v>0</v>
      </c>
    </row>
    <row r="551" spans="1:9" x14ac:dyDescent="0.2">
      <c r="A551" s="2">
        <v>3</v>
      </c>
      <c r="B551" s="1" t="s">
        <v>76</v>
      </c>
      <c r="C551" s="4">
        <v>54</v>
      </c>
      <c r="D551" s="8">
        <v>8.42</v>
      </c>
      <c r="E551" s="4">
        <v>39</v>
      </c>
      <c r="F551" s="8">
        <v>10.99</v>
      </c>
      <c r="G551" s="4">
        <v>15</v>
      </c>
      <c r="H551" s="8">
        <v>5.45</v>
      </c>
      <c r="I551" s="4">
        <v>0</v>
      </c>
    </row>
    <row r="552" spans="1:9" x14ac:dyDescent="0.2">
      <c r="A552" s="2">
        <v>4</v>
      </c>
      <c r="B552" s="1" t="s">
        <v>74</v>
      </c>
      <c r="C552" s="4">
        <v>49</v>
      </c>
      <c r="D552" s="8">
        <v>7.64</v>
      </c>
      <c r="E552" s="4">
        <v>22</v>
      </c>
      <c r="F552" s="8">
        <v>6.2</v>
      </c>
      <c r="G552" s="4">
        <v>27</v>
      </c>
      <c r="H552" s="8">
        <v>9.82</v>
      </c>
      <c r="I552" s="4">
        <v>0</v>
      </c>
    </row>
    <row r="553" spans="1:9" x14ac:dyDescent="0.2">
      <c r="A553" s="2">
        <v>5</v>
      </c>
      <c r="B553" s="1" t="s">
        <v>81</v>
      </c>
      <c r="C553" s="4">
        <v>40</v>
      </c>
      <c r="D553" s="8">
        <v>6.24</v>
      </c>
      <c r="E553" s="4">
        <v>29</v>
      </c>
      <c r="F553" s="8">
        <v>8.17</v>
      </c>
      <c r="G553" s="4">
        <v>4</v>
      </c>
      <c r="H553" s="8">
        <v>1.45</v>
      </c>
      <c r="I553" s="4">
        <v>1</v>
      </c>
    </row>
    <row r="554" spans="1:9" x14ac:dyDescent="0.2">
      <c r="A554" s="2">
        <v>6</v>
      </c>
      <c r="B554" s="1" t="s">
        <v>64</v>
      </c>
      <c r="C554" s="4">
        <v>39</v>
      </c>
      <c r="D554" s="8">
        <v>6.08</v>
      </c>
      <c r="E554" s="4">
        <v>9</v>
      </c>
      <c r="F554" s="8">
        <v>2.54</v>
      </c>
      <c r="G554" s="4">
        <v>30</v>
      </c>
      <c r="H554" s="8">
        <v>10.91</v>
      </c>
      <c r="I554" s="4">
        <v>0</v>
      </c>
    </row>
    <row r="555" spans="1:9" x14ac:dyDescent="0.2">
      <c r="A555" s="2">
        <v>7</v>
      </c>
      <c r="B555" s="1" t="s">
        <v>65</v>
      </c>
      <c r="C555" s="4">
        <v>28</v>
      </c>
      <c r="D555" s="8">
        <v>4.37</v>
      </c>
      <c r="E555" s="4">
        <v>13</v>
      </c>
      <c r="F555" s="8">
        <v>3.66</v>
      </c>
      <c r="G555" s="4">
        <v>15</v>
      </c>
      <c r="H555" s="8">
        <v>5.45</v>
      </c>
      <c r="I555" s="4">
        <v>0</v>
      </c>
    </row>
    <row r="556" spans="1:9" x14ac:dyDescent="0.2">
      <c r="A556" s="2">
        <v>7</v>
      </c>
      <c r="B556" s="1" t="s">
        <v>66</v>
      </c>
      <c r="C556" s="4">
        <v>28</v>
      </c>
      <c r="D556" s="8">
        <v>4.37</v>
      </c>
      <c r="E556" s="4">
        <v>9</v>
      </c>
      <c r="F556" s="8">
        <v>2.54</v>
      </c>
      <c r="G556" s="4">
        <v>19</v>
      </c>
      <c r="H556" s="8">
        <v>6.91</v>
      </c>
      <c r="I556" s="4">
        <v>0</v>
      </c>
    </row>
    <row r="557" spans="1:9" x14ac:dyDescent="0.2">
      <c r="A557" s="2">
        <v>9</v>
      </c>
      <c r="B557" s="1" t="s">
        <v>72</v>
      </c>
      <c r="C557" s="4">
        <v>25</v>
      </c>
      <c r="D557" s="8">
        <v>3.9</v>
      </c>
      <c r="E557" s="4">
        <v>13</v>
      </c>
      <c r="F557" s="8">
        <v>3.66</v>
      </c>
      <c r="G557" s="4">
        <v>12</v>
      </c>
      <c r="H557" s="8">
        <v>4.3600000000000003</v>
      </c>
      <c r="I557" s="4">
        <v>0</v>
      </c>
    </row>
    <row r="558" spans="1:9" x14ac:dyDescent="0.2">
      <c r="A558" s="2">
        <v>10</v>
      </c>
      <c r="B558" s="1" t="s">
        <v>82</v>
      </c>
      <c r="C558" s="4">
        <v>23</v>
      </c>
      <c r="D558" s="8">
        <v>3.59</v>
      </c>
      <c r="E558" s="4">
        <v>20</v>
      </c>
      <c r="F558" s="8">
        <v>5.63</v>
      </c>
      <c r="G558" s="4">
        <v>3</v>
      </c>
      <c r="H558" s="8">
        <v>1.0900000000000001</v>
      </c>
      <c r="I558" s="4">
        <v>0</v>
      </c>
    </row>
    <row r="559" spans="1:9" x14ac:dyDescent="0.2">
      <c r="A559" s="2">
        <v>11</v>
      </c>
      <c r="B559" s="1" t="s">
        <v>83</v>
      </c>
      <c r="C559" s="4">
        <v>21</v>
      </c>
      <c r="D559" s="8">
        <v>3.28</v>
      </c>
      <c r="E559" s="4">
        <v>1</v>
      </c>
      <c r="F559" s="8">
        <v>0.28000000000000003</v>
      </c>
      <c r="G559" s="4">
        <v>18</v>
      </c>
      <c r="H559" s="8">
        <v>6.55</v>
      </c>
      <c r="I559" s="4">
        <v>0</v>
      </c>
    </row>
    <row r="560" spans="1:9" x14ac:dyDescent="0.2">
      <c r="A560" s="2">
        <v>12</v>
      </c>
      <c r="B560" s="1" t="s">
        <v>87</v>
      </c>
      <c r="C560" s="4">
        <v>18</v>
      </c>
      <c r="D560" s="8">
        <v>2.81</v>
      </c>
      <c r="E560" s="4">
        <v>10</v>
      </c>
      <c r="F560" s="8">
        <v>2.82</v>
      </c>
      <c r="G560" s="4">
        <v>8</v>
      </c>
      <c r="H560" s="8">
        <v>2.91</v>
      </c>
      <c r="I560" s="4">
        <v>0</v>
      </c>
    </row>
    <row r="561" spans="1:9" x14ac:dyDescent="0.2">
      <c r="A561" s="2">
        <v>13</v>
      </c>
      <c r="B561" s="1" t="s">
        <v>73</v>
      </c>
      <c r="C561" s="4">
        <v>17</v>
      </c>
      <c r="D561" s="8">
        <v>2.65</v>
      </c>
      <c r="E561" s="4">
        <v>11</v>
      </c>
      <c r="F561" s="8">
        <v>3.1</v>
      </c>
      <c r="G561" s="4">
        <v>6</v>
      </c>
      <c r="H561" s="8">
        <v>2.1800000000000002</v>
      </c>
      <c r="I561" s="4">
        <v>0</v>
      </c>
    </row>
    <row r="562" spans="1:9" x14ac:dyDescent="0.2">
      <c r="A562" s="2">
        <v>14</v>
      </c>
      <c r="B562" s="1" t="s">
        <v>77</v>
      </c>
      <c r="C562" s="4">
        <v>15</v>
      </c>
      <c r="D562" s="8">
        <v>2.34</v>
      </c>
      <c r="E562" s="4">
        <v>12</v>
      </c>
      <c r="F562" s="8">
        <v>3.38</v>
      </c>
      <c r="G562" s="4">
        <v>3</v>
      </c>
      <c r="H562" s="8">
        <v>1.0900000000000001</v>
      </c>
      <c r="I562" s="4">
        <v>0</v>
      </c>
    </row>
    <row r="563" spans="1:9" x14ac:dyDescent="0.2">
      <c r="A563" s="2">
        <v>14</v>
      </c>
      <c r="B563" s="1" t="s">
        <v>86</v>
      </c>
      <c r="C563" s="4">
        <v>15</v>
      </c>
      <c r="D563" s="8">
        <v>2.34</v>
      </c>
      <c r="E563" s="4">
        <v>7</v>
      </c>
      <c r="F563" s="8">
        <v>1.97</v>
      </c>
      <c r="G563" s="4">
        <v>8</v>
      </c>
      <c r="H563" s="8">
        <v>2.91</v>
      </c>
      <c r="I563" s="4">
        <v>0</v>
      </c>
    </row>
    <row r="564" spans="1:9" x14ac:dyDescent="0.2">
      <c r="A564" s="2">
        <v>16</v>
      </c>
      <c r="B564" s="1" t="s">
        <v>78</v>
      </c>
      <c r="C564" s="4">
        <v>13</v>
      </c>
      <c r="D564" s="8">
        <v>2.0299999999999998</v>
      </c>
      <c r="E564" s="4">
        <v>8</v>
      </c>
      <c r="F564" s="8">
        <v>2.25</v>
      </c>
      <c r="G564" s="4">
        <v>5</v>
      </c>
      <c r="H564" s="8">
        <v>1.82</v>
      </c>
      <c r="I564" s="4">
        <v>0</v>
      </c>
    </row>
    <row r="565" spans="1:9" x14ac:dyDescent="0.2">
      <c r="A565" s="2">
        <v>17</v>
      </c>
      <c r="B565" s="1" t="s">
        <v>93</v>
      </c>
      <c r="C565" s="4">
        <v>9</v>
      </c>
      <c r="D565" s="8">
        <v>1.4</v>
      </c>
      <c r="E565" s="4">
        <v>1</v>
      </c>
      <c r="F565" s="8">
        <v>0.28000000000000003</v>
      </c>
      <c r="G565" s="4">
        <v>7</v>
      </c>
      <c r="H565" s="8">
        <v>2.5499999999999998</v>
      </c>
      <c r="I565" s="4">
        <v>0</v>
      </c>
    </row>
    <row r="566" spans="1:9" x14ac:dyDescent="0.2">
      <c r="A566" s="2">
        <v>18</v>
      </c>
      <c r="B566" s="1" t="s">
        <v>71</v>
      </c>
      <c r="C566" s="4">
        <v>7</v>
      </c>
      <c r="D566" s="8">
        <v>1.0900000000000001</v>
      </c>
      <c r="E566" s="4">
        <v>5</v>
      </c>
      <c r="F566" s="8">
        <v>1.41</v>
      </c>
      <c r="G566" s="4">
        <v>2</v>
      </c>
      <c r="H566" s="8">
        <v>0.73</v>
      </c>
      <c r="I566" s="4">
        <v>0</v>
      </c>
    </row>
    <row r="567" spans="1:9" x14ac:dyDescent="0.2">
      <c r="A567" s="2">
        <v>18</v>
      </c>
      <c r="B567" s="1" t="s">
        <v>95</v>
      </c>
      <c r="C567" s="4">
        <v>7</v>
      </c>
      <c r="D567" s="8">
        <v>1.0900000000000001</v>
      </c>
      <c r="E567" s="4">
        <v>1</v>
      </c>
      <c r="F567" s="8">
        <v>0.28000000000000003</v>
      </c>
      <c r="G567" s="4">
        <v>6</v>
      </c>
      <c r="H567" s="8">
        <v>2.1800000000000002</v>
      </c>
      <c r="I567" s="4">
        <v>0</v>
      </c>
    </row>
    <row r="568" spans="1:9" x14ac:dyDescent="0.2">
      <c r="A568" s="2">
        <v>20</v>
      </c>
      <c r="B568" s="1" t="s">
        <v>88</v>
      </c>
      <c r="C568" s="4">
        <v>5</v>
      </c>
      <c r="D568" s="8">
        <v>0.78</v>
      </c>
      <c r="E568" s="4">
        <v>1</v>
      </c>
      <c r="F568" s="8">
        <v>0.28000000000000003</v>
      </c>
      <c r="G568" s="4">
        <v>4</v>
      </c>
      <c r="H568" s="8">
        <v>1.45</v>
      </c>
      <c r="I568" s="4">
        <v>0</v>
      </c>
    </row>
    <row r="569" spans="1:9" x14ac:dyDescent="0.2">
      <c r="A569" s="2">
        <v>20</v>
      </c>
      <c r="B569" s="1" t="s">
        <v>98</v>
      </c>
      <c r="C569" s="4">
        <v>5</v>
      </c>
      <c r="D569" s="8">
        <v>0.78</v>
      </c>
      <c r="E569" s="4">
        <v>0</v>
      </c>
      <c r="F569" s="8">
        <v>0</v>
      </c>
      <c r="G569" s="4">
        <v>5</v>
      </c>
      <c r="H569" s="8">
        <v>1.82</v>
      </c>
      <c r="I569" s="4">
        <v>0</v>
      </c>
    </row>
    <row r="570" spans="1:9" x14ac:dyDescent="0.2">
      <c r="A570" s="2">
        <v>20</v>
      </c>
      <c r="B570" s="1" t="s">
        <v>69</v>
      </c>
      <c r="C570" s="4">
        <v>5</v>
      </c>
      <c r="D570" s="8">
        <v>0.78</v>
      </c>
      <c r="E570" s="4">
        <v>0</v>
      </c>
      <c r="F570" s="8">
        <v>0</v>
      </c>
      <c r="G570" s="4">
        <v>5</v>
      </c>
      <c r="H570" s="8">
        <v>1.82</v>
      </c>
      <c r="I570" s="4">
        <v>0</v>
      </c>
    </row>
    <row r="571" spans="1:9" x14ac:dyDescent="0.2">
      <c r="A571" s="2">
        <v>20</v>
      </c>
      <c r="B571" s="1" t="s">
        <v>70</v>
      </c>
      <c r="C571" s="4">
        <v>5</v>
      </c>
      <c r="D571" s="8">
        <v>0.78</v>
      </c>
      <c r="E571" s="4">
        <v>0</v>
      </c>
      <c r="F571" s="8">
        <v>0</v>
      </c>
      <c r="G571" s="4">
        <v>5</v>
      </c>
      <c r="H571" s="8">
        <v>1.82</v>
      </c>
      <c r="I571" s="4">
        <v>0</v>
      </c>
    </row>
    <row r="572" spans="1:9" x14ac:dyDescent="0.2">
      <c r="A572" s="2">
        <v>20</v>
      </c>
      <c r="B572" s="1" t="s">
        <v>75</v>
      </c>
      <c r="C572" s="4">
        <v>5</v>
      </c>
      <c r="D572" s="8">
        <v>0.78</v>
      </c>
      <c r="E572" s="4">
        <v>1</v>
      </c>
      <c r="F572" s="8">
        <v>0.28000000000000003</v>
      </c>
      <c r="G572" s="4">
        <v>4</v>
      </c>
      <c r="H572" s="8">
        <v>1.45</v>
      </c>
      <c r="I572" s="4">
        <v>0</v>
      </c>
    </row>
    <row r="573" spans="1:9" x14ac:dyDescent="0.2">
      <c r="A573" s="2">
        <v>20</v>
      </c>
      <c r="B573" s="1" t="s">
        <v>99</v>
      </c>
      <c r="C573" s="4">
        <v>5</v>
      </c>
      <c r="D573" s="8">
        <v>0.78</v>
      </c>
      <c r="E573" s="4">
        <v>4</v>
      </c>
      <c r="F573" s="8">
        <v>1.1299999999999999</v>
      </c>
      <c r="G573" s="4">
        <v>1</v>
      </c>
      <c r="H573" s="8">
        <v>0.36</v>
      </c>
      <c r="I573" s="4">
        <v>0</v>
      </c>
    </row>
    <row r="574" spans="1:9" x14ac:dyDescent="0.2">
      <c r="A574" s="1"/>
      <c r="C574" s="4"/>
      <c r="D574" s="8"/>
      <c r="E574" s="4"/>
      <c r="F574" s="8"/>
      <c r="G574" s="4"/>
      <c r="H574" s="8"/>
      <c r="I574" s="4"/>
    </row>
    <row r="575" spans="1:9" x14ac:dyDescent="0.2">
      <c r="A575" s="1" t="s">
        <v>25</v>
      </c>
      <c r="C575" s="4"/>
      <c r="D575" s="8"/>
      <c r="E575" s="4"/>
      <c r="F575" s="8"/>
      <c r="G575" s="4"/>
      <c r="H575" s="8"/>
      <c r="I575" s="4"/>
    </row>
    <row r="576" spans="1:9" x14ac:dyDescent="0.2">
      <c r="A576" s="2">
        <v>1</v>
      </c>
      <c r="B576" s="1" t="s">
        <v>72</v>
      </c>
      <c r="C576" s="4">
        <v>29</v>
      </c>
      <c r="D576" s="8">
        <v>10.7</v>
      </c>
      <c r="E576" s="4">
        <v>21</v>
      </c>
      <c r="F576" s="8">
        <v>13.38</v>
      </c>
      <c r="G576" s="4">
        <v>8</v>
      </c>
      <c r="H576" s="8">
        <v>7.41</v>
      </c>
      <c r="I576" s="4">
        <v>0</v>
      </c>
    </row>
    <row r="577" spans="1:9" x14ac:dyDescent="0.2">
      <c r="A577" s="2">
        <v>2</v>
      </c>
      <c r="B577" s="1" t="s">
        <v>64</v>
      </c>
      <c r="C577" s="4">
        <v>28</v>
      </c>
      <c r="D577" s="8">
        <v>10.33</v>
      </c>
      <c r="E577" s="4">
        <v>13</v>
      </c>
      <c r="F577" s="8">
        <v>8.2799999999999994</v>
      </c>
      <c r="G577" s="4">
        <v>15</v>
      </c>
      <c r="H577" s="8">
        <v>13.89</v>
      </c>
      <c r="I577" s="4">
        <v>0</v>
      </c>
    </row>
    <row r="578" spans="1:9" x14ac:dyDescent="0.2">
      <c r="A578" s="2">
        <v>3</v>
      </c>
      <c r="B578" s="1" t="s">
        <v>65</v>
      </c>
      <c r="C578" s="4">
        <v>24</v>
      </c>
      <c r="D578" s="8">
        <v>8.86</v>
      </c>
      <c r="E578" s="4">
        <v>16</v>
      </c>
      <c r="F578" s="8">
        <v>10.19</v>
      </c>
      <c r="G578" s="4">
        <v>8</v>
      </c>
      <c r="H578" s="8">
        <v>7.41</v>
      </c>
      <c r="I578" s="4">
        <v>0</v>
      </c>
    </row>
    <row r="579" spans="1:9" x14ac:dyDescent="0.2">
      <c r="A579" s="2">
        <v>3</v>
      </c>
      <c r="B579" s="1" t="s">
        <v>80</v>
      </c>
      <c r="C579" s="4">
        <v>24</v>
      </c>
      <c r="D579" s="8">
        <v>8.86</v>
      </c>
      <c r="E579" s="4">
        <v>24</v>
      </c>
      <c r="F579" s="8">
        <v>15.29</v>
      </c>
      <c r="G579" s="4">
        <v>0</v>
      </c>
      <c r="H579" s="8">
        <v>0</v>
      </c>
      <c r="I579" s="4">
        <v>0</v>
      </c>
    </row>
    <row r="580" spans="1:9" x14ac:dyDescent="0.2">
      <c r="A580" s="2">
        <v>5</v>
      </c>
      <c r="B580" s="1" t="s">
        <v>74</v>
      </c>
      <c r="C580" s="4">
        <v>23</v>
      </c>
      <c r="D580" s="8">
        <v>8.49</v>
      </c>
      <c r="E580" s="4">
        <v>14</v>
      </c>
      <c r="F580" s="8">
        <v>8.92</v>
      </c>
      <c r="G580" s="4">
        <v>9</v>
      </c>
      <c r="H580" s="8">
        <v>8.33</v>
      </c>
      <c r="I580" s="4">
        <v>0</v>
      </c>
    </row>
    <row r="581" spans="1:9" x14ac:dyDescent="0.2">
      <c r="A581" s="2">
        <v>6</v>
      </c>
      <c r="B581" s="1" t="s">
        <v>79</v>
      </c>
      <c r="C581" s="4">
        <v>16</v>
      </c>
      <c r="D581" s="8">
        <v>5.9</v>
      </c>
      <c r="E581" s="4">
        <v>11</v>
      </c>
      <c r="F581" s="8">
        <v>7.01</v>
      </c>
      <c r="G581" s="4">
        <v>5</v>
      </c>
      <c r="H581" s="8">
        <v>4.63</v>
      </c>
      <c r="I581" s="4">
        <v>0</v>
      </c>
    </row>
    <row r="582" spans="1:9" x14ac:dyDescent="0.2">
      <c r="A582" s="2">
        <v>7</v>
      </c>
      <c r="B582" s="1" t="s">
        <v>73</v>
      </c>
      <c r="C582" s="4">
        <v>12</v>
      </c>
      <c r="D582" s="8">
        <v>4.43</v>
      </c>
      <c r="E582" s="4">
        <v>9</v>
      </c>
      <c r="F582" s="8">
        <v>5.73</v>
      </c>
      <c r="G582" s="4">
        <v>3</v>
      </c>
      <c r="H582" s="8">
        <v>2.78</v>
      </c>
      <c r="I582" s="4">
        <v>0</v>
      </c>
    </row>
    <row r="583" spans="1:9" x14ac:dyDescent="0.2">
      <c r="A583" s="2">
        <v>8</v>
      </c>
      <c r="B583" s="1" t="s">
        <v>66</v>
      </c>
      <c r="C583" s="4">
        <v>8</v>
      </c>
      <c r="D583" s="8">
        <v>2.95</v>
      </c>
      <c r="E583" s="4">
        <v>3</v>
      </c>
      <c r="F583" s="8">
        <v>1.91</v>
      </c>
      <c r="G583" s="4">
        <v>5</v>
      </c>
      <c r="H583" s="8">
        <v>4.63</v>
      </c>
      <c r="I583" s="4">
        <v>0</v>
      </c>
    </row>
    <row r="584" spans="1:9" x14ac:dyDescent="0.2">
      <c r="A584" s="2">
        <v>9</v>
      </c>
      <c r="B584" s="1" t="s">
        <v>81</v>
      </c>
      <c r="C584" s="4">
        <v>7</v>
      </c>
      <c r="D584" s="8">
        <v>2.58</v>
      </c>
      <c r="E584" s="4">
        <v>6</v>
      </c>
      <c r="F584" s="8">
        <v>3.82</v>
      </c>
      <c r="G584" s="4">
        <v>0</v>
      </c>
      <c r="H584" s="8">
        <v>0</v>
      </c>
      <c r="I584" s="4">
        <v>0</v>
      </c>
    </row>
    <row r="585" spans="1:9" x14ac:dyDescent="0.2">
      <c r="A585" s="2">
        <v>9</v>
      </c>
      <c r="B585" s="1" t="s">
        <v>87</v>
      </c>
      <c r="C585" s="4">
        <v>7</v>
      </c>
      <c r="D585" s="8">
        <v>2.58</v>
      </c>
      <c r="E585" s="4">
        <v>6</v>
      </c>
      <c r="F585" s="8">
        <v>3.82</v>
      </c>
      <c r="G585" s="4">
        <v>1</v>
      </c>
      <c r="H585" s="8">
        <v>0.93</v>
      </c>
      <c r="I585" s="4">
        <v>0</v>
      </c>
    </row>
    <row r="586" spans="1:9" x14ac:dyDescent="0.2">
      <c r="A586" s="2">
        <v>11</v>
      </c>
      <c r="B586" s="1" t="s">
        <v>97</v>
      </c>
      <c r="C586" s="4">
        <v>6</v>
      </c>
      <c r="D586" s="8">
        <v>2.21</v>
      </c>
      <c r="E586" s="4">
        <v>2</v>
      </c>
      <c r="F586" s="8">
        <v>1.27</v>
      </c>
      <c r="G586" s="4">
        <v>4</v>
      </c>
      <c r="H586" s="8">
        <v>3.7</v>
      </c>
      <c r="I586" s="4">
        <v>0</v>
      </c>
    </row>
    <row r="587" spans="1:9" x14ac:dyDescent="0.2">
      <c r="A587" s="2">
        <v>12</v>
      </c>
      <c r="B587" s="1" t="s">
        <v>103</v>
      </c>
      <c r="C587" s="4">
        <v>5</v>
      </c>
      <c r="D587" s="8">
        <v>1.85</v>
      </c>
      <c r="E587" s="4">
        <v>3</v>
      </c>
      <c r="F587" s="8">
        <v>1.91</v>
      </c>
      <c r="G587" s="4">
        <v>2</v>
      </c>
      <c r="H587" s="8">
        <v>1.85</v>
      </c>
      <c r="I587" s="4">
        <v>0</v>
      </c>
    </row>
    <row r="588" spans="1:9" x14ac:dyDescent="0.2">
      <c r="A588" s="2">
        <v>12</v>
      </c>
      <c r="B588" s="1" t="s">
        <v>78</v>
      </c>
      <c r="C588" s="4">
        <v>5</v>
      </c>
      <c r="D588" s="8">
        <v>1.85</v>
      </c>
      <c r="E588" s="4">
        <v>2</v>
      </c>
      <c r="F588" s="8">
        <v>1.27</v>
      </c>
      <c r="G588" s="4">
        <v>3</v>
      </c>
      <c r="H588" s="8">
        <v>2.78</v>
      </c>
      <c r="I588" s="4">
        <v>0</v>
      </c>
    </row>
    <row r="589" spans="1:9" x14ac:dyDescent="0.2">
      <c r="A589" s="2">
        <v>12</v>
      </c>
      <c r="B589" s="1" t="s">
        <v>93</v>
      </c>
      <c r="C589" s="4">
        <v>5</v>
      </c>
      <c r="D589" s="8">
        <v>1.85</v>
      </c>
      <c r="E589" s="4">
        <v>0</v>
      </c>
      <c r="F589" s="8">
        <v>0</v>
      </c>
      <c r="G589" s="4">
        <v>4</v>
      </c>
      <c r="H589" s="8">
        <v>3.7</v>
      </c>
      <c r="I589" s="4">
        <v>0</v>
      </c>
    </row>
    <row r="590" spans="1:9" x14ac:dyDescent="0.2">
      <c r="A590" s="2">
        <v>12</v>
      </c>
      <c r="B590" s="1" t="s">
        <v>82</v>
      </c>
      <c r="C590" s="4">
        <v>5</v>
      </c>
      <c r="D590" s="8">
        <v>1.85</v>
      </c>
      <c r="E590" s="4">
        <v>3</v>
      </c>
      <c r="F590" s="8">
        <v>1.91</v>
      </c>
      <c r="G590" s="4">
        <v>2</v>
      </c>
      <c r="H590" s="8">
        <v>1.85</v>
      </c>
      <c r="I590" s="4">
        <v>0</v>
      </c>
    </row>
    <row r="591" spans="1:9" x14ac:dyDescent="0.2">
      <c r="A591" s="2">
        <v>16</v>
      </c>
      <c r="B591" s="1" t="s">
        <v>71</v>
      </c>
      <c r="C591" s="4">
        <v>4</v>
      </c>
      <c r="D591" s="8">
        <v>1.48</v>
      </c>
      <c r="E591" s="4">
        <v>2</v>
      </c>
      <c r="F591" s="8">
        <v>1.27</v>
      </c>
      <c r="G591" s="4">
        <v>2</v>
      </c>
      <c r="H591" s="8">
        <v>1.85</v>
      </c>
      <c r="I591" s="4">
        <v>0</v>
      </c>
    </row>
    <row r="592" spans="1:9" x14ac:dyDescent="0.2">
      <c r="A592" s="2">
        <v>16</v>
      </c>
      <c r="B592" s="1" t="s">
        <v>76</v>
      </c>
      <c r="C592" s="4">
        <v>4</v>
      </c>
      <c r="D592" s="8">
        <v>1.48</v>
      </c>
      <c r="E592" s="4">
        <v>4</v>
      </c>
      <c r="F592" s="8">
        <v>2.5499999999999998</v>
      </c>
      <c r="G592" s="4">
        <v>0</v>
      </c>
      <c r="H592" s="8">
        <v>0</v>
      </c>
      <c r="I592" s="4">
        <v>0</v>
      </c>
    </row>
    <row r="593" spans="1:9" x14ac:dyDescent="0.2">
      <c r="A593" s="2">
        <v>16</v>
      </c>
      <c r="B593" s="1" t="s">
        <v>109</v>
      </c>
      <c r="C593" s="4">
        <v>4</v>
      </c>
      <c r="D593" s="8">
        <v>1.48</v>
      </c>
      <c r="E593" s="4">
        <v>0</v>
      </c>
      <c r="F593" s="8">
        <v>0</v>
      </c>
      <c r="G593" s="4">
        <v>4</v>
      </c>
      <c r="H593" s="8">
        <v>3.7</v>
      </c>
      <c r="I593" s="4">
        <v>0</v>
      </c>
    </row>
    <row r="594" spans="1:9" x14ac:dyDescent="0.2">
      <c r="A594" s="2">
        <v>16</v>
      </c>
      <c r="B594" s="1" t="s">
        <v>92</v>
      </c>
      <c r="C594" s="4">
        <v>4</v>
      </c>
      <c r="D594" s="8">
        <v>1.48</v>
      </c>
      <c r="E594" s="4">
        <v>1</v>
      </c>
      <c r="F594" s="8">
        <v>0.64</v>
      </c>
      <c r="G594" s="4">
        <v>3</v>
      </c>
      <c r="H594" s="8">
        <v>2.78</v>
      </c>
      <c r="I594" s="4">
        <v>0</v>
      </c>
    </row>
    <row r="595" spans="1:9" x14ac:dyDescent="0.2">
      <c r="A595" s="2">
        <v>20</v>
      </c>
      <c r="B595" s="1" t="s">
        <v>94</v>
      </c>
      <c r="C595" s="4">
        <v>3</v>
      </c>
      <c r="D595" s="8">
        <v>1.1100000000000001</v>
      </c>
      <c r="E595" s="4">
        <v>2</v>
      </c>
      <c r="F595" s="8">
        <v>1.27</v>
      </c>
      <c r="G595" s="4">
        <v>1</v>
      </c>
      <c r="H595" s="8">
        <v>0.93</v>
      </c>
      <c r="I595" s="4">
        <v>0</v>
      </c>
    </row>
    <row r="596" spans="1:9" x14ac:dyDescent="0.2">
      <c r="A596" s="2">
        <v>20</v>
      </c>
      <c r="B596" s="1" t="s">
        <v>69</v>
      </c>
      <c r="C596" s="4">
        <v>3</v>
      </c>
      <c r="D596" s="8">
        <v>1.1100000000000001</v>
      </c>
      <c r="E596" s="4">
        <v>0</v>
      </c>
      <c r="F596" s="8">
        <v>0</v>
      </c>
      <c r="G596" s="4">
        <v>3</v>
      </c>
      <c r="H596" s="8">
        <v>2.78</v>
      </c>
      <c r="I596" s="4">
        <v>0</v>
      </c>
    </row>
    <row r="597" spans="1:9" x14ac:dyDescent="0.2">
      <c r="A597" s="2">
        <v>20</v>
      </c>
      <c r="B597" s="1" t="s">
        <v>90</v>
      </c>
      <c r="C597" s="4">
        <v>3</v>
      </c>
      <c r="D597" s="8">
        <v>1.1100000000000001</v>
      </c>
      <c r="E597" s="4">
        <v>2</v>
      </c>
      <c r="F597" s="8">
        <v>1.27</v>
      </c>
      <c r="G597" s="4">
        <v>1</v>
      </c>
      <c r="H597" s="8">
        <v>0.93</v>
      </c>
      <c r="I597" s="4">
        <v>0</v>
      </c>
    </row>
    <row r="598" spans="1:9" x14ac:dyDescent="0.2">
      <c r="A598" s="2">
        <v>20</v>
      </c>
      <c r="B598" s="1" t="s">
        <v>77</v>
      </c>
      <c r="C598" s="4">
        <v>3</v>
      </c>
      <c r="D598" s="8">
        <v>1.1100000000000001</v>
      </c>
      <c r="E598" s="4">
        <v>3</v>
      </c>
      <c r="F598" s="8">
        <v>1.91</v>
      </c>
      <c r="G598" s="4">
        <v>0</v>
      </c>
      <c r="H598" s="8">
        <v>0</v>
      </c>
      <c r="I598" s="4">
        <v>0</v>
      </c>
    </row>
    <row r="599" spans="1:9" x14ac:dyDescent="0.2">
      <c r="A599" s="2">
        <v>20</v>
      </c>
      <c r="B599" s="1" t="s">
        <v>83</v>
      </c>
      <c r="C599" s="4">
        <v>3</v>
      </c>
      <c r="D599" s="8">
        <v>1.1100000000000001</v>
      </c>
      <c r="E599" s="4">
        <v>0</v>
      </c>
      <c r="F599" s="8">
        <v>0</v>
      </c>
      <c r="G599" s="4">
        <v>2</v>
      </c>
      <c r="H599" s="8">
        <v>1.85</v>
      </c>
      <c r="I599" s="4">
        <v>0</v>
      </c>
    </row>
    <row r="600" spans="1:9" x14ac:dyDescent="0.2">
      <c r="A600" s="2">
        <v>20</v>
      </c>
      <c r="B600" s="1" t="s">
        <v>108</v>
      </c>
      <c r="C600" s="4">
        <v>3</v>
      </c>
      <c r="D600" s="8">
        <v>1.1100000000000001</v>
      </c>
      <c r="E600" s="4">
        <v>1</v>
      </c>
      <c r="F600" s="8">
        <v>0.64</v>
      </c>
      <c r="G600" s="4">
        <v>2</v>
      </c>
      <c r="H600" s="8">
        <v>1.85</v>
      </c>
      <c r="I600" s="4">
        <v>0</v>
      </c>
    </row>
    <row r="601" spans="1:9" x14ac:dyDescent="0.2">
      <c r="A601" s="1"/>
      <c r="C601" s="4"/>
      <c r="D601" s="8"/>
      <c r="E601" s="4"/>
      <c r="F601" s="8"/>
      <c r="G601" s="4"/>
      <c r="H601" s="8"/>
      <c r="I601" s="4"/>
    </row>
    <row r="602" spans="1:9" x14ac:dyDescent="0.2">
      <c r="A602" s="1" t="s">
        <v>26</v>
      </c>
      <c r="C602" s="4"/>
      <c r="D602" s="8"/>
      <c r="E602" s="4"/>
      <c r="F602" s="8"/>
      <c r="G602" s="4"/>
      <c r="H602" s="8"/>
      <c r="I602" s="4"/>
    </row>
    <row r="603" spans="1:9" x14ac:dyDescent="0.2">
      <c r="A603" s="2">
        <v>1</v>
      </c>
      <c r="B603" s="1" t="s">
        <v>80</v>
      </c>
      <c r="C603" s="4">
        <v>37</v>
      </c>
      <c r="D603" s="8">
        <v>12.09</v>
      </c>
      <c r="E603" s="4">
        <v>36</v>
      </c>
      <c r="F603" s="8">
        <v>18.37</v>
      </c>
      <c r="G603" s="4">
        <v>1</v>
      </c>
      <c r="H603" s="8">
        <v>0.94</v>
      </c>
      <c r="I603" s="4">
        <v>0</v>
      </c>
    </row>
    <row r="604" spans="1:9" x14ac:dyDescent="0.2">
      <c r="A604" s="2">
        <v>2</v>
      </c>
      <c r="B604" s="1" t="s">
        <v>64</v>
      </c>
      <c r="C604" s="4">
        <v>34</v>
      </c>
      <c r="D604" s="8">
        <v>11.11</v>
      </c>
      <c r="E604" s="4">
        <v>14</v>
      </c>
      <c r="F604" s="8">
        <v>7.14</v>
      </c>
      <c r="G604" s="4">
        <v>20</v>
      </c>
      <c r="H604" s="8">
        <v>18.87</v>
      </c>
      <c r="I604" s="4">
        <v>0</v>
      </c>
    </row>
    <row r="605" spans="1:9" x14ac:dyDescent="0.2">
      <c r="A605" s="2">
        <v>3</v>
      </c>
      <c r="B605" s="1" t="s">
        <v>74</v>
      </c>
      <c r="C605" s="4">
        <v>30</v>
      </c>
      <c r="D605" s="8">
        <v>9.8000000000000007</v>
      </c>
      <c r="E605" s="4">
        <v>17</v>
      </c>
      <c r="F605" s="8">
        <v>8.67</v>
      </c>
      <c r="G605" s="4">
        <v>13</v>
      </c>
      <c r="H605" s="8">
        <v>12.26</v>
      </c>
      <c r="I605" s="4">
        <v>0</v>
      </c>
    </row>
    <row r="606" spans="1:9" x14ac:dyDescent="0.2">
      <c r="A606" s="2">
        <v>4</v>
      </c>
      <c r="B606" s="1" t="s">
        <v>65</v>
      </c>
      <c r="C606" s="4">
        <v>26</v>
      </c>
      <c r="D606" s="8">
        <v>8.5</v>
      </c>
      <c r="E606" s="4">
        <v>18</v>
      </c>
      <c r="F606" s="8">
        <v>9.18</v>
      </c>
      <c r="G606" s="4">
        <v>8</v>
      </c>
      <c r="H606" s="8">
        <v>7.55</v>
      </c>
      <c r="I606" s="4">
        <v>0</v>
      </c>
    </row>
    <row r="607" spans="1:9" x14ac:dyDescent="0.2">
      <c r="A607" s="2">
        <v>4</v>
      </c>
      <c r="B607" s="1" t="s">
        <v>79</v>
      </c>
      <c r="C607" s="4">
        <v>26</v>
      </c>
      <c r="D607" s="8">
        <v>8.5</v>
      </c>
      <c r="E607" s="4">
        <v>24</v>
      </c>
      <c r="F607" s="8">
        <v>12.24</v>
      </c>
      <c r="G607" s="4">
        <v>2</v>
      </c>
      <c r="H607" s="8">
        <v>1.89</v>
      </c>
      <c r="I607" s="4">
        <v>0</v>
      </c>
    </row>
    <row r="608" spans="1:9" x14ac:dyDescent="0.2">
      <c r="A608" s="2">
        <v>6</v>
      </c>
      <c r="B608" s="1" t="s">
        <v>72</v>
      </c>
      <c r="C608" s="4">
        <v>23</v>
      </c>
      <c r="D608" s="8">
        <v>7.52</v>
      </c>
      <c r="E608" s="4">
        <v>20</v>
      </c>
      <c r="F608" s="8">
        <v>10.199999999999999</v>
      </c>
      <c r="G608" s="4">
        <v>3</v>
      </c>
      <c r="H608" s="8">
        <v>2.83</v>
      </c>
      <c r="I608" s="4">
        <v>0</v>
      </c>
    </row>
    <row r="609" spans="1:9" x14ac:dyDescent="0.2">
      <c r="A609" s="2">
        <v>7</v>
      </c>
      <c r="B609" s="1" t="s">
        <v>73</v>
      </c>
      <c r="C609" s="4">
        <v>14</v>
      </c>
      <c r="D609" s="8">
        <v>4.58</v>
      </c>
      <c r="E609" s="4">
        <v>11</v>
      </c>
      <c r="F609" s="8">
        <v>5.61</v>
      </c>
      <c r="G609" s="4">
        <v>3</v>
      </c>
      <c r="H609" s="8">
        <v>2.83</v>
      </c>
      <c r="I609" s="4">
        <v>0</v>
      </c>
    </row>
    <row r="610" spans="1:9" x14ac:dyDescent="0.2">
      <c r="A610" s="2">
        <v>8</v>
      </c>
      <c r="B610" s="1" t="s">
        <v>66</v>
      </c>
      <c r="C610" s="4">
        <v>11</v>
      </c>
      <c r="D610" s="8">
        <v>3.59</v>
      </c>
      <c r="E610" s="4">
        <v>5</v>
      </c>
      <c r="F610" s="8">
        <v>2.5499999999999998</v>
      </c>
      <c r="G610" s="4">
        <v>6</v>
      </c>
      <c r="H610" s="8">
        <v>5.66</v>
      </c>
      <c r="I610" s="4">
        <v>0</v>
      </c>
    </row>
    <row r="611" spans="1:9" x14ac:dyDescent="0.2">
      <c r="A611" s="2">
        <v>9</v>
      </c>
      <c r="B611" s="1" t="s">
        <v>96</v>
      </c>
      <c r="C611" s="4">
        <v>9</v>
      </c>
      <c r="D611" s="8">
        <v>2.94</v>
      </c>
      <c r="E611" s="4">
        <v>4</v>
      </c>
      <c r="F611" s="8">
        <v>2.04</v>
      </c>
      <c r="G611" s="4">
        <v>5</v>
      </c>
      <c r="H611" s="8">
        <v>4.72</v>
      </c>
      <c r="I611" s="4">
        <v>0</v>
      </c>
    </row>
    <row r="612" spans="1:9" x14ac:dyDescent="0.2">
      <c r="A612" s="2">
        <v>10</v>
      </c>
      <c r="B612" s="1" t="s">
        <v>98</v>
      </c>
      <c r="C612" s="4">
        <v>8</v>
      </c>
      <c r="D612" s="8">
        <v>2.61</v>
      </c>
      <c r="E612" s="4">
        <v>4</v>
      </c>
      <c r="F612" s="8">
        <v>2.04</v>
      </c>
      <c r="G612" s="4">
        <v>4</v>
      </c>
      <c r="H612" s="8">
        <v>3.77</v>
      </c>
      <c r="I612" s="4">
        <v>0</v>
      </c>
    </row>
    <row r="613" spans="1:9" x14ac:dyDescent="0.2">
      <c r="A613" s="2">
        <v>10</v>
      </c>
      <c r="B613" s="1" t="s">
        <v>82</v>
      </c>
      <c r="C613" s="4">
        <v>8</v>
      </c>
      <c r="D613" s="8">
        <v>2.61</v>
      </c>
      <c r="E613" s="4">
        <v>6</v>
      </c>
      <c r="F613" s="8">
        <v>3.06</v>
      </c>
      <c r="G613" s="4">
        <v>2</v>
      </c>
      <c r="H613" s="8">
        <v>1.89</v>
      </c>
      <c r="I613" s="4">
        <v>0</v>
      </c>
    </row>
    <row r="614" spans="1:9" x14ac:dyDescent="0.2">
      <c r="A614" s="2">
        <v>12</v>
      </c>
      <c r="B614" s="1" t="s">
        <v>71</v>
      </c>
      <c r="C614" s="4">
        <v>6</v>
      </c>
      <c r="D614" s="8">
        <v>1.96</v>
      </c>
      <c r="E614" s="4">
        <v>5</v>
      </c>
      <c r="F614" s="8">
        <v>2.5499999999999998</v>
      </c>
      <c r="G614" s="4">
        <v>1</v>
      </c>
      <c r="H614" s="8">
        <v>0.94</v>
      </c>
      <c r="I614" s="4">
        <v>0</v>
      </c>
    </row>
    <row r="615" spans="1:9" x14ac:dyDescent="0.2">
      <c r="A615" s="2">
        <v>13</v>
      </c>
      <c r="B615" s="1" t="s">
        <v>102</v>
      </c>
      <c r="C615" s="4">
        <v>5</v>
      </c>
      <c r="D615" s="8">
        <v>1.63</v>
      </c>
      <c r="E615" s="4">
        <v>1</v>
      </c>
      <c r="F615" s="8">
        <v>0.51</v>
      </c>
      <c r="G615" s="4">
        <v>4</v>
      </c>
      <c r="H615" s="8">
        <v>3.77</v>
      </c>
      <c r="I615" s="4">
        <v>0</v>
      </c>
    </row>
    <row r="616" spans="1:9" x14ac:dyDescent="0.2">
      <c r="A616" s="2">
        <v>13</v>
      </c>
      <c r="B616" s="1" t="s">
        <v>68</v>
      </c>
      <c r="C616" s="4">
        <v>5</v>
      </c>
      <c r="D616" s="8">
        <v>1.63</v>
      </c>
      <c r="E616" s="4">
        <v>2</v>
      </c>
      <c r="F616" s="8">
        <v>1.02</v>
      </c>
      <c r="G616" s="4">
        <v>3</v>
      </c>
      <c r="H616" s="8">
        <v>2.83</v>
      </c>
      <c r="I616" s="4">
        <v>0</v>
      </c>
    </row>
    <row r="617" spans="1:9" x14ac:dyDescent="0.2">
      <c r="A617" s="2">
        <v>13</v>
      </c>
      <c r="B617" s="1" t="s">
        <v>81</v>
      </c>
      <c r="C617" s="4">
        <v>5</v>
      </c>
      <c r="D617" s="8">
        <v>1.63</v>
      </c>
      <c r="E617" s="4">
        <v>4</v>
      </c>
      <c r="F617" s="8">
        <v>2.04</v>
      </c>
      <c r="G617" s="4">
        <v>0</v>
      </c>
      <c r="H617" s="8">
        <v>0</v>
      </c>
      <c r="I617" s="4">
        <v>0</v>
      </c>
    </row>
    <row r="618" spans="1:9" x14ac:dyDescent="0.2">
      <c r="A618" s="2">
        <v>13</v>
      </c>
      <c r="B618" s="1" t="s">
        <v>87</v>
      </c>
      <c r="C618" s="4">
        <v>5</v>
      </c>
      <c r="D618" s="8">
        <v>1.63</v>
      </c>
      <c r="E618" s="4">
        <v>5</v>
      </c>
      <c r="F618" s="8">
        <v>2.5499999999999998</v>
      </c>
      <c r="G618" s="4">
        <v>0</v>
      </c>
      <c r="H618" s="8">
        <v>0</v>
      </c>
      <c r="I618" s="4">
        <v>0</v>
      </c>
    </row>
    <row r="619" spans="1:9" x14ac:dyDescent="0.2">
      <c r="A619" s="2">
        <v>17</v>
      </c>
      <c r="B619" s="1" t="s">
        <v>78</v>
      </c>
      <c r="C619" s="4">
        <v>4</v>
      </c>
      <c r="D619" s="8">
        <v>1.31</v>
      </c>
      <c r="E619" s="4">
        <v>1</v>
      </c>
      <c r="F619" s="8">
        <v>0.51</v>
      </c>
      <c r="G619" s="4">
        <v>3</v>
      </c>
      <c r="H619" s="8">
        <v>2.83</v>
      </c>
      <c r="I619" s="4">
        <v>0</v>
      </c>
    </row>
    <row r="620" spans="1:9" x14ac:dyDescent="0.2">
      <c r="A620" s="2">
        <v>18</v>
      </c>
      <c r="B620" s="1" t="s">
        <v>91</v>
      </c>
      <c r="C620" s="4">
        <v>3</v>
      </c>
      <c r="D620" s="8">
        <v>0.98</v>
      </c>
      <c r="E620" s="4">
        <v>2</v>
      </c>
      <c r="F620" s="8">
        <v>1.02</v>
      </c>
      <c r="G620" s="4">
        <v>1</v>
      </c>
      <c r="H620" s="8">
        <v>0.94</v>
      </c>
      <c r="I620" s="4">
        <v>0</v>
      </c>
    </row>
    <row r="621" spans="1:9" x14ac:dyDescent="0.2">
      <c r="A621" s="2">
        <v>18</v>
      </c>
      <c r="B621" s="1" t="s">
        <v>103</v>
      </c>
      <c r="C621" s="4">
        <v>3</v>
      </c>
      <c r="D621" s="8">
        <v>0.98</v>
      </c>
      <c r="E621" s="4">
        <v>2</v>
      </c>
      <c r="F621" s="8">
        <v>1.02</v>
      </c>
      <c r="G621" s="4">
        <v>1</v>
      </c>
      <c r="H621" s="8">
        <v>0.94</v>
      </c>
      <c r="I621" s="4">
        <v>0</v>
      </c>
    </row>
    <row r="622" spans="1:9" x14ac:dyDescent="0.2">
      <c r="A622" s="2">
        <v>18</v>
      </c>
      <c r="B622" s="1" t="s">
        <v>110</v>
      </c>
      <c r="C622" s="4">
        <v>3</v>
      </c>
      <c r="D622" s="8">
        <v>0.98</v>
      </c>
      <c r="E622" s="4">
        <v>0</v>
      </c>
      <c r="F622" s="8">
        <v>0</v>
      </c>
      <c r="G622" s="4">
        <v>3</v>
      </c>
      <c r="H622" s="8">
        <v>2.83</v>
      </c>
      <c r="I622" s="4">
        <v>0</v>
      </c>
    </row>
    <row r="623" spans="1:9" x14ac:dyDescent="0.2">
      <c r="A623" s="2">
        <v>18</v>
      </c>
      <c r="B623" s="1" t="s">
        <v>77</v>
      </c>
      <c r="C623" s="4">
        <v>3</v>
      </c>
      <c r="D623" s="8">
        <v>0.98</v>
      </c>
      <c r="E623" s="4">
        <v>2</v>
      </c>
      <c r="F623" s="8">
        <v>1.02</v>
      </c>
      <c r="G623" s="4">
        <v>1</v>
      </c>
      <c r="H623" s="8">
        <v>0.94</v>
      </c>
      <c r="I623" s="4">
        <v>0</v>
      </c>
    </row>
    <row r="624" spans="1:9" x14ac:dyDescent="0.2">
      <c r="A624" s="2">
        <v>18</v>
      </c>
      <c r="B624" s="1" t="s">
        <v>92</v>
      </c>
      <c r="C624" s="4">
        <v>3</v>
      </c>
      <c r="D624" s="8">
        <v>0.98</v>
      </c>
      <c r="E624" s="4">
        <v>3</v>
      </c>
      <c r="F624" s="8">
        <v>1.53</v>
      </c>
      <c r="G624" s="4">
        <v>0</v>
      </c>
      <c r="H624" s="8">
        <v>0</v>
      </c>
      <c r="I624" s="4">
        <v>0</v>
      </c>
    </row>
    <row r="625" spans="1:9" x14ac:dyDescent="0.2">
      <c r="A625" s="2">
        <v>18</v>
      </c>
      <c r="B625" s="1" t="s">
        <v>84</v>
      </c>
      <c r="C625" s="4">
        <v>3</v>
      </c>
      <c r="D625" s="8">
        <v>0.98</v>
      </c>
      <c r="E625" s="4">
        <v>1</v>
      </c>
      <c r="F625" s="8">
        <v>0.51</v>
      </c>
      <c r="G625" s="4">
        <v>2</v>
      </c>
      <c r="H625" s="8">
        <v>1.89</v>
      </c>
      <c r="I625" s="4">
        <v>0</v>
      </c>
    </row>
    <row r="626" spans="1:9" x14ac:dyDescent="0.2">
      <c r="A626" s="1"/>
      <c r="C626" s="4"/>
      <c r="D626" s="8"/>
      <c r="E626" s="4"/>
      <c r="F626" s="8"/>
      <c r="G626" s="4"/>
      <c r="H626" s="8"/>
      <c r="I626" s="4"/>
    </row>
    <row r="627" spans="1:9" x14ac:dyDescent="0.2">
      <c r="A627" s="1" t="s">
        <v>27</v>
      </c>
      <c r="C627" s="4"/>
      <c r="D627" s="8"/>
      <c r="E627" s="4"/>
      <c r="F627" s="8"/>
      <c r="G627" s="4"/>
      <c r="H627" s="8"/>
      <c r="I627" s="4"/>
    </row>
    <row r="628" spans="1:9" x14ac:dyDescent="0.2">
      <c r="A628" s="2">
        <v>1</v>
      </c>
      <c r="B628" s="1" t="s">
        <v>80</v>
      </c>
      <c r="C628" s="4">
        <v>73</v>
      </c>
      <c r="D628" s="8">
        <v>13.13</v>
      </c>
      <c r="E628" s="4">
        <v>62</v>
      </c>
      <c r="F628" s="8">
        <v>21.38</v>
      </c>
      <c r="G628" s="4">
        <v>11</v>
      </c>
      <c r="H628" s="8">
        <v>4.21</v>
      </c>
      <c r="I628" s="4">
        <v>0</v>
      </c>
    </row>
    <row r="629" spans="1:9" x14ac:dyDescent="0.2">
      <c r="A629" s="2">
        <v>2</v>
      </c>
      <c r="B629" s="1" t="s">
        <v>74</v>
      </c>
      <c r="C629" s="4">
        <v>41</v>
      </c>
      <c r="D629" s="8">
        <v>7.37</v>
      </c>
      <c r="E629" s="4">
        <v>23</v>
      </c>
      <c r="F629" s="8">
        <v>7.93</v>
      </c>
      <c r="G629" s="4">
        <v>18</v>
      </c>
      <c r="H629" s="8">
        <v>6.9</v>
      </c>
      <c r="I629" s="4">
        <v>0</v>
      </c>
    </row>
    <row r="630" spans="1:9" x14ac:dyDescent="0.2">
      <c r="A630" s="2">
        <v>3</v>
      </c>
      <c r="B630" s="1" t="s">
        <v>64</v>
      </c>
      <c r="C630" s="4">
        <v>39</v>
      </c>
      <c r="D630" s="8">
        <v>7.01</v>
      </c>
      <c r="E630" s="4">
        <v>15</v>
      </c>
      <c r="F630" s="8">
        <v>5.17</v>
      </c>
      <c r="G630" s="4">
        <v>24</v>
      </c>
      <c r="H630" s="8">
        <v>9.1999999999999993</v>
      </c>
      <c r="I630" s="4">
        <v>0</v>
      </c>
    </row>
    <row r="631" spans="1:9" x14ac:dyDescent="0.2">
      <c r="A631" s="2">
        <v>4</v>
      </c>
      <c r="B631" s="1" t="s">
        <v>76</v>
      </c>
      <c r="C631" s="4">
        <v>38</v>
      </c>
      <c r="D631" s="8">
        <v>6.83</v>
      </c>
      <c r="E631" s="4">
        <v>28</v>
      </c>
      <c r="F631" s="8">
        <v>9.66</v>
      </c>
      <c r="G631" s="4">
        <v>10</v>
      </c>
      <c r="H631" s="8">
        <v>3.83</v>
      </c>
      <c r="I631" s="4">
        <v>0</v>
      </c>
    </row>
    <row r="632" spans="1:9" x14ac:dyDescent="0.2">
      <c r="A632" s="2">
        <v>5</v>
      </c>
      <c r="B632" s="1" t="s">
        <v>79</v>
      </c>
      <c r="C632" s="4">
        <v>32</v>
      </c>
      <c r="D632" s="8">
        <v>5.76</v>
      </c>
      <c r="E632" s="4">
        <v>26</v>
      </c>
      <c r="F632" s="8">
        <v>8.9700000000000006</v>
      </c>
      <c r="G632" s="4">
        <v>6</v>
      </c>
      <c r="H632" s="8">
        <v>2.2999999999999998</v>
      </c>
      <c r="I632" s="4">
        <v>0</v>
      </c>
    </row>
    <row r="633" spans="1:9" x14ac:dyDescent="0.2">
      <c r="A633" s="2">
        <v>6</v>
      </c>
      <c r="B633" s="1" t="s">
        <v>65</v>
      </c>
      <c r="C633" s="4">
        <v>31</v>
      </c>
      <c r="D633" s="8">
        <v>5.58</v>
      </c>
      <c r="E633" s="4">
        <v>13</v>
      </c>
      <c r="F633" s="8">
        <v>4.4800000000000004</v>
      </c>
      <c r="G633" s="4">
        <v>18</v>
      </c>
      <c r="H633" s="8">
        <v>6.9</v>
      </c>
      <c r="I633" s="4">
        <v>0</v>
      </c>
    </row>
    <row r="634" spans="1:9" x14ac:dyDescent="0.2">
      <c r="A634" s="2">
        <v>6</v>
      </c>
      <c r="B634" s="1" t="s">
        <v>72</v>
      </c>
      <c r="C634" s="4">
        <v>31</v>
      </c>
      <c r="D634" s="8">
        <v>5.58</v>
      </c>
      <c r="E634" s="4">
        <v>23</v>
      </c>
      <c r="F634" s="8">
        <v>7.93</v>
      </c>
      <c r="G634" s="4">
        <v>8</v>
      </c>
      <c r="H634" s="8">
        <v>3.07</v>
      </c>
      <c r="I634" s="4">
        <v>0</v>
      </c>
    </row>
    <row r="635" spans="1:9" x14ac:dyDescent="0.2">
      <c r="A635" s="2">
        <v>8</v>
      </c>
      <c r="B635" s="1" t="s">
        <v>66</v>
      </c>
      <c r="C635" s="4">
        <v>21</v>
      </c>
      <c r="D635" s="8">
        <v>3.78</v>
      </c>
      <c r="E635" s="4">
        <v>1</v>
      </c>
      <c r="F635" s="8">
        <v>0.34</v>
      </c>
      <c r="G635" s="4">
        <v>20</v>
      </c>
      <c r="H635" s="8">
        <v>7.66</v>
      </c>
      <c r="I635" s="4">
        <v>0</v>
      </c>
    </row>
    <row r="636" spans="1:9" x14ac:dyDescent="0.2">
      <c r="A636" s="2">
        <v>9</v>
      </c>
      <c r="B636" s="1" t="s">
        <v>73</v>
      </c>
      <c r="C636" s="4">
        <v>18</v>
      </c>
      <c r="D636" s="8">
        <v>3.24</v>
      </c>
      <c r="E636" s="4">
        <v>11</v>
      </c>
      <c r="F636" s="8">
        <v>3.79</v>
      </c>
      <c r="G636" s="4">
        <v>7</v>
      </c>
      <c r="H636" s="8">
        <v>2.68</v>
      </c>
      <c r="I636" s="4">
        <v>0</v>
      </c>
    </row>
    <row r="637" spans="1:9" x14ac:dyDescent="0.2">
      <c r="A637" s="2">
        <v>9</v>
      </c>
      <c r="B637" s="1" t="s">
        <v>81</v>
      </c>
      <c r="C637" s="4">
        <v>18</v>
      </c>
      <c r="D637" s="8">
        <v>3.24</v>
      </c>
      <c r="E637" s="4">
        <v>13</v>
      </c>
      <c r="F637" s="8">
        <v>4.4800000000000004</v>
      </c>
      <c r="G637" s="4">
        <v>4</v>
      </c>
      <c r="H637" s="8">
        <v>1.53</v>
      </c>
      <c r="I637" s="4">
        <v>0</v>
      </c>
    </row>
    <row r="638" spans="1:9" x14ac:dyDescent="0.2">
      <c r="A638" s="2">
        <v>11</v>
      </c>
      <c r="B638" s="1" t="s">
        <v>82</v>
      </c>
      <c r="C638" s="4">
        <v>17</v>
      </c>
      <c r="D638" s="8">
        <v>3.06</v>
      </c>
      <c r="E638" s="4">
        <v>14</v>
      </c>
      <c r="F638" s="8">
        <v>4.83</v>
      </c>
      <c r="G638" s="4">
        <v>3</v>
      </c>
      <c r="H638" s="8">
        <v>1.1499999999999999</v>
      </c>
      <c r="I638" s="4">
        <v>0</v>
      </c>
    </row>
    <row r="639" spans="1:9" x14ac:dyDescent="0.2">
      <c r="A639" s="2">
        <v>12</v>
      </c>
      <c r="B639" s="1" t="s">
        <v>77</v>
      </c>
      <c r="C639" s="4">
        <v>14</v>
      </c>
      <c r="D639" s="8">
        <v>2.52</v>
      </c>
      <c r="E639" s="4">
        <v>13</v>
      </c>
      <c r="F639" s="8">
        <v>4.4800000000000004</v>
      </c>
      <c r="G639" s="4">
        <v>1</v>
      </c>
      <c r="H639" s="8">
        <v>0.38</v>
      </c>
      <c r="I639" s="4">
        <v>0</v>
      </c>
    </row>
    <row r="640" spans="1:9" x14ac:dyDescent="0.2">
      <c r="A640" s="2">
        <v>13</v>
      </c>
      <c r="B640" s="1" t="s">
        <v>71</v>
      </c>
      <c r="C640" s="4">
        <v>13</v>
      </c>
      <c r="D640" s="8">
        <v>2.34</v>
      </c>
      <c r="E640" s="4">
        <v>7</v>
      </c>
      <c r="F640" s="8">
        <v>2.41</v>
      </c>
      <c r="G640" s="4">
        <v>6</v>
      </c>
      <c r="H640" s="8">
        <v>2.2999999999999998</v>
      </c>
      <c r="I640" s="4">
        <v>0</v>
      </c>
    </row>
    <row r="641" spans="1:9" x14ac:dyDescent="0.2">
      <c r="A641" s="2">
        <v>14</v>
      </c>
      <c r="B641" s="1" t="s">
        <v>91</v>
      </c>
      <c r="C641" s="4">
        <v>11</v>
      </c>
      <c r="D641" s="8">
        <v>1.98</v>
      </c>
      <c r="E641" s="4">
        <v>3</v>
      </c>
      <c r="F641" s="8">
        <v>1.03</v>
      </c>
      <c r="G641" s="4">
        <v>8</v>
      </c>
      <c r="H641" s="8">
        <v>3.07</v>
      </c>
      <c r="I641" s="4">
        <v>0</v>
      </c>
    </row>
    <row r="642" spans="1:9" x14ac:dyDescent="0.2">
      <c r="A642" s="2">
        <v>14</v>
      </c>
      <c r="B642" s="1" t="s">
        <v>75</v>
      </c>
      <c r="C642" s="4">
        <v>11</v>
      </c>
      <c r="D642" s="8">
        <v>1.98</v>
      </c>
      <c r="E642" s="4">
        <v>3</v>
      </c>
      <c r="F642" s="8">
        <v>1.03</v>
      </c>
      <c r="G642" s="4">
        <v>8</v>
      </c>
      <c r="H642" s="8">
        <v>3.07</v>
      </c>
      <c r="I642" s="4">
        <v>0</v>
      </c>
    </row>
    <row r="643" spans="1:9" x14ac:dyDescent="0.2">
      <c r="A643" s="2">
        <v>16</v>
      </c>
      <c r="B643" s="1" t="s">
        <v>86</v>
      </c>
      <c r="C643" s="4">
        <v>9</v>
      </c>
      <c r="D643" s="8">
        <v>1.62</v>
      </c>
      <c r="E643" s="4">
        <v>3</v>
      </c>
      <c r="F643" s="8">
        <v>1.03</v>
      </c>
      <c r="G643" s="4">
        <v>4</v>
      </c>
      <c r="H643" s="8">
        <v>1.53</v>
      </c>
      <c r="I643" s="4">
        <v>1</v>
      </c>
    </row>
    <row r="644" spans="1:9" x14ac:dyDescent="0.2">
      <c r="A644" s="2">
        <v>17</v>
      </c>
      <c r="B644" s="1" t="s">
        <v>87</v>
      </c>
      <c r="C644" s="4">
        <v>8</v>
      </c>
      <c r="D644" s="8">
        <v>1.44</v>
      </c>
      <c r="E644" s="4">
        <v>7</v>
      </c>
      <c r="F644" s="8">
        <v>2.41</v>
      </c>
      <c r="G644" s="4">
        <v>1</v>
      </c>
      <c r="H644" s="8">
        <v>0.38</v>
      </c>
      <c r="I644" s="4">
        <v>0</v>
      </c>
    </row>
    <row r="645" spans="1:9" x14ac:dyDescent="0.2">
      <c r="A645" s="2">
        <v>17</v>
      </c>
      <c r="B645" s="1" t="s">
        <v>84</v>
      </c>
      <c r="C645" s="4">
        <v>8</v>
      </c>
      <c r="D645" s="8">
        <v>1.44</v>
      </c>
      <c r="E645" s="4">
        <v>1</v>
      </c>
      <c r="F645" s="8">
        <v>0.34</v>
      </c>
      <c r="G645" s="4">
        <v>7</v>
      </c>
      <c r="H645" s="8">
        <v>2.68</v>
      </c>
      <c r="I645" s="4">
        <v>0</v>
      </c>
    </row>
    <row r="646" spans="1:9" x14ac:dyDescent="0.2">
      <c r="A646" s="2">
        <v>19</v>
      </c>
      <c r="B646" s="1" t="s">
        <v>98</v>
      </c>
      <c r="C646" s="4">
        <v>7</v>
      </c>
      <c r="D646" s="8">
        <v>1.26</v>
      </c>
      <c r="E646" s="4">
        <v>3</v>
      </c>
      <c r="F646" s="8">
        <v>1.03</v>
      </c>
      <c r="G646" s="4">
        <v>4</v>
      </c>
      <c r="H646" s="8">
        <v>1.53</v>
      </c>
      <c r="I646" s="4">
        <v>0</v>
      </c>
    </row>
    <row r="647" spans="1:9" x14ac:dyDescent="0.2">
      <c r="A647" s="2">
        <v>19</v>
      </c>
      <c r="B647" s="1" t="s">
        <v>78</v>
      </c>
      <c r="C647" s="4">
        <v>7</v>
      </c>
      <c r="D647" s="8">
        <v>1.26</v>
      </c>
      <c r="E647" s="4">
        <v>2</v>
      </c>
      <c r="F647" s="8">
        <v>0.69</v>
      </c>
      <c r="G647" s="4">
        <v>5</v>
      </c>
      <c r="H647" s="8">
        <v>1.92</v>
      </c>
      <c r="I647" s="4">
        <v>0</v>
      </c>
    </row>
    <row r="648" spans="1:9" x14ac:dyDescent="0.2">
      <c r="A648" s="1"/>
      <c r="C648" s="4"/>
      <c r="D648" s="8"/>
      <c r="E648" s="4"/>
      <c r="F648" s="8"/>
      <c r="G648" s="4"/>
      <c r="H648" s="8"/>
      <c r="I648" s="4"/>
    </row>
    <row r="649" spans="1:9" x14ac:dyDescent="0.2">
      <c r="A649" s="1" t="s">
        <v>28</v>
      </c>
      <c r="C649" s="4"/>
      <c r="D649" s="8"/>
      <c r="E649" s="4"/>
      <c r="F649" s="8"/>
      <c r="G649" s="4"/>
      <c r="H649" s="8"/>
      <c r="I649" s="4"/>
    </row>
    <row r="650" spans="1:9" x14ac:dyDescent="0.2">
      <c r="A650" s="2">
        <v>1</v>
      </c>
      <c r="B650" s="1" t="s">
        <v>80</v>
      </c>
      <c r="C650" s="4">
        <v>34</v>
      </c>
      <c r="D650" s="8">
        <v>15.11</v>
      </c>
      <c r="E650" s="4">
        <v>34</v>
      </c>
      <c r="F650" s="8">
        <v>25.95</v>
      </c>
      <c r="G650" s="4">
        <v>0</v>
      </c>
      <c r="H650" s="8">
        <v>0</v>
      </c>
      <c r="I650" s="4">
        <v>0</v>
      </c>
    </row>
    <row r="651" spans="1:9" x14ac:dyDescent="0.2">
      <c r="A651" s="2">
        <v>2</v>
      </c>
      <c r="B651" s="1" t="s">
        <v>64</v>
      </c>
      <c r="C651" s="4">
        <v>16</v>
      </c>
      <c r="D651" s="8">
        <v>7.11</v>
      </c>
      <c r="E651" s="4">
        <v>4</v>
      </c>
      <c r="F651" s="8">
        <v>3.05</v>
      </c>
      <c r="G651" s="4">
        <v>12</v>
      </c>
      <c r="H651" s="8">
        <v>13.48</v>
      </c>
      <c r="I651" s="4">
        <v>0</v>
      </c>
    </row>
    <row r="652" spans="1:9" x14ac:dyDescent="0.2">
      <c r="A652" s="2">
        <v>3</v>
      </c>
      <c r="B652" s="1" t="s">
        <v>72</v>
      </c>
      <c r="C652" s="4">
        <v>15</v>
      </c>
      <c r="D652" s="8">
        <v>6.67</v>
      </c>
      <c r="E652" s="4">
        <v>13</v>
      </c>
      <c r="F652" s="8">
        <v>9.92</v>
      </c>
      <c r="G652" s="4">
        <v>2</v>
      </c>
      <c r="H652" s="8">
        <v>2.25</v>
      </c>
      <c r="I652" s="4">
        <v>0</v>
      </c>
    </row>
    <row r="653" spans="1:9" x14ac:dyDescent="0.2">
      <c r="A653" s="2">
        <v>4</v>
      </c>
      <c r="B653" s="1" t="s">
        <v>65</v>
      </c>
      <c r="C653" s="4">
        <v>14</v>
      </c>
      <c r="D653" s="8">
        <v>6.22</v>
      </c>
      <c r="E653" s="4">
        <v>8</v>
      </c>
      <c r="F653" s="8">
        <v>6.11</v>
      </c>
      <c r="G653" s="4">
        <v>6</v>
      </c>
      <c r="H653" s="8">
        <v>6.74</v>
      </c>
      <c r="I653" s="4">
        <v>0</v>
      </c>
    </row>
    <row r="654" spans="1:9" x14ac:dyDescent="0.2">
      <c r="A654" s="2">
        <v>5</v>
      </c>
      <c r="B654" s="1" t="s">
        <v>79</v>
      </c>
      <c r="C654" s="4">
        <v>12</v>
      </c>
      <c r="D654" s="8">
        <v>5.33</v>
      </c>
      <c r="E654" s="4">
        <v>11</v>
      </c>
      <c r="F654" s="8">
        <v>8.4</v>
      </c>
      <c r="G654" s="4">
        <v>1</v>
      </c>
      <c r="H654" s="8">
        <v>1.1200000000000001</v>
      </c>
      <c r="I654" s="4">
        <v>0</v>
      </c>
    </row>
    <row r="655" spans="1:9" x14ac:dyDescent="0.2">
      <c r="A655" s="2">
        <v>6</v>
      </c>
      <c r="B655" s="1" t="s">
        <v>73</v>
      </c>
      <c r="C655" s="4">
        <v>11</v>
      </c>
      <c r="D655" s="8">
        <v>4.8899999999999997</v>
      </c>
      <c r="E655" s="4">
        <v>9</v>
      </c>
      <c r="F655" s="8">
        <v>6.87</v>
      </c>
      <c r="G655" s="4">
        <v>2</v>
      </c>
      <c r="H655" s="8">
        <v>2.25</v>
      </c>
      <c r="I655" s="4">
        <v>0</v>
      </c>
    </row>
    <row r="656" spans="1:9" x14ac:dyDescent="0.2">
      <c r="A656" s="2">
        <v>6</v>
      </c>
      <c r="B656" s="1" t="s">
        <v>74</v>
      </c>
      <c r="C656" s="4">
        <v>11</v>
      </c>
      <c r="D656" s="8">
        <v>4.8899999999999997</v>
      </c>
      <c r="E656" s="4">
        <v>7</v>
      </c>
      <c r="F656" s="8">
        <v>5.34</v>
      </c>
      <c r="G656" s="4">
        <v>4</v>
      </c>
      <c r="H656" s="8">
        <v>4.49</v>
      </c>
      <c r="I656" s="4">
        <v>0</v>
      </c>
    </row>
    <row r="657" spans="1:9" x14ac:dyDescent="0.2">
      <c r="A657" s="2">
        <v>8</v>
      </c>
      <c r="B657" s="1" t="s">
        <v>66</v>
      </c>
      <c r="C657" s="4">
        <v>9</v>
      </c>
      <c r="D657" s="8">
        <v>4</v>
      </c>
      <c r="E657" s="4">
        <v>2</v>
      </c>
      <c r="F657" s="8">
        <v>1.53</v>
      </c>
      <c r="G657" s="4">
        <v>7</v>
      </c>
      <c r="H657" s="8">
        <v>7.87</v>
      </c>
      <c r="I657" s="4">
        <v>0</v>
      </c>
    </row>
    <row r="658" spans="1:9" x14ac:dyDescent="0.2">
      <c r="A658" s="2">
        <v>9</v>
      </c>
      <c r="B658" s="1" t="s">
        <v>76</v>
      </c>
      <c r="C658" s="4">
        <v>7</v>
      </c>
      <c r="D658" s="8">
        <v>3.11</v>
      </c>
      <c r="E658" s="4">
        <v>6</v>
      </c>
      <c r="F658" s="8">
        <v>4.58</v>
      </c>
      <c r="G658" s="4">
        <v>1</v>
      </c>
      <c r="H658" s="8">
        <v>1.1200000000000001</v>
      </c>
      <c r="I658" s="4">
        <v>0</v>
      </c>
    </row>
    <row r="659" spans="1:9" x14ac:dyDescent="0.2">
      <c r="A659" s="2">
        <v>9</v>
      </c>
      <c r="B659" s="1" t="s">
        <v>82</v>
      </c>
      <c r="C659" s="4">
        <v>7</v>
      </c>
      <c r="D659" s="8">
        <v>3.11</v>
      </c>
      <c r="E659" s="4">
        <v>7</v>
      </c>
      <c r="F659" s="8">
        <v>5.34</v>
      </c>
      <c r="G659" s="4">
        <v>0</v>
      </c>
      <c r="H659" s="8">
        <v>0</v>
      </c>
      <c r="I659" s="4">
        <v>0</v>
      </c>
    </row>
    <row r="660" spans="1:9" x14ac:dyDescent="0.2">
      <c r="A660" s="2">
        <v>9</v>
      </c>
      <c r="B660" s="1" t="s">
        <v>83</v>
      </c>
      <c r="C660" s="4">
        <v>7</v>
      </c>
      <c r="D660" s="8">
        <v>3.11</v>
      </c>
      <c r="E660" s="4">
        <v>0</v>
      </c>
      <c r="F660" s="8">
        <v>0</v>
      </c>
      <c r="G660" s="4">
        <v>5</v>
      </c>
      <c r="H660" s="8">
        <v>5.62</v>
      </c>
      <c r="I660" s="4">
        <v>0</v>
      </c>
    </row>
    <row r="661" spans="1:9" x14ac:dyDescent="0.2">
      <c r="A661" s="2">
        <v>12</v>
      </c>
      <c r="B661" s="1" t="s">
        <v>93</v>
      </c>
      <c r="C661" s="4">
        <v>6</v>
      </c>
      <c r="D661" s="8">
        <v>2.67</v>
      </c>
      <c r="E661" s="4">
        <v>0</v>
      </c>
      <c r="F661" s="8">
        <v>0</v>
      </c>
      <c r="G661" s="4">
        <v>6</v>
      </c>
      <c r="H661" s="8">
        <v>6.74</v>
      </c>
      <c r="I661" s="4">
        <v>0</v>
      </c>
    </row>
    <row r="662" spans="1:9" x14ac:dyDescent="0.2">
      <c r="A662" s="2">
        <v>12</v>
      </c>
      <c r="B662" s="1" t="s">
        <v>81</v>
      </c>
      <c r="C662" s="4">
        <v>6</v>
      </c>
      <c r="D662" s="8">
        <v>2.67</v>
      </c>
      <c r="E662" s="4">
        <v>5</v>
      </c>
      <c r="F662" s="8">
        <v>3.82</v>
      </c>
      <c r="G662" s="4">
        <v>0</v>
      </c>
      <c r="H662" s="8">
        <v>0</v>
      </c>
      <c r="I662" s="4">
        <v>0</v>
      </c>
    </row>
    <row r="663" spans="1:9" x14ac:dyDescent="0.2">
      <c r="A663" s="2">
        <v>14</v>
      </c>
      <c r="B663" s="1" t="s">
        <v>98</v>
      </c>
      <c r="C663" s="4">
        <v>5</v>
      </c>
      <c r="D663" s="8">
        <v>2.2200000000000002</v>
      </c>
      <c r="E663" s="4">
        <v>0</v>
      </c>
      <c r="F663" s="8">
        <v>0</v>
      </c>
      <c r="G663" s="4">
        <v>5</v>
      </c>
      <c r="H663" s="8">
        <v>5.62</v>
      </c>
      <c r="I663" s="4">
        <v>0</v>
      </c>
    </row>
    <row r="664" spans="1:9" x14ac:dyDescent="0.2">
      <c r="A664" s="2">
        <v>14</v>
      </c>
      <c r="B664" s="1" t="s">
        <v>69</v>
      </c>
      <c r="C664" s="4">
        <v>5</v>
      </c>
      <c r="D664" s="8">
        <v>2.2200000000000002</v>
      </c>
      <c r="E664" s="4">
        <v>0</v>
      </c>
      <c r="F664" s="8">
        <v>0</v>
      </c>
      <c r="G664" s="4">
        <v>5</v>
      </c>
      <c r="H664" s="8">
        <v>5.62</v>
      </c>
      <c r="I664" s="4">
        <v>0</v>
      </c>
    </row>
    <row r="665" spans="1:9" x14ac:dyDescent="0.2">
      <c r="A665" s="2">
        <v>14</v>
      </c>
      <c r="B665" s="1" t="s">
        <v>71</v>
      </c>
      <c r="C665" s="4">
        <v>5</v>
      </c>
      <c r="D665" s="8">
        <v>2.2200000000000002</v>
      </c>
      <c r="E665" s="4">
        <v>4</v>
      </c>
      <c r="F665" s="8">
        <v>3.05</v>
      </c>
      <c r="G665" s="4">
        <v>1</v>
      </c>
      <c r="H665" s="8">
        <v>1.1200000000000001</v>
      </c>
      <c r="I665" s="4">
        <v>0</v>
      </c>
    </row>
    <row r="666" spans="1:9" x14ac:dyDescent="0.2">
      <c r="A666" s="2">
        <v>17</v>
      </c>
      <c r="B666" s="1" t="s">
        <v>96</v>
      </c>
      <c r="C666" s="4">
        <v>4</v>
      </c>
      <c r="D666" s="8">
        <v>1.78</v>
      </c>
      <c r="E666" s="4">
        <v>2</v>
      </c>
      <c r="F666" s="8">
        <v>1.53</v>
      </c>
      <c r="G666" s="4">
        <v>2</v>
      </c>
      <c r="H666" s="8">
        <v>2.25</v>
      </c>
      <c r="I666" s="4">
        <v>0</v>
      </c>
    </row>
    <row r="667" spans="1:9" x14ac:dyDescent="0.2">
      <c r="A667" s="2">
        <v>17</v>
      </c>
      <c r="B667" s="1" t="s">
        <v>75</v>
      </c>
      <c r="C667" s="4">
        <v>4</v>
      </c>
      <c r="D667" s="8">
        <v>1.78</v>
      </c>
      <c r="E667" s="4">
        <v>1</v>
      </c>
      <c r="F667" s="8">
        <v>0.76</v>
      </c>
      <c r="G667" s="4">
        <v>3</v>
      </c>
      <c r="H667" s="8">
        <v>3.37</v>
      </c>
      <c r="I667" s="4">
        <v>0</v>
      </c>
    </row>
    <row r="668" spans="1:9" x14ac:dyDescent="0.2">
      <c r="A668" s="2">
        <v>19</v>
      </c>
      <c r="B668" s="1" t="s">
        <v>91</v>
      </c>
      <c r="C668" s="4">
        <v>3</v>
      </c>
      <c r="D668" s="8">
        <v>1.33</v>
      </c>
      <c r="E668" s="4">
        <v>1</v>
      </c>
      <c r="F668" s="8">
        <v>0.76</v>
      </c>
      <c r="G668" s="4">
        <v>2</v>
      </c>
      <c r="H668" s="8">
        <v>2.25</v>
      </c>
      <c r="I668" s="4">
        <v>0</v>
      </c>
    </row>
    <row r="669" spans="1:9" x14ac:dyDescent="0.2">
      <c r="A669" s="2">
        <v>19</v>
      </c>
      <c r="B669" s="1" t="s">
        <v>77</v>
      </c>
      <c r="C669" s="4">
        <v>3</v>
      </c>
      <c r="D669" s="8">
        <v>1.33</v>
      </c>
      <c r="E669" s="4">
        <v>2</v>
      </c>
      <c r="F669" s="8">
        <v>1.53</v>
      </c>
      <c r="G669" s="4">
        <v>1</v>
      </c>
      <c r="H669" s="8">
        <v>1.1200000000000001</v>
      </c>
      <c r="I669" s="4">
        <v>0</v>
      </c>
    </row>
    <row r="670" spans="1:9" x14ac:dyDescent="0.2">
      <c r="A670" s="2">
        <v>19</v>
      </c>
      <c r="B670" s="1" t="s">
        <v>108</v>
      </c>
      <c r="C670" s="4">
        <v>3</v>
      </c>
      <c r="D670" s="8">
        <v>1.33</v>
      </c>
      <c r="E670" s="4">
        <v>0</v>
      </c>
      <c r="F670" s="8">
        <v>0</v>
      </c>
      <c r="G670" s="4">
        <v>3</v>
      </c>
      <c r="H670" s="8">
        <v>3.37</v>
      </c>
      <c r="I670" s="4">
        <v>0</v>
      </c>
    </row>
    <row r="671" spans="1:9" x14ac:dyDescent="0.2">
      <c r="A671" s="2">
        <v>19</v>
      </c>
      <c r="B671" s="1" t="s">
        <v>84</v>
      </c>
      <c r="C671" s="4">
        <v>3</v>
      </c>
      <c r="D671" s="8">
        <v>1.33</v>
      </c>
      <c r="E671" s="4">
        <v>0</v>
      </c>
      <c r="F671" s="8">
        <v>0</v>
      </c>
      <c r="G671" s="4">
        <v>3</v>
      </c>
      <c r="H671" s="8">
        <v>3.37</v>
      </c>
      <c r="I671" s="4">
        <v>0</v>
      </c>
    </row>
    <row r="672" spans="1:9" x14ac:dyDescent="0.2">
      <c r="A672" s="1"/>
      <c r="C672" s="4"/>
      <c r="D672" s="8"/>
      <c r="E672" s="4"/>
      <c r="F672" s="8"/>
      <c r="G672" s="4"/>
      <c r="H672" s="8"/>
      <c r="I672" s="4"/>
    </row>
    <row r="673" spans="1:9" x14ac:dyDescent="0.2">
      <c r="A673" s="1" t="s">
        <v>29</v>
      </c>
      <c r="C673" s="4"/>
      <c r="D673" s="8"/>
      <c r="E673" s="4"/>
      <c r="F673" s="8"/>
      <c r="G673" s="4"/>
      <c r="H673" s="8"/>
      <c r="I673" s="4"/>
    </row>
    <row r="674" spans="1:9" x14ac:dyDescent="0.2">
      <c r="A674" s="2">
        <v>1</v>
      </c>
      <c r="B674" s="1" t="s">
        <v>79</v>
      </c>
      <c r="C674" s="4">
        <v>40</v>
      </c>
      <c r="D674" s="8">
        <v>11.56</v>
      </c>
      <c r="E674" s="4">
        <v>33</v>
      </c>
      <c r="F674" s="8">
        <v>17.37</v>
      </c>
      <c r="G674" s="4">
        <v>5</v>
      </c>
      <c r="H674" s="8">
        <v>3.36</v>
      </c>
      <c r="I674" s="4">
        <v>2</v>
      </c>
    </row>
    <row r="675" spans="1:9" x14ac:dyDescent="0.2">
      <c r="A675" s="2">
        <v>2</v>
      </c>
      <c r="B675" s="1" t="s">
        <v>72</v>
      </c>
      <c r="C675" s="4">
        <v>38</v>
      </c>
      <c r="D675" s="8">
        <v>10.98</v>
      </c>
      <c r="E675" s="4">
        <v>22</v>
      </c>
      <c r="F675" s="8">
        <v>11.58</v>
      </c>
      <c r="G675" s="4">
        <v>15</v>
      </c>
      <c r="H675" s="8">
        <v>10.07</v>
      </c>
      <c r="I675" s="4">
        <v>1</v>
      </c>
    </row>
    <row r="676" spans="1:9" x14ac:dyDescent="0.2">
      <c r="A676" s="2">
        <v>3</v>
      </c>
      <c r="B676" s="1" t="s">
        <v>76</v>
      </c>
      <c r="C676" s="4">
        <v>33</v>
      </c>
      <c r="D676" s="8">
        <v>9.5399999999999991</v>
      </c>
      <c r="E676" s="4">
        <v>23</v>
      </c>
      <c r="F676" s="8">
        <v>12.11</v>
      </c>
      <c r="G676" s="4">
        <v>10</v>
      </c>
      <c r="H676" s="8">
        <v>6.71</v>
      </c>
      <c r="I676" s="4">
        <v>0</v>
      </c>
    </row>
    <row r="677" spans="1:9" x14ac:dyDescent="0.2">
      <c r="A677" s="2">
        <v>4</v>
      </c>
      <c r="B677" s="1" t="s">
        <v>80</v>
      </c>
      <c r="C677" s="4">
        <v>32</v>
      </c>
      <c r="D677" s="8">
        <v>9.25</v>
      </c>
      <c r="E677" s="4">
        <v>30</v>
      </c>
      <c r="F677" s="8">
        <v>15.79</v>
      </c>
      <c r="G677" s="4">
        <v>2</v>
      </c>
      <c r="H677" s="8">
        <v>1.34</v>
      </c>
      <c r="I677" s="4">
        <v>0</v>
      </c>
    </row>
    <row r="678" spans="1:9" x14ac:dyDescent="0.2">
      <c r="A678" s="2">
        <v>5</v>
      </c>
      <c r="B678" s="1" t="s">
        <v>74</v>
      </c>
      <c r="C678" s="4">
        <v>31</v>
      </c>
      <c r="D678" s="8">
        <v>8.9600000000000009</v>
      </c>
      <c r="E678" s="4">
        <v>16</v>
      </c>
      <c r="F678" s="8">
        <v>8.42</v>
      </c>
      <c r="G678" s="4">
        <v>15</v>
      </c>
      <c r="H678" s="8">
        <v>10.07</v>
      </c>
      <c r="I678" s="4">
        <v>0</v>
      </c>
    </row>
    <row r="679" spans="1:9" x14ac:dyDescent="0.2">
      <c r="A679" s="2">
        <v>6</v>
      </c>
      <c r="B679" s="1" t="s">
        <v>64</v>
      </c>
      <c r="C679" s="4">
        <v>23</v>
      </c>
      <c r="D679" s="8">
        <v>6.65</v>
      </c>
      <c r="E679" s="4">
        <v>5</v>
      </c>
      <c r="F679" s="8">
        <v>2.63</v>
      </c>
      <c r="G679" s="4">
        <v>18</v>
      </c>
      <c r="H679" s="8">
        <v>12.08</v>
      </c>
      <c r="I679" s="4">
        <v>0</v>
      </c>
    </row>
    <row r="680" spans="1:9" x14ac:dyDescent="0.2">
      <c r="A680" s="2">
        <v>7</v>
      </c>
      <c r="B680" s="1" t="s">
        <v>65</v>
      </c>
      <c r="C680" s="4">
        <v>16</v>
      </c>
      <c r="D680" s="8">
        <v>4.62</v>
      </c>
      <c r="E680" s="4">
        <v>3</v>
      </c>
      <c r="F680" s="8">
        <v>1.58</v>
      </c>
      <c r="G680" s="4">
        <v>13</v>
      </c>
      <c r="H680" s="8">
        <v>8.7200000000000006</v>
      </c>
      <c r="I680" s="4">
        <v>0</v>
      </c>
    </row>
    <row r="681" spans="1:9" x14ac:dyDescent="0.2">
      <c r="A681" s="2">
        <v>8</v>
      </c>
      <c r="B681" s="1" t="s">
        <v>66</v>
      </c>
      <c r="C681" s="4">
        <v>11</v>
      </c>
      <c r="D681" s="8">
        <v>3.18</v>
      </c>
      <c r="E681" s="4">
        <v>2</v>
      </c>
      <c r="F681" s="8">
        <v>1.05</v>
      </c>
      <c r="G681" s="4">
        <v>9</v>
      </c>
      <c r="H681" s="8">
        <v>6.04</v>
      </c>
      <c r="I681" s="4">
        <v>0</v>
      </c>
    </row>
    <row r="682" spans="1:9" x14ac:dyDescent="0.2">
      <c r="A682" s="2">
        <v>8</v>
      </c>
      <c r="B682" s="1" t="s">
        <v>73</v>
      </c>
      <c r="C682" s="4">
        <v>11</v>
      </c>
      <c r="D682" s="8">
        <v>3.18</v>
      </c>
      <c r="E682" s="4">
        <v>8</v>
      </c>
      <c r="F682" s="8">
        <v>4.21</v>
      </c>
      <c r="G682" s="4">
        <v>3</v>
      </c>
      <c r="H682" s="8">
        <v>2.0099999999999998</v>
      </c>
      <c r="I682" s="4">
        <v>0</v>
      </c>
    </row>
    <row r="683" spans="1:9" x14ac:dyDescent="0.2">
      <c r="A683" s="2">
        <v>10</v>
      </c>
      <c r="B683" s="1" t="s">
        <v>71</v>
      </c>
      <c r="C683" s="4">
        <v>9</v>
      </c>
      <c r="D683" s="8">
        <v>2.6</v>
      </c>
      <c r="E683" s="4">
        <v>4</v>
      </c>
      <c r="F683" s="8">
        <v>2.11</v>
      </c>
      <c r="G683" s="4">
        <v>5</v>
      </c>
      <c r="H683" s="8">
        <v>3.36</v>
      </c>
      <c r="I683" s="4">
        <v>0</v>
      </c>
    </row>
    <row r="684" spans="1:9" x14ac:dyDescent="0.2">
      <c r="A684" s="2">
        <v>11</v>
      </c>
      <c r="B684" s="1" t="s">
        <v>82</v>
      </c>
      <c r="C684" s="4">
        <v>8</v>
      </c>
      <c r="D684" s="8">
        <v>2.31</v>
      </c>
      <c r="E684" s="4">
        <v>7</v>
      </c>
      <c r="F684" s="8">
        <v>3.68</v>
      </c>
      <c r="G684" s="4">
        <v>1</v>
      </c>
      <c r="H684" s="8">
        <v>0.67</v>
      </c>
      <c r="I684" s="4">
        <v>0</v>
      </c>
    </row>
    <row r="685" spans="1:9" x14ac:dyDescent="0.2">
      <c r="A685" s="2">
        <v>11</v>
      </c>
      <c r="B685" s="1" t="s">
        <v>83</v>
      </c>
      <c r="C685" s="4">
        <v>8</v>
      </c>
      <c r="D685" s="8">
        <v>2.31</v>
      </c>
      <c r="E685" s="4">
        <v>0</v>
      </c>
      <c r="F685" s="8">
        <v>0</v>
      </c>
      <c r="G685" s="4">
        <v>7</v>
      </c>
      <c r="H685" s="8">
        <v>4.7</v>
      </c>
      <c r="I685" s="4">
        <v>0</v>
      </c>
    </row>
    <row r="686" spans="1:9" x14ac:dyDescent="0.2">
      <c r="A686" s="2">
        <v>13</v>
      </c>
      <c r="B686" s="1" t="s">
        <v>81</v>
      </c>
      <c r="C686" s="4">
        <v>7</v>
      </c>
      <c r="D686" s="8">
        <v>2.02</v>
      </c>
      <c r="E686" s="4">
        <v>6</v>
      </c>
      <c r="F686" s="8">
        <v>3.16</v>
      </c>
      <c r="G686" s="4">
        <v>0</v>
      </c>
      <c r="H686" s="8">
        <v>0</v>
      </c>
      <c r="I686" s="4">
        <v>0</v>
      </c>
    </row>
    <row r="687" spans="1:9" x14ac:dyDescent="0.2">
      <c r="A687" s="2">
        <v>14</v>
      </c>
      <c r="B687" s="1" t="s">
        <v>91</v>
      </c>
      <c r="C687" s="4">
        <v>6</v>
      </c>
      <c r="D687" s="8">
        <v>1.73</v>
      </c>
      <c r="E687" s="4">
        <v>2</v>
      </c>
      <c r="F687" s="8">
        <v>1.05</v>
      </c>
      <c r="G687" s="4">
        <v>4</v>
      </c>
      <c r="H687" s="8">
        <v>2.68</v>
      </c>
      <c r="I687" s="4">
        <v>0</v>
      </c>
    </row>
    <row r="688" spans="1:9" x14ac:dyDescent="0.2">
      <c r="A688" s="2">
        <v>14</v>
      </c>
      <c r="B688" s="1" t="s">
        <v>97</v>
      </c>
      <c r="C688" s="4">
        <v>6</v>
      </c>
      <c r="D688" s="8">
        <v>1.73</v>
      </c>
      <c r="E688" s="4">
        <v>2</v>
      </c>
      <c r="F688" s="8">
        <v>1.05</v>
      </c>
      <c r="G688" s="4">
        <v>3</v>
      </c>
      <c r="H688" s="8">
        <v>2.0099999999999998</v>
      </c>
      <c r="I688" s="4">
        <v>0</v>
      </c>
    </row>
    <row r="689" spans="1:9" x14ac:dyDescent="0.2">
      <c r="A689" s="2">
        <v>14</v>
      </c>
      <c r="B689" s="1" t="s">
        <v>87</v>
      </c>
      <c r="C689" s="4">
        <v>6</v>
      </c>
      <c r="D689" s="8">
        <v>1.73</v>
      </c>
      <c r="E689" s="4">
        <v>5</v>
      </c>
      <c r="F689" s="8">
        <v>2.63</v>
      </c>
      <c r="G689" s="4">
        <v>1</v>
      </c>
      <c r="H689" s="8">
        <v>0.67</v>
      </c>
      <c r="I689" s="4">
        <v>0</v>
      </c>
    </row>
    <row r="690" spans="1:9" x14ac:dyDescent="0.2">
      <c r="A690" s="2">
        <v>17</v>
      </c>
      <c r="B690" s="1" t="s">
        <v>86</v>
      </c>
      <c r="C690" s="4">
        <v>5</v>
      </c>
      <c r="D690" s="8">
        <v>1.45</v>
      </c>
      <c r="E690" s="4">
        <v>1</v>
      </c>
      <c r="F690" s="8">
        <v>0.53</v>
      </c>
      <c r="G690" s="4">
        <v>4</v>
      </c>
      <c r="H690" s="8">
        <v>2.68</v>
      </c>
      <c r="I690" s="4">
        <v>0</v>
      </c>
    </row>
    <row r="691" spans="1:9" x14ac:dyDescent="0.2">
      <c r="A691" s="2">
        <v>18</v>
      </c>
      <c r="B691" s="1" t="s">
        <v>100</v>
      </c>
      <c r="C691" s="4">
        <v>4</v>
      </c>
      <c r="D691" s="8">
        <v>1.1599999999999999</v>
      </c>
      <c r="E691" s="4">
        <v>4</v>
      </c>
      <c r="F691" s="8">
        <v>2.11</v>
      </c>
      <c r="G691" s="4">
        <v>0</v>
      </c>
      <c r="H691" s="8">
        <v>0</v>
      </c>
      <c r="I691" s="4">
        <v>0</v>
      </c>
    </row>
    <row r="692" spans="1:9" x14ac:dyDescent="0.2">
      <c r="A692" s="2">
        <v>18</v>
      </c>
      <c r="B692" s="1" t="s">
        <v>68</v>
      </c>
      <c r="C692" s="4">
        <v>4</v>
      </c>
      <c r="D692" s="8">
        <v>1.1599999999999999</v>
      </c>
      <c r="E692" s="4">
        <v>3</v>
      </c>
      <c r="F692" s="8">
        <v>1.58</v>
      </c>
      <c r="G692" s="4">
        <v>1</v>
      </c>
      <c r="H692" s="8">
        <v>0.67</v>
      </c>
      <c r="I692" s="4">
        <v>0</v>
      </c>
    </row>
    <row r="693" spans="1:9" x14ac:dyDescent="0.2">
      <c r="A693" s="2">
        <v>18</v>
      </c>
      <c r="B693" s="1" t="s">
        <v>78</v>
      </c>
      <c r="C693" s="4">
        <v>4</v>
      </c>
      <c r="D693" s="8">
        <v>1.1599999999999999</v>
      </c>
      <c r="E693" s="4">
        <v>1</v>
      </c>
      <c r="F693" s="8">
        <v>0.53</v>
      </c>
      <c r="G693" s="4">
        <v>3</v>
      </c>
      <c r="H693" s="8">
        <v>2.0099999999999998</v>
      </c>
      <c r="I693" s="4">
        <v>0</v>
      </c>
    </row>
    <row r="694" spans="1:9" x14ac:dyDescent="0.2">
      <c r="A694" s="2">
        <v>18</v>
      </c>
      <c r="B694" s="1" t="s">
        <v>92</v>
      </c>
      <c r="C694" s="4">
        <v>4</v>
      </c>
      <c r="D694" s="8">
        <v>1.1599999999999999</v>
      </c>
      <c r="E694" s="4">
        <v>1</v>
      </c>
      <c r="F694" s="8">
        <v>0.53</v>
      </c>
      <c r="G694" s="4">
        <v>3</v>
      </c>
      <c r="H694" s="8">
        <v>2.0099999999999998</v>
      </c>
      <c r="I694" s="4">
        <v>0</v>
      </c>
    </row>
    <row r="695" spans="1:9" x14ac:dyDescent="0.2">
      <c r="A695" s="1"/>
      <c r="C695" s="4"/>
      <c r="D695" s="8"/>
      <c r="E695" s="4"/>
      <c r="F695" s="8"/>
      <c r="G695" s="4"/>
      <c r="H695" s="8"/>
      <c r="I695" s="4"/>
    </row>
    <row r="696" spans="1:9" x14ac:dyDescent="0.2">
      <c r="A696" s="1" t="s">
        <v>30</v>
      </c>
      <c r="C696" s="4"/>
      <c r="D696" s="8"/>
      <c r="E696" s="4"/>
      <c r="F696" s="8"/>
      <c r="G696" s="4"/>
      <c r="H696" s="8"/>
      <c r="I696" s="4"/>
    </row>
    <row r="697" spans="1:9" x14ac:dyDescent="0.2">
      <c r="A697" s="2">
        <v>1</v>
      </c>
      <c r="B697" s="1" t="s">
        <v>80</v>
      </c>
      <c r="C697" s="4">
        <v>41</v>
      </c>
      <c r="D697" s="8">
        <v>12.89</v>
      </c>
      <c r="E697" s="4">
        <v>40</v>
      </c>
      <c r="F697" s="8">
        <v>24.69</v>
      </c>
      <c r="G697" s="4">
        <v>1</v>
      </c>
      <c r="H697" s="8">
        <v>0.66</v>
      </c>
      <c r="I697" s="4">
        <v>0</v>
      </c>
    </row>
    <row r="698" spans="1:9" x14ac:dyDescent="0.2">
      <c r="A698" s="2">
        <v>2</v>
      </c>
      <c r="B698" s="1" t="s">
        <v>76</v>
      </c>
      <c r="C698" s="4">
        <v>32</v>
      </c>
      <c r="D698" s="8">
        <v>10.06</v>
      </c>
      <c r="E698" s="4">
        <v>24</v>
      </c>
      <c r="F698" s="8">
        <v>14.81</v>
      </c>
      <c r="G698" s="4">
        <v>8</v>
      </c>
      <c r="H698" s="8">
        <v>5.3</v>
      </c>
      <c r="I698" s="4">
        <v>0</v>
      </c>
    </row>
    <row r="699" spans="1:9" x14ac:dyDescent="0.2">
      <c r="A699" s="2">
        <v>3</v>
      </c>
      <c r="B699" s="1" t="s">
        <v>64</v>
      </c>
      <c r="C699" s="4">
        <v>26</v>
      </c>
      <c r="D699" s="8">
        <v>8.18</v>
      </c>
      <c r="E699" s="4">
        <v>7</v>
      </c>
      <c r="F699" s="8">
        <v>4.32</v>
      </c>
      <c r="G699" s="4">
        <v>19</v>
      </c>
      <c r="H699" s="8">
        <v>12.58</v>
      </c>
      <c r="I699" s="4">
        <v>0</v>
      </c>
    </row>
    <row r="700" spans="1:9" x14ac:dyDescent="0.2">
      <c r="A700" s="2">
        <v>4</v>
      </c>
      <c r="B700" s="1" t="s">
        <v>65</v>
      </c>
      <c r="C700" s="4">
        <v>23</v>
      </c>
      <c r="D700" s="8">
        <v>7.23</v>
      </c>
      <c r="E700" s="4">
        <v>10</v>
      </c>
      <c r="F700" s="8">
        <v>6.17</v>
      </c>
      <c r="G700" s="4">
        <v>13</v>
      </c>
      <c r="H700" s="8">
        <v>8.61</v>
      </c>
      <c r="I700" s="4">
        <v>0</v>
      </c>
    </row>
    <row r="701" spans="1:9" x14ac:dyDescent="0.2">
      <c r="A701" s="2">
        <v>4</v>
      </c>
      <c r="B701" s="1" t="s">
        <v>66</v>
      </c>
      <c r="C701" s="4">
        <v>23</v>
      </c>
      <c r="D701" s="8">
        <v>7.23</v>
      </c>
      <c r="E701" s="4">
        <v>2</v>
      </c>
      <c r="F701" s="8">
        <v>1.23</v>
      </c>
      <c r="G701" s="4">
        <v>21</v>
      </c>
      <c r="H701" s="8">
        <v>13.91</v>
      </c>
      <c r="I701" s="4">
        <v>0</v>
      </c>
    </row>
    <row r="702" spans="1:9" x14ac:dyDescent="0.2">
      <c r="A702" s="2">
        <v>6</v>
      </c>
      <c r="B702" s="1" t="s">
        <v>74</v>
      </c>
      <c r="C702" s="4">
        <v>17</v>
      </c>
      <c r="D702" s="8">
        <v>5.35</v>
      </c>
      <c r="E702" s="4">
        <v>9</v>
      </c>
      <c r="F702" s="8">
        <v>5.56</v>
      </c>
      <c r="G702" s="4">
        <v>8</v>
      </c>
      <c r="H702" s="8">
        <v>5.3</v>
      </c>
      <c r="I702" s="4">
        <v>0</v>
      </c>
    </row>
    <row r="703" spans="1:9" x14ac:dyDescent="0.2">
      <c r="A703" s="2">
        <v>7</v>
      </c>
      <c r="B703" s="1" t="s">
        <v>79</v>
      </c>
      <c r="C703" s="4">
        <v>16</v>
      </c>
      <c r="D703" s="8">
        <v>5.03</v>
      </c>
      <c r="E703" s="4">
        <v>14</v>
      </c>
      <c r="F703" s="8">
        <v>8.64</v>
      </c>
      <c r="G703" s="4">
        <v>2</v>
      </c>
      <c r="H703" s="8">
        <v>1.32</v>
      </c>
      <c r="I703" s="4">
        <v>0</v>
      </c>
    </row>
    <row r="704" spans="1:9" x14ac:dyDescent="0.2">
      <c r="A704" s="2">
        <v>8</v>
      </c>
      <c r="B704" s="1" t="s">
        <v>81</v>
      </c>
      <c r="C704" s="4">
        <v>12</v>
      </c>
      <c r="D704" s="8">
        <v>3.77</v>
      </c>
      <c r="E704" s="4">
        <v>10</v>
      </c>
      <c r="F704" s="8">
        <v>6.17</v>
      </c>
      <c r="G704" s="4">
        <v>1</v>
      </c>
      <c r="H704" s="8">
        <v>0.66</v>
      </c>
      <c r="I704" s="4">
        <v>0</v>
      </c>
    </row>
    <row r="705" spans="1:9" x14ac:dyDescent="0.2">
      <c r="A705" s="2">
        <v>9</v>
      </c>
      <c r="B705" s="1" t="s">
        <v>73</v>
      </c>
      <c r="C705" s="4">
        <v>10</v>
      </c>
      <c r="D705" s="8">
        <v>3.14</v>
      </c>
      <c r="E705" s="4">
        <v>6</v>
      </c>
      <c r="F705" s="8">
        <v>3.7</v>
      </c>
      <c r="G705" s="4">
        <v>4</v>
      </c>
      <c r="H705" s="8">
        <v>2.65</v>
      </c>
      <c r="I705" s="4">
        <v>0</v>
      </c>
    </row>
    <row r="706" spans="1:9" x14ac:dyDescent="0.2">
      <c r="A706" s="2">
        <v>9</v>
      </c>
      <c r="B706" s="1" t="s">
        <v>82</v>
      </c>
      <c r="C706" s="4">
        <v>10</v>
      </c>
      <c r="D706" s="8">
        <v>3.14</v>
      </c>
      <c r="E706" s="4">
        <v>6</v>
      </c>
      <c r="F706" s="8">
        <v>3.7</v>
      </c>
      <c r="G706" s="4">
        <v>4</v>
      </c>
      <c r="H706" s="8">
        <v>2.65</v>
      </c>
      <c r="I706" s="4">
        <v>0</v>
      </c>
    </row>
    <row r="707" spans="1:9" x14ac:dyDescent="0.2">
      <c r="A707" s="2">
        <v>11</v>
      </c>
      <c r="B707" s="1" t="s">
        <v>72</v>
      </c>
      <c r="C707" s="4">
        <v>9</v>
      </c>
      <c r="D707" s="8">
        <v>2.83</v>
      </c>
      <c r="E707" s="4">
        <v>7</v>
      </c>
      <c r="F707" s="8">
        <v>4.32</v>
      </c>
      <c r="G707" s="4">
        <v>2</v>
      </c>
      <c r="H707" s="8">
        <v>1.32</v>
      </c>
      <c r="I707" s="4">
        <v>0</v>
      </c>
    </row>
    <row r="708" spans="1:9" x14ac:dyDescent="0.2">
      <c r="A708" s="2">
        <v>12</v>
      </c>
      <c r="B708" s="1" t="s">
        <v>83</v>
      </c>
      <c r="C708" s="4">
        <v>7</v>
      </c>
      <c r="D708" s="8">
        <v>2.2000000000000002</v>
      </c>
      <c r="E708" s="4">
        <v>0</v>
      </c>
      <c r="F708" s="8">
        <v>0</v>
      </c>
      <c r="G708" s="4">
        <v>4</v>
      </c>
      <c r="H708" s="8">
        <v>2.65</v>
      </c>
      <c r="I708" s="4">
        <v>0</v>
      </c>
    </row>
    <row r="709" spans="1:9" x14ac:dyDescent="0.2">
      <c r="A709" s="2">
        <v>13</v>
      </c>
      <c r="B709" s="1" t="s">
        <v>94</v>
      </c>
      <c r="C709" s="4">
        <v>6</v>
      </c>
      <c r="D709" s="8">
        <v>1.89</v>
      </c>
      <c r="E709" s="4">
        <v>3</v>
      </c>
      <c r="F709" s="8">
        <v>1.85</v>
      </c>
      <c r="G709" s="4">
        <v>3</v>
      </c>
      <c r="H709" s="8">
        <v>1.99</v>
      </c>
      <c r="I709" s="4">
        <v>0</v>
      </c>
    </row>
    <row r="710" spans="1:9" x14ac:dyDescent="0.2">
      <c r="A710" s="2">
        <v>13</v>
      </c>
      <c r="B710" s="1" t="s">
        <v>77</v>
      </c>
      <c r="C710" s="4">
        <v>6</v>
      </c>
      <c r="D710" s="8">
        <v>1.89</v>
      </c>
      <c r="E710" s="4">
        <v>3</v>
      </c>
      <c r="F710" s="8">
        <v>1.85</v>
      </c>
      <c r="G710" s="4">
        <v>3</v>
      </c>
      <c r="H710" s="8">
        <v>1.99</v>
      </c>
      <c r="I710" s="4">
        <v>0</v>
      </c>
    </row>
    <row r="711" spans="1:9" x14ac:dyDescent="0.2">
      <c r="A711" s="2">
        <v>13</v>
      </c>
      <c r="B711" s="1" t="s">
        <v>99</v>
      </c>
      <c r="C711" s="4">
        <v>6</v>
      </c>
      <c r="D711" s="8">
        <v>1.89</v>
      </c>
      <c r="E711" s="4">
        <v>1</v>
      </c>
      <c r="F711" s="8">
        <v>0.62</v>
      </c>
      <c r="G711" s="4">
        <v>5</v>
      </c>
      <c r="H711" s="8">
        <v>3.31</v>
      </c>
      <c r="I711" s="4">
        <v>0</v>
      </c>
    </row>
    <row r="712" spans="1:9" x14ac:dyDescent="0.2">
      <c r="A712" s="2">
        <v>16</v>
      </c>
      <c r="B712" s="1" t="s">
        <v>67</v>
      </c>
      <c r="C712" s="4">
        <v>5</v>
      </c>
      <c r="D712" s="8">
        <v>1.57</v>
      </c>
      <c r="E712" s="4">
        <v>1</v>
      </c>
      <c r="F712" s="8">
        <v>0.62</v>
      </c>
      <c r="G712" s="4">
        <v>4</v>
      </c>
      <c r="H712" s="8">
        <v>2.65</v>
      </c>
      <c r="I712" s="4">
        <v>0</v>
      </c>
    </row>
    <row r="713" spans="1:9" x14ac:dyDescent="0.2">
      <c r="A713" s="2">
        <v>16</v>
      </c>
      <c r="B713" s="1" t="s">
        <v>68</v>
      </c>
      <c r="C713" s="4">
        <v>5</v>
      </c>
      <c r="D713" s="8">
        <v>1.57</v>
      </c>
      <c r="E713" s="4">
        <v>1</v>
      </c>
      <c r="F713" s="8">
        <v>0.62</v>
      </c>
      <c r="G713" s="4">
        <v>4</v>
      </c>
      <c r="H713" s="8">
        <v>2.65</v>
      </c>
      <c r="I713" s="4">
        <v>0</v>
      </c>
    </row>
    <row r="714" spans="1:9" x14ac:dyDescent="0.2">
      <c r="A714" s="2">
        <v>16</v>
      </c>
      <c r="B714" s="1" t="s">
        <v>71</v>
      </c>
      <c r="C714" s="4">
        <v>5</v>
      </c>
      <c r="D714" s="8">
        <v>1.57</v>
      </c>
      <c r="E714" s="4">
        <v>2</v>
      </c>
      <c r="F714" s="8">
        <v>1.23</v>
      </c>
      <c r="G714" s="4">
        <v>3</v>
      </c>
      <c r="H714" s="8">
        <v>1.99</v>
      </c>
      <c r="I714" s="4">
        <v>0</v>
      </c>
    </row>
    <row r="715" spans="1:9" x14ac:dyDescent="0.2">
      <c r="A715" s="2">
        <v>16</v>
      </c>
      <c r="B715" s="1" t="s">
        <v>78</v>
      </c>
      <c r="C715" s="4">
        <v>5</v>
      </c>
      <c r="D715" s="8">
        <v>1.57</v>
      </c>
      <c r="E715" s="4">
        <v>4</v>
      </c>
      <c r="F715" s="8">
        <v>2.4700000000000002</v>
      </c>
      <c r="G715" s="4">
        <v>1</v>
      </c>
      <c r="H715" s="8">
        <v>0.66</v>
      </c>
      <c r="I715" s="4">
        <v>0</v>
      </c>
    </row>
    <row r="716" spans="1:9" x14ac:dyDescent="0.2">
      <c r="A716" s="2">
        <v>16</v>
      </c>
      <c r="B716" s="1" t="s">
        <v>87</v>
      </c>
      <c r="C716" s="4">
        <v>5</v>
      </c>
      <c r="D716" s="8">
        <v>1.57</v>
      </c>
      <c r="E716" s="4">
        <v>1</v>
      </c>
      <c r="F716" s="8">
        <v>0.62</v>
      </c>
      <c r="G716" s="4">
        <v>4</v>
      </c>
      <c r="H716" s="8">
        <v>2.65</v>
      </c>
      <c r="I716" s="4">
        <v>0</v>
      </c>
    </row>
    <row r="717" spans="1:9" x14ac:dyDescent="0.2">
      <c r="A717" s="2">
        <v>16</v>
      </c>
      <c r="B717" s="1" t="s">
        <v>84</v>
      </c>
      <c r="C717" s="4">
        <v>5</v>
      </c>
      <c r="D717" s="8">
        <v>1.57</v>
      </c>
      <c r="E717" s="4">
        <v>0</v>
      </c>
      <c r="F717" s="8">
        <v>0</v>
      </c>
      <c r="G717" s="4">
        <v>5</v>
      </c>
      <c r="H717" s="8">
        <v>3.31</v>
      </c>
      <c r="I717" s="4">
        <v>0</v>
      </c>
    </row>
    <row r="718" spans="1:9" x14ac:dyDescent="0.2">
      <c r="A718" s="1"/>
      <c r="C718" s="4"/>
      <c r="D718" s="8"/>
      <c r="E718" s="4"/>
      <c r="F718" s="8"/>
      <c r="G718" s="4"/>
      <c r="H718" s="8"/>
      <c r="I718" s="4"/>
    </row>
    <row r="719" spans="1:9" x14ac:dyDescent="0.2">
      <c r="A719" s="1" t="s">
        <v>31</v>
      </c>
      <c r="C719" s="4"/>
      <c r="D719" s="8"/>
      <c r="E719" s="4"/>
      <c r="F719" s="8"/>
      <c r="G719" s="4"/>
      <c r="H719" s="8"/>
      <c r="I719" s="4"/>
    </row>
    <row r="720" spans="1:9" x14ac:dyDescent="0.2">
      <c r="A720" s="2">
        <v>1</v>
      </c>
      <c r="B720" s="1" t="s">
        <v>80</v>
      </c>
      <c r="C720" s="4">
        <v>62</v>
      </c>
      <c r="D720" s="8">
        <v>11.21</v>
      </c>
      <c r="E720" s="4">
        <v>52</v>
      </c>
      <c r="F720" s="8">
        <v>30.06</v>
      </c>
      <c r="G720" s="4">
        <v>10</v>
      </c>
      <c r="H720" s="8">
        <v>2.64</v>
      </c>
      <c r="I720" s="4">
        <v>0</v>
      </c>
    </row>
    <row r="721" spans="1:9" x14ac:dyDescent="0.2">
      <c r="A721" s="2">
        <v>2</v>
      </c>
      <c r="B721" s="1" t="s">
        <v>64</v>
      </c>
      <c r="C721" s="4">
        <v>61</v>
      </c>
      <c r="D721" s="8">
        <v>11.03</v>
      </c>
      <c r="E721" s="4">
        <v>7</v>
      </c>
      <c r="F721" s="8">
        <v>4.05</v>
      </c>
      <c r="G721" s="4">
        <v>54</v>
      </c>
      <c r="H721" s="8">
        <v>14.25</v>
      </c>
      <c r="I721" s="4">
        <v>0</v>
      </c>
    </row>
    <row r="722" spans="1:9" x14ac:dyDescent="0.2">
      <c r="A722" s="2">
        <v>3</v>
      </c>
      <c r="B722" s="1" t="s">
        <v>65</v>
      </c>
      <c r="C722" s="4">
        <v>54</v>
      </c>
      <c r="D722" s="8">
        <v>9.76</v>
      </c>
      <c r="E722" s="4">
        <v>14</v>
      </c>
      <c r="F722" s="8">
        <v>8.09</v>
      </c>
      <c r="G722" s="4">
        <v>40</v>
      </c>
      <c r="H722" s="8">
        <v>10.55</v>
      </c>
      <c r="I722" s="4">
        <v>0</v>
      </c>
    </row>
    <row r="723" spans="1:9" x14ac:dyDescent="0.2">
      <c r="A723" s="2">
        <v>4</v>
      </c>
      <c r="B723" s="1" t="s">
        <v>66</v>
      </c>
      <c r="C723" s="4">
        <v>34</v>
      </c>
      <c r="D723" s="8">
        <v>6.15</v>
      </c>
      <c r="E723" s="4">
        <v>4</v>
      </c>
      <c r="F723" s="8">
        <v>2.31</v>
      </c>
      <c r="G723" s="4">
        <v>30</v>
      </c>
      <c r="H723" s="8">
        <v>7.92</v>
      </c>
      <c r="I723" s="4">
        <v>0</v>
      </c>
    </row>
    <row r="724" spans="1:9" x14ac:dyDescent="0.2">
      <c r="A724" s="2">
        <v>5</v>
      </c>
      <c r="B724" s="1" t="s">
        <v>74</v>
      </c>
      <c r="C724" s="4">
        <v>32</v>
      </c>
      <c r="D724" s="8">
        <v>5.79</v>
      </c>
      <c r="E724" s="4">
        <v>5</v>
      </c>
      <c r="F724" s="8">
        <v>2.89</v>
      </c>
      <c r="G724" s="4">
        <v>27</v>
      </c>
      <c r="H724" s="8">
        <v>7.12</v>
      </c>
      <c r="I724" s="4">
        <v>0</v>
      </c>
    </row>
    <row r="725" spans="1:9" x14ac:dyDescent="0.2">
      <c r="A725" s="2">
        <v>6</v>
      </c>
      <c r="B725" s="1" t="s">
        <v>76</v>
      </c>
      <c r="C725" s="4">
        <v>31</v>
      </c>
      <c r="D725" s="8">
        <v>5.61</v>
      </c>
      <c r="E725" s="4">
        <v>17</v>
      </c>
      <c r="F725" s="8">
        <v>9.83</v>
      </c>
      <c r="G725" s="4">
        <v>14</v>
      </c>
      <c r="H725" s="8">
        <v>3.69</v>
      </c>
      <c r="I725" s="4">
        <v>0</v>
      </c>
    </row>
    <row r="726" spans="1:9" x14ac:dyDescent="0.2">
      <c r="A726" s="2">
        <v>7</v>
      </c>
      <c r="B726" s="1" t="s">
        <v>71</v>
      </c>
      <c r="C726" s="4">
        <v>29</v>
      </c>
      <c r="D726" s="8">
        <v>5.24</v>
      </c>
      <c r="E726" s="4">
        <v>1</v>
      </c>
      <c r="F726" s="8">
        <v>0.57999999999999996</v>
      </c>
      <c r="G726" s="4">
        <v>28</v>
      </c>
      <c r="H726" s="8">
        <v>7.39</v>
      </c>
      <c r="I726" s="4">
        <v>0</v>
      </c>
    </row>
    <row r="727" spans="1:9" x14ac:dyDescent="0.2">
      <c r="A727" s="2">
        <v>8</v>
      </c>
      <c r="B727" s="1" t="s">
        <v>79</v>
      </c>
      <c r="C727" s="4">
        <v>25</v>
      </c>
      <c r="D727" s="8">
        <v>4.5199999999999996</v>
      </c>
      <c r="E727" s="4">
        <v>15</v>
      </c>
      <c r="F727" s="8">
        <v>8.67</v>
      </c>
      <c r="G727" s="4">
        <v>10</v>
      </c>
      <c r="H727" s="8">
        <v>2.64</v>
      </c>
      <c r="I727" s="4">
        <v>0</v>
      </c>
    </row>
    <row r="728" spans="1:9" x14ac:dyDescent="0.2">
      <c r="A728" s="2">
        <v>9</v>
      </c>
      <c r="B728" s="1" t="s">
        <v>81</v>
      </c>
      <c r="C728" s="4">
        <v>23</v>
      </c>
      <c r="D728" s="8">
        <v>4.16</v>
      </c>
      <c r="E728" s="4">
        <v>12</v>
      </c>
      <c r="F728" s="8">
        <v>6.94</v>
      </c>
      <c r="G728" s="4">
        <v>11</v>
      </c>
      <c r="H728" s="8">
        <v>2.9</v>
      </c>
      <c r="I728" s="4">
        <v>0</v>
      </c>
    </row>
    <row r="729" spans="1:9" x14ac:dyDescent="0.2">
      <c r="A729" s="2">
        <v>10</v>
      </c>
      <c r="B729" s="1" t="s">
        <v>73</v>
      </c>
      <c r="C729" s="4">
        <v>22</v>
      </c>
      <c r="D729" s="8">
        <v>3.98</v>
      </c>
      <c r="E729" s="4">
        <v>4</v>
      </c>
      <c r="F729" s="8">
        <v>2.31</v>
      </c>
      <c r="G729" s="4">
        <v>18</v>
      </c>
      <c r="H729" s="8">
        <v>4.75</v>
      </c>
      <c r="I729" s="4">
        <v>0</v>
      </c>
    </row>
    <row r="730" spans="1:9" x14ac:dyDescent="0.2">
      <c r="A730" s="2">
        <v>11</v>
      </c>
      <c r="B730" s="1" t="s">
        <v>82</v>
      </c>
      <c r="C730" s="4">
        <v>21</v>
      </c>
      <c r="D730" s="8">
        <v>3.8</v>
      </c>
      <c r="E730" s="4">
        <v>13</v>
      </c>
      <c r="F730" s="8">
        <v>7.51</v>
      </c>
      <c r="G730" s="4">
        <v>8</v>
      </c>
      <c r="H730" s="8">
        <v>2.11</v>
      </c>
      <c r="I730" s="4">
        <v>0</v>
      </c>
    </row>
    <row r="731" spans="1:9" x14ac:dyDescent="0.2">
      <c r="A731" s="2">
        <v>12</v>
      </c>
      <c r="B731" s="1" t="s">
        <v>72</v>
      </c>
      <c r="C731" s="4">
        <v>19</v>
      </c>
      <c r="D731" s="8">
        <v>3.44</v>
      </c>
      <c r="E731" s="4">
        <v>9</v>
      </c>
      <c r="F731" s="8">
        <v>5.2</v>
      </c>
      <c r="G731" s="4">
        <v>10</v>
      </c>
      <c r="H731" s="8">
        <v>2.64</v>
      </c>
      <c r="I731" s="4">
        <v>0</v>
      </c>
    </row>
    <row r="732" spans="1:9" x14ac:dyDescent="0.2">
      <c r="A732" s="2">
        <v>13</v>
      </c>
      <c r="B732" s="1" t="s">
        <v>68</v>
      </c>
      <c r="C732" s="4">
        <v>11</v>
      </c>
      <c r="D732" s="8">
        <v>1.99</v>
      </c>
      <c r="E732" s="4">
        <v>0</v>
      </c>
      <c r="F732" s="8">
        <v>0</v>
      </c>
      <c r="G732" s="4">
        <v>11</v>
      </c>
      <c r="H732" s="8">
        <v>2.9</v>
      </c>
      <c r="I732" s="4">
        <v>0</v>
      </c>
    </row>
    <row r="733" spans="1:9" x14ac:dyDescent="0.2">
      <c r="A733" s="2">
        <v>14</v>
      </c>
      <c r="B733" s="1" t="s">
        <v>70</v>
      </c>
      <c r="C733" s="4">
        <v>9</v>
      </c>
      <c r="D733" s="8">
        <v>1.63</v>
      </c>
      <c r="E733" s="4">
        <v>1</v>
      </c>
      <c r="F733" s="8">
        <v>0.57999999999999996</v>
      </c>
      <c r="G733" s="4">
        <v>8</v>
      </c>
      <c r="H733" s="8">
        <v>2.11</v>
      </c>
      <c r="I733" s="4">
        <v>0</v>
      </c>
    </row>
    <row r="734" spans="1:9" x14ac:dyDescent="0.2">
      <c r="A734" s="2">
        <v>15</v>
      </c>
      <c r="B734" s="1" t="s">
        <v>69</v>
      </c>
      <c r="C734" s="4">
        <v>8</v>
      </c>
      <c r="D734" s="8">
        <v>1.45</v>
      </c>
      <c r="E734" s="4">
        <v>1</v>
      </c>
      <c r="F734" s="8">
        <v>0.57999999999999996</v>
      </c>
      <c r="G734" s="4">
        <v>7</v>
      </c>
      <c r="H734" s="8">
        <v>1.85</v>
      </c>
      <c r="I734" s="4">
        <v>0</v>
      </c>
    </row>
    <row r="735" spans="1:9" x14ac:dyDescent="0.2">
      <c r="A735" s="2">
        <v>15</v>
      </c>
      <c r="B735" s="1" t="s">
        <v>77</v>
      </c>
      <c r="C735" s="4">
        <v>8</v>
      </c>
      <c r="D735" s="8">
        <v>1.45</v>
      </c>
      <c r="E735" s="4">
        <v>2</v>
      </c>
      <c r="F735" s="8">
        <v>1.1599999999999999</v>
      </c>
      <c r="G735" s="4">
        <v>6</v>
      </c>
      <c r="H735" s="8">
        <v>1.58</v>
      </c>
      <c r="I735" s="4">
        <v>0</v>
      </c>
    </row>
    <row r="736" spans="1:9" x14ac:dyDescent="0.2">
      <c r="A736" s="2">
        <v>17</v>
      </c>
      <c r="B736" s="1" t="s">
        <v>96</v>
      </c>
      <c r="C736" s="4">
        <v>7</v>
      </c>
      <c r="D736" s="8">
        <v>1.27</v>
      </c>
      <c r="E736" s="4">
        <v>0</v>
      </c>
      <c r="F736" s="8">
        <v>0</v>
      </c>
      <c r="G736" s="4">
        <v>7</v>
      </c>
      <c r="H736" s="8">
        <v>1.85</v>
      </c>
      <c r="I736" s="4">
        <v>0</v>
      </c>
    </row>
    <row r="737" spans="1:9" x14ac:dyDescent="0.2">
      <c r="A737" s="2">
        <v>17</v>
      </c>
      <c r="B737" s="1" t="s">
        <v>99</v>
      </c>
      <c r="C737" s="4">
        <v>7</v>
      </c>
      <c r="D737" s="8">
        <v>1.27</v>
      </c>
      <c r="E737" s="4">
        <v>1</v>
      </c>
      <c r="F737" s="8">
        <v>0.57999999999999996</v>
      </c>
      <c r="G737" s="4">
        <v>6</v>
      </c>
      <c r="H737" s="8">
        <v>1.58</v>
      </c>
      <c r="I737" s="4">
        <v>0</v>
      </c>
    </row>
    <row r="738" spans="1:9" x14ac:dyDescent="0.2">
      <c r="A738" s="2">
        <v>19</v>
      </c>
      <c r="B738" s="1" t="s">
        <v>98</v>
      </c>
      <c r="C738" s="4">
        <v>6</v>
      </c>
      <c r="D738" s="8">
        <v>1.08</v>
      </c>
      <c r="E738" s="4">
        <v>0</v>
      </c>
      <c r="F738" s="8">
        <v>0</v>
      </c>
      <c r="G738" s="4">
        <v>6</v>
      </c>
      <c r="H738" s="8">
        <v>1.58</v>
      </c>
      <c r="I738" s="4">
        <v>0</v>
      </c>
    </row>
    <row r="739" spans="1:9" x14ac:dyDescent="0.2">
      <c r="A739" s="2">
        <v>19</v>
      </c>
      <c r="B739" s="1" t="s">
        <v>78</v>
      </c>
      <c r="C739" s="4">
        <v>6</v>
      </c>
      <c r="D739" s="8">
        <v>1.08</v>
      </c>
      <c r="E739" s="4">
        <v>0</v>
      </c>
      <c r="F739" s="8">
        <v>0</v>
      </c>
      <c r="G739" s="4">
        <v>6</v>
      </c>
      <c r="H739" s="8">
        <v>1.58</v>
      </c>
      <c r="I739" s="4">
        <v>0</v>
      </c>
    </row>
    <row r="740" spans="1:9" x14ac:dyDescent="0.2">
      <c r="A740" s="2">
        <v>19</v>
      </c>
      <c r="B740" s="1" t="s">
        <v>93</v>
      </c>
      <c r="C740" s="4">
        <v>6</v>
      </c>
      <c r="D740" s="8">
        <v>1.08</v>
      </c>
      <c r="E740" s="4">
        <v>0</v>
      </c>
      <c r="F740" s="8">
        <v>0</v>
      </c>
      <c r="G740" s="4">
        <v>6</v>
      </c>
      <c r="H740" s="8">
        <v>1.58</v>
      </c>
      <c r="I740" s="4">
        <v>0</v>
      </c>
    </row>
    <row r="741" spans="1:9" x14ac:dyDescent="0.2">
      <c r="A741" s="2">
        <v>19</v>
      </c>
      <c r="B741" s="1" t="s">
        <v>86</v>
      </c>
      <c r="C741" s="4">
        <v>6</v>
      </c>
      <c r="D741" s="8">
        <v>1.08</v>
      </c>
      <c r="E741" s="4">
        <v>1</v>
      </c>
      <c r="F741" s="8">
        <v>0.57999999999999996</v>
      </c>
      <c r="G741" s="4">
        <v>5</v>
      </c>
      <c r="H741" s="8">
        <v>1.32</v>
      </c>
      <c r="I741" s="4">
        <v>0</v>
      </c>
    </row>
    <row r="742" spans="1:9" x14ac:dyDescent="0.2">
      <c r="A742" s="1"/>
      <c r="C742" s="4"/>
      <c r="D742" s="8"/>
      <c r="E742" s="4"/>
      <c r="F742" s="8"/>
      <c r="G742" s="4"/>
      <c r="H742" s="8"/>
      <c r="I742" s="4"/>
    </row>
    <row r="743" spans="1:9" x14ac:dyDescent="0.2">
      <c r="A743" s="1" t="s">
        <v>32</v>
      </c>
      <c r="C743" s="4"/>
      <c r="D743" s="8"/>
      <c r="E743" s="4"/>
      <c r="F743" s="8"/>
      <c r="G743" s="4"/>
      <c r="H743" s="8"/>
      <c r="I743" s="4"/>
    </row>
    <row r="744" spans="1:9" x14ac:dyDescent="0.2">
      <c r="A744" s="2">
        <v>1</v>
      </c>
      <c r="B744" s="1" t="s">
        <v>80</v>
      </c>
      <c r="C744" s="4">
        <v>72</v>
      </c>
      <c r="D744" s="8">
        <v>11.98</v>
      </c>
      <c r="E744" s="4">
        <v>60</v>
      </c>
      <c r="F744" s="8">
        <v>19.739999999999998</v>
      </c>
      <c r="G744" s="4">
        <v>12</v>
      </c>
      <c r="H744" s="8">
        <v>4.0999999999999996</v>
      </c>
      <c r="I744" s="4">
        <v>0</v>
      </c>
    </row>
    <row r="745" spans="1:9" x14ac:dyDescent="0.2">
      <c r="A745" s="2">
        <v>2</v>
      </c>
      <c r="B745" s="1" t="s">
        <v>79</v>
      </c>
      <c r="C745" s="4">
        <v>63</v>
      </c>
      <c r="D745" s="8">
        <v>10.48</v>
      </c>
      <c r="E745" s="4">
        <v>55</v>
      </c>
      <c r="F745" s="8">
        <v>18.09</v>
      </c>
      <c r="G745" s="4">
        <v>8</v>
      </c>
      <c r="H745" s="8">
        <v>2.73</v>
      </c>
      <c r="I745" s="4">
        <v>0</v>
      </c>
    </row>
    <row r="746" spans="1:9" x14ac:dyDescent="0.2">
      <c r="A746" s="2">
        <v>3</v>
      </c>
      <c r="B746" s="1" t="s">
        <v>76</v>
      </c>
      <c r="C746" s="4">
        <v>62</v>
      </c>
      <c r="D746" s="8">
        <v>10.32</v>
      </c>
      <c r="E746" s="4">
        <v>52</v>
      </c>
      <c r="F746" s="8">
        <v>17.11</v>
      </c>
      <c r="G746" s="4">
        <v>10</v>
      </c>
      <c r="H746" s="8">
        <v>3.41</v>
      </c>
      <c r="I746" s="4">
        <v>0</v>
      </c>
    </row>
    <row r="747" spans="1:9" x14ac:dyDescent="0.2">
      <c r="A747" s="2">
        <v>4</v>
      </c>
      <c r="B747" s="1" t="s">
        <v>65</v>
      </c>
      <c r="C747" s="4">
        <v>35</v>
      </c>
      <c r="D747" s="8">
        <v>5.82</v>
      </c>
      <c r="E747" s="4">
        <v>14</v>
      </c>
      <c r="F747" s="8">
        <v>4.6100000000000003</v>
      </c>
      <c r="G747" s="4">
        <v>21</v>
      </c>
      <c r="H747" s="8">
        <v>7.17</v>
      </c>
      <c r="I747" s="4">
        <v>0</v>
      </c>
    </row>
    <row r="748" spans="1:9" x14ac:dyDescent="0.2">
      <c r="A748" s="2">
        <v>5</v>
      </c>
      <c r="B748" s="1" t="s">
        <v>74</v>
      </c>
      <c r="C748" s="4">
        <v>33</v>
      </c>
      <c r="D748" s="8">
        <v>5.49</v>
      </c>
      <c r="E748" s="4">
        <v>20</v>
      </c>
      <c r="F748" s="8">
        <v>6.58</v>
      </c>
      <c r="G748" s="4">
        <v>13</v>
      </c>
      <c r="H748" s="8">
        <v>4.4400000000000004</v>
      </c>
      <c r="I748" s="4">
        <v>0</v>
      </c>
    </row>
    <row r="749" spans="1:9" x14ac:dyDescent="0.2">
      <c r="A749" s="2">
        <v>6</v>
      </c>
      <c r="B749" s="1" t="s">
        <v>64</v>
      </c>
      <c r="C749" s="4">
        <v>30</v>
      </c>
      <c r="D749" s="8">
        <v>4.99</v>
      </c>
      <c r="E749" s="4">
        <v>3</v>
      </c>
      <c r="F749" s="8">
        <v>0.99</v>
      </c>
      <c r="G749" s="4">
        <v>27</v>
      </c>
      <c r="H749" s="8">
        <v>9.2200000000000006</v>
      </c>
      <c r="I749" s="4">
        <v>0</v>
      </c>
    </row>
    <row r="750" spans="1:9" x14ac:dyDescent="0.2">
      <c r="A750" s="2">
        <v>7</v>
      </c>
      <c r="B750" s="1" t="s">
        <v>72</v>
      </c>
      <c r="C750" s="4">
        <v>24</v>
      </c>
      <c r="D750" s="8">
        <v>3.99</v>
      </c>
      <c r="E750" s="4">
        <v>14</v>
      </c>
      <c r="F750" s="8">
        <v>4.6100000000000003</v>
      </c>
      <c r="G750" s="4">
        <v>9</v>
      </c>
      <c r="H750" s="8">
        <v>3.07</v>
      </c>
      <c r="I750" s="4">
        <v>1</v>
      </c>
    </row>
    <row r="751" spans="1:9" x14ac:dyDescent="0.2">
      <c r="A751" s="2">
        <v>8</v>
      </c>
      <c r="B751" s="1" t="s">
        <v>66</v>
      </c>
      <c r="C751" s="4">
        <v>22</v>
      </c>
      <c r="D751" s="8">
        <v>3.66</v>
      </c>
      <c r="E751" s="4">
        <v>5</v>
      </c>
      <c r="F751" s="8">
        <v>1.64</v>
      </c>
      <c r="G751" s="4">
        <v>17</v>
      </c>
      <c r="H751" s="8">
        <v>5.8</v>
      </c>
      <c r="I751" s="4">
        <v>0</v>
      </c>
    </row>
    <row r="752" spans="1:9" x14ac:dyDescent="0.2">
      <c r="A752" s="2">
        <v>8</v>
      </c>
      <c r="B752" s="1" t="s">
        <v>73</v>
      </c>
      <c r="C752" s="4">
        <v>22</v>
      </c>
      <c r="D752" s="8">
        <v>3.66</v>
      </c>
      <c r="E752" s="4">
        <v>11</v>
      </c>
      <c r="F752" s="8">
        <v>3.62</v>
      </c>
      <c r="G752" s="4">
        <v>11</v>
      </c>
      <c r="H752" s="8">
        <v>3.75</v>
      </c>
      <c r="I752" s="4">
        <v>0</v>
      </c>
    </row>
    <row r="753" spans="1:9" x14ac:dyDescent="0.2">
      <c r="A753" s="2">
        <v>10</v>
      </c>
      <c r="B753" s="1" t="s">
        <v>78</v>
      </c>
      <c r="C753" s="4">
        <v>14</v>
      </c>
      <c r="D753" s="8">
        <v>2.33</v>
      </c>
      <c r="E753" s="4">
        <v>4</v>
      </c>
      <c r="F753" s="8">
        <v>1.32</v>
      </c>
      <c r="G753" s="4">
        <v>10</v>
      </c>
      <c r="H753" s="8">
        <v>3.41</v>
      </c>
      <c r="I753" s="4">
        <v>0</v>
      </c>
    </row>
    <row r="754" spans="1:9" x14ac:dyDescent="0.2">
      <c r="A754" s="2">
        <v>11</v>
      </c>
      <c r="B754" s="1" t="s">
        <v>69</v>
      </c>
      <c r="C754" s="4">
        <v>13</v>
      </c>
      <c r="D754" s="8">
        <v>2.16</v>
      </c>
      <c r="E754" s="4">
        <v>1</v>
      </c>
      <c r="F754" s="8">
        <v>0.33</v>
      </c>
      <c r="G754" s="4">
        <v>12</v>
      </c>
      <c r="H754" s="8">
        <v>4.0999999999999996</v>
      </c>
      <c r="I754" s="4">
        <v>0</v>
      </c>
    </row>
    <row r="755" spans="1:9" x14ac:dyDescent="0.2">
      <c r="A755" s="2">
        <v>12</v>
      </c>
      <c r="B755" s="1" t="s">
        <v>81</v>
      </c>
      <c r="C755" s="4">
        <v>12</v>
      </c>
      <c r="D755" s="8">
        <v>2</v>
      </c>
      <c r="E755" s="4">
        <v>9</v>
      </c>
      <c r="F755" s="8">
        <v>2.96</v>
      </c>
      <c r="G755" s="4">
        <v>3</v>
      </c>
      <c r="H755" s="8">
        <v>1.02</v>
      </c>
      <c r="I755" s="4">
        <v>0</v>
      </c>
    </row>
    <row r="756" spans="1:9" x14ac:dyDescent="0.2">
      <c r="A756" s="2">
        <v>12</v>
      </c>
      <c r="B756" s="1" t="s">
        <v>82</v>
      </c>
      <c r="C756" s="4">
        <v>12</v>
      </c>
      <c r="D756" s="8">
        <v>2</v>
      </c>
      <c r="E756" s="4">
        <v>10</v>
      </c>
      <c r="F756" s="8">
        <v>3.29</v>
      </c>
      <c r="G756" s="4">
        <v>2</v>
      </c>
      <c r="H756" s="8">
        <v>0.68</v>
      </c>
      <c r="I756" s="4">
        <v>0</v>
      </c>
    </row>
    <row r="757" spans="1:9" x14ac:dyDescent="0.2">
      <c r="A757" s="2">
        <v>14</v>
      </c>
      <c r="B757" s="1" t="s">
        <v>70</v>
      </c>
      <c r="C757" s="4">
        <v>11</v>
      </c>
      <c r="D757" s="8">
        <v>1.83</v>
      </c>
      <c r="E757" s="4">
        <v>3</v>
      </c>
      <c r="F757" s="8">
        <v>0.99</v>
      </c>
      <c r="G757" s="4">
        <v>8</v>
      </c>
      <c r="H757" s="8">
        <v>2.73</v>
      </c>
      <c r="I757" s="4">
        <v>0</v>
      </c>
    </row>
    <row r="758" spans="1:9" x14ac:dyDescent="0.2">
      <c r="A758" s="2">
        <v>15</v>
      </c>
      <c r="B758" s="1" t="s">
        <v>77</v>
      </c>
      <c r="C758" s="4">
        <v>10</v>
      </c>
      <c r="D758" s="8">
        <v>1.66</v>
      </c>
      <c r="E758" s="4">
        <v>7</v>
      </c>
      <c r="F758" s="8">
        <v>2.2999999999999998</v>
      </c>
      <c r="G758" s="4">
        <v>3</v>
      </c>
      <c r="H758" s="8">
        <v>1.02</v>
      </c>
      <c r="I758" s="4">
        <v>0</v>
      </c>
    </row>
    <row r="759" spans="1:9" x14ac:dyDescent="0.2">
      <c r="A759" s="2">
        <v>15</v>
      </c>
      <c r="B759" s="1" t="s">
        <v>93</v>
      </c>
      <c r="C759" s="4">
        <v>10</v>
      </c>
      <c r="D759" s="8">
        <v>1.66</v>
      </c>
      <c r="E759" s="4">
        <v>2</v>
      </c>
      <c r="F759" s="8">
        <v>0.66</v>
      </c>
      <c r="G759" s="4">
        <v>7</v>
      </c>
      <c r="H759" s="8">
        <v>2.39</v>
      </c>
      <c r="I759" s="4">
        <v>0</v>
      </c>
    </row>
    <row r="760" spans="1:9" x14ac:dyDescent="0.2">
      <c r="A760" s="2">
        <v>17</v>
      </c>
      <c r="B760" s="1" t="s">
        <v>68</v>
      </c>
      <c r="C760" s="4">
        <v>9</v>
      </c>
      <c r="D760" s="8">
        <v>1.5</v>
      </c>
      <c r="E760" s="4">
        <v>0</v>
      </c>
      <c r="F760" s="8">
        <v>0</v>
      </c>
      <c r="G760" s="4">
        <v>9</v>
      </c>
      <c r="H760" s="8">
        <v>3.07</v>
      </c>
      <c r="I760" s="4">
        <v>0</v>
      </c>
    </row>
    <row r="761" spans="1:9" x14ac:dyDescent="0.2">
      <c r="A761" s="2">
        <v>17</v>
      </c>
      <c r="B761" s="1" t="s">
        <v>83</v>
      </c>
      <c r="C761" s="4">
        <v>9</v>
      </c>
      <c r="D761" s="8">
        <v>1.5</v>
      </c>
      <c r="E761" s="4">
        <v>0</v>
      </c>
      <c r="F761" s="8">
        <v>0</v>
      </c>
      <c r="G761" s="4">
        <v>7</v>
      </c>
      <c r="H761" s="8">
        <v>2.39</v>
      </c>
      <c r="I761" s="4">
        <v>0</v>
      </c>
    </row>
    <row r="762" spans="1:9" x14ac:dyDescent="0.2">
      <c r="A762" s="2">
        <v>19</v>
      </c>
      <c r="B762" s="1" t="s">
        <v>109</v>
      </c>
      <c r="C762" s="4">
        <v>8</v>
      </c>
      <c r="D762" s="8">
        <v>1.33</v>
      </c>
      <c r="E762" s="4">
        <v>1</v>
      </c>
      <c r="F762" s="8">
        <v>0.33</v>
      </c>
      <c r="G762" s="4">
        <v>7</v>
      </c>
      <c r="H762" s="8">
        <v>2.39</v>
      </c>
      <c r="I762" s="4">
        <v>0</v>
      </c>
    </row>
    <row r="763" spans="1:9" x14ac:dyDescent="0.2">
      <c r="A763" s="2">
        <v>19</v>
      </c>
      <c r="B763" s="1" t="s">
        <v>87</v>
      </c>
      <c r="C763" s="4">
        <v>8</v>
      </c>
      <c r="D763" s="8">
        <v>1.33</v>
      </c>
      <c r="E763" s="4">
        <v>3</v>
      </c>
      <c r="F763" s="8">
        <v>0.99</v>
      </c>
      <c r="G763" s="4">
        <v>5</v>
      </c>
      <c r="H763" s="8">
        <v>1.71</v>
      </c>
      <c r="I763" s="4">
        <v>0</v>
      </c>
    </row>
    <row r="764" spans="1:9" x14ac:dyDescent="0.2">
      <c r="A764" s="2">
        <v>19</v>
      </c>
      <c r="B764" s="1" t="s">
        <v>84</v>
      </c>
      <c r="C764" s="4">
        <v>8</v>
      </c>
      <c r="D764" s="8">
        <v>1.33</v>
      </c>
      <c r="E764" s="4">
        <v>2</v>
      </c>
      <c r="F764" s="8">
        <v>0.66</v>
      </c>
      <c r="G764" s="4">
        <v>6</v>
      </c>
      <c r="H764" s="8">
        <v>2.0499999999999998</v>
      </c>
      <c r="I764" s="4">
        <v>0</v>
      </c>
    </row>
    <row r="765" spans="1:9" x14ac:dyDescent="0.2">
      <c r="A765" s="1"/>
      <c r="C765" s="4"/>
      <c r="D765" s="8"/>
      <c r="E765" s="4"/>
      <c r="F765" s="8"/>
      <c r="G765" s="4"/>
      <c r="H765" s="8"/>
      <c r="I765" s="4"/>
    </row>
    <row r="766" spans="1:9" x14ac:dyDescent="0.2">
      <c r="A766" s="1" t="s">
        <v>33</v>
      </c>
      <c r="C766" s="4"/>
      <c r="D766" s="8"/>
      <c r="E766" s="4"/>
      <c r="F766" s="8"/>
      <c r="G766" s="4"/>
      <c r="H766" s="8"/>
      <c r="I766" s="4"/>
    </row>
    <row r="767" spans="1:9" x14ac:dyDescent="0.2">
      <c r="A767" s="2">
        <v>1</v>
      </c>
      <c r="B767" s="1" t="s">
        <v>65</v>
      </c>
      <c r="C767" s="4">
        <v>22</v>
      </c>
      <c r="D767" s="8">
        <v>12.22</v>
      </c>
      <c r="E767" s="4">
        <v>14</v>
      </c>
      <c r="F767" s="8">
        <v>15.22</v>
      </c>
      <c r="G767" s="4">
        <v>8</v>
      </c>
      <c r="H767" s="8">
        <v>9.3000000000000007</v>
      </c>
      <c r="I767" s="4">
        <v>0</v>
      </c>
    </row>
    <row r="768" spans="1:9" x14ac:dyDescent="0.2">
      <c r="A768" s="2">
        <v>2</v>
      </c>
      <c r="B768" s="1" t="s">
        <v>80</v>
      </c>
      <c r="C768" s="4">
        <v>21</v>
      </c>
      <c r="D768" s="8">
        <v>11.67</v>
      </c>
      <c r="E768" s="4">
        <v>20</v>
      </c>
      <c r="F768" s="8">
        <v>21.74</v>
      </c>
      <c r="G768" s="4">
        <v>1</v>
      </c>
      <c r="H768" s="8">
        <v>1.1599999999999999</v>
      </c>
      <c r="I768" s="4">
        <v>0</v>
      </c>
    </row>
    <row r="769" spans="1:9" x14ac:dyDescent="0.2">
      <c r="A769" s="2">
        <v>3</v>
      </c>
      <c r="B769" s="1" t="s">
        <v>64</v>
      </c>
      <c r="C769" s="4">
        <v>20</v>
      </c>
      <c r="D769" s="8">
        <v>11.11</v>
      </c>
      <c r="E769" s="4">
        <v>5</v>
      </c>
      <c r="F769" s="8">
        <v>5.43</v>
      </c>
      <c r="G769" s="4">
        <v>15</v>
      </c>
      <c r="H769" s="8">
        <v>17.440000000000001</v>
      </c>
      <c r="I769" s="4">
        <v>0</v>
      </c>
    </row>
    <row r="770" spans="1:9" x14ac:dyDescent="0.2">
      <c r="A770" s="2">
        <v>4</v>
      </c>
      <c r="B770" s="1" t="s">
        <v>79</v>
      </c>
      <c r="C770" s="4">
        <v>13</v>
      </c>
      <c r="D770" s="8">
        <v>7.22</v>
      </c>
      <c r="E770" s="4">
        <v>11</v>
      </c>
      <c r="F770" s="8">
        <v>11.96</v>
      </c>
      <c r="G770" s="4">
        <v>2</v>
      </c>
      <c r="H770" s="8">
        <v>2.33</v>
      </c>
      <c r="I770" s="4">
        <v>0</v>
      </c>
    </row>
    <row r="771" spans="1:9" x14ac:dyDescent="0.2">
      <c r="A771" s="2">
        <v>5</v>
      </c>
      <c r="B771" s="1" t="s">
        <v>72</v>
      </c>
      <c r="C771" s="4">
        <v>11</v>
      </c>
      <c r="D771" s="8">
        <v>6.11</v>
      </c>
      <c r="E771" s="4">
        <v>9</v>
      </c>
      <c r="F771" s="8">
        <v>9.7799999999999994</v>
      </c>
      <c r="G771" s="4">
        <v>2</v>
      </c>
      <c r="H771" s="8">
        <v>2.33</v>
      </c>
      <c r="I771" s="4">
        <v>0</v>
      </c>
    </row>
    <row r="772" spans="1:9" x14ac:dyDescent="0.2">
      <c r="A772" s="2">
        <v>6</v>
      </c>
      <c r="B772" s="1" t="s">
        <v>74</v>
      </c>
      <c r="C772" s="4">
        <v>9</v>
      </c>
      <c r="D772" s="8">
        <v>5</v>
      </c>
      <c r="E772" s="4">
        <v>7</v>
      </c>
      <c r="F772" s="8">
        <v>7.61</v>
      </c>
      <c r="G772" s="4">
        <v>2</v>
      </c>
      <c r="H772" s="8">
        <v>2.33</v>
      </c>
      <c r="I772" s="4">
        <v>0</v>
      </c>
    </row>
    <row r="773" spans="1:9" x14ac:dyDescent="0.2">
      <c r="A773" s="2">
        <v>7</v>
      </c>
      <c r="B773" s="1" t="s">
        <v>66</v>
      </c>
      <c r="C773" s="4">
        <v>7</v>
      </c>
      <c r="D773" s="8">
        <v>3.89</v>
      </c>
      <c r="E773" s="4">
        <v>5</v>
      </c>
      <c r="F773" s="8">
        <v>5.43</v>
      </c>
      <c r="G773" s="4">
        <v>2</v>
      </c>
      <c r="H773" s="8">
        <v>2.33</v>
      </c>
      <c r="I773" s="4">
        <v>0</v>
      </c>
    </row>
    <row r="774" spans="1:9" x14ac:dyDescent="0.2">
      <c r="A774" s="2">
        <v>7</v>
      </c>
      <c r="B774" s="1" t="s">
        <v>98</v>
      </c>
      <c r="C774" s="4">
        <v>7</v>
      </c>
      <c r="D774" s="8">
        <v>3.89</v>
      </c>
      <c r="E774" s="4">
        <v>2</v>
      </c>
      <c r="F774" s="8">
        <v>2.17</v>
      </c>
      <c r="G774" s="4">
        <v>5</v>
      </c>
      <c r="H774" s="8">
        <v>5.81</v>
      </c>
      <c r="I774" s="4">
        <v>0</v>
      </c>
    </row>
    <row r="775" spans="1:9" x14ac:dyDescent="0.2">
      <c r="A775" s="2">
        <v>7</v>
      </c>
      <c r="B775" s="1" t="s">
        <v>87</v>
      </c>
      <c r="C775" s="4">
        <v>7</v>
      </c>
      <c r="D775" s="8">
        <v>3.89</v>
      </c>
      <c r="E775" s="4">
        <v>4</v>
      </c>
      <c r="F775" s="8">
        <v>4.3499999999999996</v>
      </c>
      <c r="G775" s="4">
        <v>3</v>
      </c>
      <c r="H775" s="8">
        <v>3.49</v>
      </c>
      <c r="I775" s="4">
        <v>0</v>
      </c>
    </row>
    <row r="776" spans="1:9" x14ac:dyDescent="0.2">
      <c r="A776" s="2">
        <v>10</v>
      </c>
      <c r="B776" s="1" t="s">
        <v>73</v>
      </c>
      <c r="C776" s="4">
        <v>5</v>
      </c>
      <c r="D776" s="8">
        <v>2.78</v>
      </c>
      <c r="E776" s="4">
        <v>2</v>
      </c>
      <c r="F776" s="8">
        <v>2.17</v>
      </c>
      <c r="G776" s="4">
        <v>3</v>
      </c>
      <c r="H776" s="8">
        <v>3.49</v>
      </c>
      <c r="I776" s="4">
        <v>0</v>
      </c>
    </row>
    <row r="777" spans="1:9" x14ac:dyDescent="0.2">
      <c r="A777" s="2">
        <v>10</v>
      </c>
      <c r="B777" s="1" t="s">
        <v>76</v>
      </c>
      <c r="C777" s="4">
        <v>5</v>
      </c>
      <c r="D777" s="8">
        <v>2.78</v>
      </c>
      <c r="E777" s="4">
        <v>0</v>
      </c>
      <c r="F777" s="8">
        <v>0</v>
      </c>
      <c r="G777" s="4">
        <v>5</v>
      </c>
      <c r="H777" s="8">
        <v>5.81</v>
      </c>
      <c r="I777" s="4">
        <v>0</v>
      </c>
    </row>
    <row r="778" spans="1:9" x14ac:dyDescent="0.2">
      <c r="A778" s="2">
        <v>10</v>
      </c>
      <c r="B778" s="1" t="s">
        <v>83</v>
      </c>
      <c r="C778" s="4">
        <v>5</v>
      </c>
      <c r="D778" s="8">
        <v>2.78</v>
      </c>
      <c r="E778" s="4">
        <v>0</v>
      </c>
      <c r="F778" s="8">
        <v>0</v>
      </c>
      <c r="G778" s="4">
        <v>5</v>
      </c>
      <c r="H778" s="8">
        <v>5.81</v>
      </c>
      <c r="I778" s="4">
        <v>0</v>
      </c>
    </row>
    <row r="779" spans="1:9" x14ac:dyDescent="0.2">
      <c r="A779" s="2">
        <v>13</v>
      </c>
      <c r="B779" s="1" t="s">
        <v>111</v>
      </c>
      <c r="C779" s="4">
        <v>4</v>
      </c>
      <c r="D779" s="8">
        <v>2.2200000000000002</v>
      </c>
      <c r="E779" s="4">
        <v>0</v>
      </c>
      <c r="F779" s="8">
        <v>0</v>
      </c>
      <c r="G779" s="4">
        <v>4</v>
      </c>
      <c r="H779" s="8">
        <v>4.6500000000000004</v>
      </c>
      <c r="I779" s="4">
        <v>0</v>
      </c>
    </row>
    <row r="780" spans="1:9" x14ac:dyDescent="0.2">
      <c r="A780" s="2">
        <v>14</v>
      </c>
      <c r="B780" s="1" t="s">
        <v>101</v>
      </c>
      <c r="C780" s="4">
        <v>3</v>
      </c>
      <c r="D780" s="8">
        <v>1.67</v>
      </c>
      <c r="E780" s="4">
        <v>0</v>
      </c>
      <c r="F780" s="8">
        <v>0</v>
      </c>
      <c r="G780" s="4">
        <v>3</v>
      </c>
      <c r="H780" s="8">
        <v>3.49</v>
      </c>
      <c r="I780" s="4">
        <v>0</v>
      </c>
    </row>
    <row r="781" spans="1:9" x14ac:dyDescent="0.2">
      <c r="A781" s="2">
        <v>14</v>
      </c>
      <c r="B781" s="1" t="s">
        <v>112</v>
      </c>
      <c r="C781" s="4">
        <v>3</v>
      </c>
      <c r="D781" s="8">
        <v>1.67</v>
      </c>
      <c r="E781" s="4">
        <v>0</v>
      </c>
      <c r="F781" s="8">
        <v>0</v>
      </c>
      <c r="G781" s="4">
        <v>3</v>
      </c>
      <c r="H781" s="8">
        <v>3.49</v>
      </c>
      <c r="I781" s="4">
        <v>0</v>
      </c>
    </row>
    <row r="782" spans="1:9" x14ac:dyDescent="0.2">
      <c r="A782" s="2">
        <v>14</v>
      </c>
      <c r="B782" s="1" t="s">
        <v>96</v>
      </c>
      <c r="C782" s="4">
        <v>3</v>
      </c>
      <c r="D782" s="8">
        <v>1.67</v>
      </c>
      <c r="E782" s="4">
        <v>1</v>
      </c>
      <c r="F782" s="8">
        <v>1.0900000000000001</v>
      </c>
      <c r="G782" s="4">
        <v>2</v>
      </c>
      <c r="H782" s="8">
        <v>2.33</v>
      </c>
      <c r="I782" s="4">
        <v>0</v>
      </c>
    </row>
    <row r="783" spans="1:9" x14ac:dyDescent="0.2">
      <c r="A783" s="2">
        <v>14</v>
      </c>
      <c r="B783" s="1" t="s">
        <v>81</v>
      </c>
      <c r="C783" s="4">
        <v>3</v>
      </c>
      <c r="D783" s="8">
        <v>1.67</v>
      </c>
      <c r="E783" s="4">
        <v>2</v>
      </c>
      <c r="F783" s="8">
        <v>2.17</v>
      </c>
      <c r="G783" s="4">
        <v>0</v>
      </c>
      <c r="H783" s="8">
        <v>0</v>
      </c>
      <c r="I783" s="4">
        <v>0</v>
      </c>
    </row>
    <row r="784" spans="1:9" x14ac:dyDescent="0.2">
      <c r="A784" s="2">
        <v>14</v>
      </c>
      <c r="B784" s="1" t="s">
        <v>108</v>
      </c>
      <c r="C784" s="4">
        <v>3</v>
      </c>
      <c r="D784" s="8">
        <v>1.67</v>
      </c>
      <c r="E784" s="4">
        <v>0</v>
      </c>
      <c r="F784" s="8">
        <v>0</v>
      </c>
      <c r="G784" s="4">
        <v>3</v>
      </c>
      <c r="H784" s="8">
        <v>3.49</v>
      </c>
      <c r="I784" s="4">
        <v>0</v>
      </c>
    </row>
    <row r="785" spans="1:9" x14ac:dyDescent="0.2">
      <c r="A785" s="2">
        <v>19</v>
      </c>
      <c r="B785" s="1" t="s">
        <v>91</v>
      </c>
      <c r="C785" s="4">
        <v>2</v>
      </c>
      <c r="D785" s="8">
        <v>1.1100000000000001</v>
      </c>
      <c r="E785" s="4">
        <v>1</v>
      </c>
      <c r="F785" s="8">
        <v>1.0900000000000001</v>
      </c>
      <c r="G785" s="4">
        <v>1</v>
      </c>
      <c r="H785" s="8">
        <v>1.1599999999999999</v>
      </c>
      <c r="I785" s="4">
        <v>0</v>
      </c>
    </row>
    <row r="786" spans="1:9" x14ac:dyDescent="0.2">
      <c r="A786" s="2">
        <v>19</v>
      </c>
      <c r="B786" s="1" t="s">
        <v>94</v>
      </c>
      <c r="C786" s="4">
        <v>2</v>
      </c>
      <c r="D786" s="8">
        <v>1.1100000000000001</v>
      </c>
      <c r="E786" s="4">
        <v>2</v>
      </c>
      <c r="F786" s="8">
        <v>2.17</v>
      </c>
      <c r="G786" s="4">
        <v>0</v>
      </c>
      <c r="H786" s="8">
        <v>0</v>
      </c>
      <c r="I786" s="4">
        <v>0</v>
      </c>
    </row>
    <row r="787" spans="1:9" x14ac:dyDescent="0.2">
      <c r="A787" s="2">
        <v>19</v>
      </c>
      <c r="B787" s="1" t="s">
        <v>67</v>
      </c>
      <c r="C787" s="4">
        <v>2</v>
      </c>
      <c r="D787" s="8">
        <v>1.1100000000000001</v>
      </c>
      <c r="E787" s="4">
        <v>0</v>
      </c>
      <c r="F787" s="8">
        <v>0</v>
      </c>
      <c r="G787" s="4">
        <v>2</v>
      </c>
      <c r="H787" s="8">
        <v>2.33</v>
      </c>
      <c r="I787" s="4">
        <v>0</v>
      </c>
    </row>
    <row r="788" spans="1:9" x14ac:dyDescent="0.2">
      <c r="A788" s="2">
        <v>19</v>
      </c>
      <c r="B788" s="1" t="s">
        <v>68</v>
      </c>
      <c r="C788" s="4">
        <v>2</v>
      </c>
      <c r="D788" s="8">
        <v>1.1100000000000001</v>
      </c>
      <c r="E788" s="4">
        <v>0</v>
      </c>
      <c r="F788" s="8">
        <v>0</v>
      </c>
      <c r="G788" s="4">
        <v>2</v>
      </c>
      <c r="H788" s="8">
        <v>2.33</v>
      </c>
      <c r="I788" s="4">
        <v>0</v>
      </c>
    </row>
    <row r="789" spans="1:9" x14ac:dyDescent="0.2">
      <c r="A789" s="2">
        <v>19</v>
      </c>
      <c r="B789" s="1" t="s">
        <v>71</v>
      </c>
      <c r="C789" s="4">
        <v>2</v>
      </c>
      <c r="D789" s="8">
        <v>1.1100000000000001</v>
      </c>
      <c r="E789" s="4">
        <v>1</v>
      </c>
      <c r="F789" s="8">
        <v>1.0900000000000001</v>
      </c>
      <c r="G789" s="4">
        <v>1</v>
      </c>
      <c r="H789" s="8">
        <v>1.1599999999999999</v>
      </c>
      <c r="I789" s="4">
        <v>0</v>
      </c>
    </row>
    <row r="790" spans="1:9" x14ac:dyDescent="0.2">
      <c r="A790" s="2">
        <v>19</v>
      </c>
      <c r="B790" s="1" t="s">
        <v>78</v>
      </c>
      <c r="C790" s="4">
        <v>2</v>
      </c>
      <c r="D790" s="8">
        <v>1.1100000000000001</v>
      </c>
      <c r="E790" s="4">
        <v>1</v>
      </c>
      <c r="F790" s="8">
        <v>1.0900000000000001</v>
      </c>
      <c r="G790" s="4">
        <v>1</v>
      </c>
      <c r="H790" s="8">
        <v>1.1599999999999999</v>
      </c>
      <c r="I790" s="4">
        <v>0</v>
      </c>
    </row>
    <row r="791" spans="1:9" x14ac:dyDescent="0.2">
      <c r="A791" s="2">
        <v>19</v>
      </c>
      <c r="B791" s="1" t="s">
        <v>82</v>
      </c>
      <c r="C791" s="4">
        <v>2</v>
      </c>
      <c r="D791" s="8">
        <v>1.1100000000000001</v>
      </c>
      <c r="E791" s="4">
        <v>2</v>
      </c>
      <c r="F791" s="8">
        <v>2.17</v>
      </c>
      <c r="G791" s="4">
        <v>0</v>
      </c>
      <c r="H791" s="8">
        <v>0</v>
      </c>
      <c r="I791" s="4">
        <v>0</v>
      </c>
    </row>
    <row r="792" spans="1:9" x14ac:dyDescent="0.2">
      <c r="A792" s="2">
        <v>19</v>
      </c>
      <c r="B792" s="1" t="s">
        <v>84</v>
      </c>
      <c r="C792" s="4">
        <v>2</v>
      </c>
      <c r="D792" s="8">
        <v>1.1100000000000001</v>
      </c>
      <c r="E792" s="4">
        <v>0</v>
      </c>
      <c r="F792" s="8">
        <v>0</v>
      </c>
      <c r="G792" s="4">
        <v>2</v>
      </c>
      <c r="H792" s="8">
        <v>2.33</v>
      </c>
      <c r="I792" s="4">
        <v>0</v>
      </c>
    </row>
    <row r="793" spans="1:9" x14ac:dyDescent="0.2">
      <c r="A793" s="1"/>
      <c r="C793" s="4"/>
      <c r="D793" s="8"/>
      <c r="E793" s="4"/>
      <c r="F793" s="8"/>
      <c r="G793" s="4"/>
      <c r="H793" s="8"/>
      <c r="I793" s="4"/>
    </row>
    <row r="794" spans="1:9" x14ac:dyDescent="0.2">
      <c r="A794" s="1" t="s">
        <v>34</v>
      </c>
      <c r="C794" s="4"/>
      <c r="D794" s="8"/>
      <c r="E794" s="4"/>
      <c r="F794" s="8"/>
      <c r="G794" s="4"/>
      <c r="H794" s="8"/>
      <c r="I794" s="4"/>
    </row>
    <row r="795" spans="1:9" x14ac:dyDescent="0.2">
      <c r="A795" s="2">
        <v>1</v>
      </c>
      <c r="B795" s="1" t="s">
        <v>64</v>
      </c>
      <c r="C795" s="4">
        <v>13</v>
      </c>
      <c r="D795" s="8">
        <v>11.11</v>
      </c>
      <c r="E795" s="4">
        <v>1</v>
      </c>
      <c r="F795" s="8">
        <v>2.56</v>
      </c>
      <c r="G795" s="4">
        <v>12</v>
      </c>
      <c r="H795" s="8">
        <v>16.22</v>
      </c>
      <c r="I795" s="4">
        <v>0</v>
      </c>
    </row>
    <row r="796" spans="1:9" x14ac:dyDescent="0.2">
      <c r="A796" s="2">
        <v>2</v>
      </c>
      <c r="B796" s="1" t="s">
        <v>66</v>
      </c>
      <c r="C796" s="4">
        <v>9</v>
      </c>
      <c r="D796" s="8">
        <v>7.69</v>
      </c>
      <c r="E796" s="4">
        <v>2</v>
      </c>
      <c r="F796" s="8">
        <v>5.13</v>
      </c>
      <c r="G796" s="4">
        <v>7</v>
      </c>
      <c r="H796" s="8">
        <v>9.4600000000000009</v>
      </c>
      <c r="I796" s="4">
        <v>0</v>
      </c>
    </row>
    <row r="797" spans="1:9" x14ac:dyDescent="0.2">
      <c r="A797" s="2">
        <v>3</v>
      </c>
      <c r="B797" s="1" t="s">
        <v>65</v>
      </c>
      <c r="C797" s="4">
        <v>7</v>
      </c>
      <c r="D797" s="8">
        <v>5.98</v>
      </c>
      <c r="E797" s="4">
        <v>5</v>
      </c>
      <c r="F797" s="8">
        <v>12.82</v>
      </c>
      <c r="G797" s="4">
        <v>2</v>
      </c>
      <c r="H797" s="8">
        <v>2.7</v>
      </c>
      <c r="I797" s="4">
        <v>0</v>
      </c>
    </row>
    <row r="798" spans="1:9" x14ac:dyDescent="0.2">
      <c r="A798" s="2">
        <v>4</v>
      </c>
      <c r="B798" s="1" t="s">
        <v>79</v>
      </c>
      <c r="C798" s="4">
        <v>6</v>
      </c>
      <c r="D798" s="8">
        <v>5.13</v>
      </c>
      <c r="E798" s="4">
        <v>3</v>
      </c>
      <c r="F798" s="8">
        <v>7.69</v>
      </c>
      <c r="G798" s="4">
        <v>3</v>
      </c>
      <c r="H798" s="8">
        <v>4.05</v>
      </c>
      <c r="I798" s="4">
        <v>0</v>
      </c>
    </row>
    <row r="799" spans="1:9" x14ac:dyDescent="0.2">
      <c r="A799" s="2">
        <v>4</v>
      </c>
      <c r="B799" s="1" t="s">
        <v>80</v>
      </c>
      <c r="C799" s="4">
        <v>6</v>
      </c>
      <c r="D799" s="8">
        <v>5.13</v>
      </c>
      <c r="E799" s="4">
        <v>6</v>
      </c>
      <c r="F799" s="8">
        <v>15.38</v>
      </c>
      <c r="G799" s="4">
        <v>0</v>
      </c>
      <c r="H799" s="8">
        <v>0</v>
      </c>
      <c r="I799" s="4">
        <v>0</v>
      </c>
    </row>
    <row r="800" spans="1:9" x14ac:dyDescent="0.2">
      <c r="A800" s="2">
        <v>4</v>
      </c>
      <c r="B800" s="1" t="s">
        <v>87</v>
      </c>
      <c r="C800" s="4">
        <v>6</v>
      </c>
      <c r="D800" s="8">
        <v>5.13</v>
      </c>
      <c r="E800" s="4">
        <v>4</v>
      </c>
      <c r="F800" s="8">
        <v>10.26</v>
      </c>
      <c r="G800" s="4">
        <v>2</v>
      </c>
      <c r="H800" s="8">
        <v>2.7</v>
      </c>
      <c r="I800" s="4">
        <v>0</v>
      </c>
    </row>
    <row r="801" spans="1:9" x14ac:dyDescent="0.2">
      <c r="A801" s="2">
        <v>7</v>
      </c>
      <c r="B801" s="1" t="s">
        <v>68</v>
      </c>
      <c r="C801" s="4">
        <v>5</v>
      </c>
      <c r="D801" s="8">
        <v>4.2699999999999996</v>
      </c>
      <c r="E801" s="4">
        <v>0</v>
      </c>
      <c r="F801" s="8">
        <v>0</v>
      </c>
      <c r="G801" s="4">
        <v>5</v>
      </c>
      <c r="H801" s="8">
        <v>6.76</v>
      </c>
      <c r="I801" s="4">
        <v>0</v>
      </c>
    </row>
    <row r="802" spans="1:9" x14ac:dyDescent="0.2">
      <c r="A802" s="2">
        <v>7</v>
      </c>
      <c r="B802" s="1" t="s">
        <v>81</v>
      </c>
      <c r="C802" s="4">
        <v>5</v>
      </c>
      <c r="D802" s="8">
        <v>4.2699999999999996</v>
      </c>
      <c r="E802" s="4">
        <v>2</v>
      </c>
      <c r="F802" s="8">
        <v>5.13</v>
      </c>
      <c r="G802" s="4">
        <v>1</v>
      </c>
      <c r="H802" s="8">
        <v>1.35</v>
      </c>
      <c r="I802" s="4">
        <v>0</v>
      </c>
    </row>
    <row r="803" spans="1:9" x14ac:dyDescent="0.2">
      <c r="A803" s="2">
        <v>9</v>
      </c>
      <c r="B803" s="1" t="s">
        <v>72</v>
      </c>
      <c r="C803" s="4">
        <v>4</v>
      </c>
      <c r="D803" s="8">
        <v>3.42</v>
      </c>
      <c r="E803" s="4">
        <v>4</v>
      </c>
      <c r="F803" s="8">
        <v>10.26</v>
      </c>
      <c r="G803" s="4">
        <v>0</v>
      </c>
      <c r="H803" s="8">
        <v>0</v>
      </c>
      <c r="I803" s="4">
        <v>0</v>
      </c>
    </row>
    <row r="804" spans="1:9" x14ac:dyDescent="0.2">
      <c r="A804" s="2">
        <v>9</v>
      </c>
      <c r="B804" s="1" t="s">
        <v>109</v>
      </c>
      <c r="C804" s="4">
        <v>4</v>
      </c>
      <c r="D804" s="8">
        <v>3.42</v>
      </c>
      <c r="E804" s="4">
        <v>1</v>
      </c>
      <c r="F804" s="8">
        <v>2.56</v>
      </c>
      <c r="G804" s="4">
        <v>3</v>
      </c>
      <c r="H804" s="8">
        <v>4.05</v>
      </c>
      <c r="I804" s="4">
        <v>0</v>
      </c>
    </row>
    <row r="805" spans="1:9" x14ac:dyDescent="0.2">
      <c r="A805" s="2">
        <v>11</v>
      </c>
      <c r="B805" s="1" t="s">
        <v>102</v>
      </c>
      <c r="C805" s="4">
        <v>3</v>
      </c>
      <c r="D805" s="8">
        <v>2.56</v>
      </c>
      <c r="E805" s="4">
        <v>1</v>
      </c>
      <c r="F805" s="8">
        <v>2.56</v>
      </c>
      <c r="G805" s="4">
        <v>2</v>
      </c>
      <c r="H805" s="8">
        <v>2.7</v>
      </c>
      <c r="I805" s="4">
        <v>0</v>
      </c>
    </row>
    <row r="806" spans="1:9" x14ac:dyDescent="0.2">
      <c r="A806" s="2">
        <v>11</v>
      </c>
      <c r="B806" s="1" t="s">
        <v>98</v>
      </c>
      <c r="C806" s="4">
        <v>3</v>
      </c>
      <c r="D806" s="8">
        <v>2.56</v>
      </c>
      <c r="E806" s="4">
        <v>1</v>
      </c>
      <c r="F806" s="8">
        <v>2.56</v>
      </c>
      <c r="G806" s="4">
        <v>2</v>
      </c>
      <c r="H806" s="8">
        <v>2.7</v>
      </c>
      <c r="I806" s="4">
        <v>0</v>
      </c>
    </row>
    <row r="807" spans="1:9" x14ac:dyDescent="0.2">
      <c r="A807" s="2">
        <v>11</v>
      </c>
      <c r="B807" s="1" t="s">
        <v>94</v>
      </c>
      <c r="C807" s="4">
        <v>3</v>
      </c>
      <c r="D807" s="8">
        <v>2.56</v>
      </c>
      <c r="E807" s="4">
        <v>1</v>
      </c>
      <c r="F807" s="8">
        <v>2.56</v>
      </c>
      <c r="G807" s="4">
        <v>2</v>
      </c>
      <c r="H807" s="8">
        <v>2.7</v>
      </c>
      <c r="I807" s="4">
        <v>0</v>
      </c>
    </row>
    <row r="808" spans="1:9" x14ac:dyDescent="0.2">
      <c r="A808" s="2">
        <v>11</v>
      </c>
      <c r="B808" s="1" t="s">
        <v>106</v>
      </c>
      <c r="C808" s="4">
        <v>3</v>
      </c>
      <c r="D808" s="8">
        <v>2.56</v>
      </c>
      <c r="E808" s="4">
        <v>0</v>
      </c>
      <c r="F808" s="8">
        <v>0</v>
      </c>
      <c r="G808" s="4">
        <v>3</v>
      </c>
      <c r="H808" s="8">
        <v>4.05</v>
      </c>
      <c r="I808" s="4">
        <v>0</v>
      </c>
    </row>
    <row r="809" spans="1:9" x14ac:dyDescent="0.2">
      <c r="A809" s="2">
        <v>11</v>
      </c>
      <c r="B809" s="1" t="s">
        <v>76</v>
      </c>
      <c r="C809" s="4">
        <v>3</v>
      </c>
      <c r="D809" s="8">
        <v>2.56</v>
      </c>
      <c r="E809" s="4">
        <v>1</v>
      </c>
      <c r="F809" s="8">
        <v>2.56</v>
      </c>
      <c r="G809" s="4">
        <v>2</v>
      </c>
      <c r="H809" s="8">
        <v>2.7</v>
      </c>
      <c r="I809" s="4">
        <v>0</v>
      </c>
    </row>
    <row r="810" spans="1:9" x14ac:dyDescent="0.2">
      <c r="A810" s="2">
        <v>11</v>
      </c>
      <c r="B810" s="1" t="s">
        <v>93</v>
      </c>
      <c r="C810" s="4">
        <v>3</v>
      </c>
      <c r="D810" s="8">
        <v>2.56</v>
      </c>
      <c r="E810" s="4">
        <v>1</v>
      </c>
      <c r="F810" s="8">
        <v>2.56</v>
      </c>
      <c r="G810" s="4">
        <v>1</v>
      </c>
      <c r="H810" s="8">
        <v>1.35</v>
      </c>
      <c r="I810" s="4">
        <v>0</v>
      </c>
    </row>
    <row r="811" spans="1:9" x14ac:dyDescent="0.2">
      <c r="A811" s="2">
        <v>11</v>
      </c>
      <c r="B811" s="1" t="s">
        <v>83</v>
      </c>
      <c r="C811" s="4">
        <v>3</v>
      </c>
      <c r="D811" s="8">
        <v>2.56</v>
      </c>
      <c r="E811" s="4">
        <v>0</v>
      </c>
      <c r="F811" s="8">
        <v>0</v>
      </c>
      <c r="G811" s="4">
        <v>3</v>
      </c>
      <c r="H811" s="8">
        <v>4.05</v>
      </c>
      <c r="I811" s="4">
        <v>0</v>
      </c>
    </row>
    <row r="812" spans="1:9" x14ac:dyDescent="0.2">
      <c r="A812" s="2">
        <v>11</v>
      </c>
      <c r="B812" s="1" t="s">
        <v>84</v>
      </c>
      <c r="C812" s="4">
        <v>3</v>
      </c>
      <c r="D812" s="8">
        <v>2.56</v>
      </c>
      <c r="E812" s="4">
        <v>0</v>
      </c>
      <c r="F812" s="8">
        <v>0</v>
      </c>
      <c r="G812" s="4">
        <v>3</v>
      </c>
      <c r="H812" s="8">
        <v>4.05</v>
      </c>
      <c r="I812" s="4">
        <v>0</v>
      </c>
    </row>
    <row r="813" spans="1:9" x14ac:dyDescent="0.2">
      <c r="A813" s="2">
        <v>19</v>
      </c>
      <c r="B813" s="1" t="s">
        <v>91</v>
      </c>
      <c r="C813" s="4">
        <v>2</v>
      </c>
      <c r="D813" s="8">
        <v>1.71</v>
      </c>
      <c r="E813" s="4">
        <v>0</v>
      </c>
      <c r="F813" s="8">
        <v>0</v>
      </c>
      <c r="G813" s="4">
        <v>2</v>
      </c>
      <c r="H813" s="8">
        <v>2.7</v>
      </c>
      <c r="I813" s="4">
        <v>0</v>
      </c>
    </row>
    <row r="814" spans="1:9" x14ac:dyDescent="0.2">
      <c r="A814" s="2">
        <v>19</v>
      </c>
      <c r="B814" s="1" t="s">
        <v>111</v>
      </c>
      <c r="C814" s="4">
        <v>2</v>
      </c>
      <c r="D814" s="8">
        <v>1.71</v>
      </c>
      <c r="E814" s="4">
        <v>0</v>
      </c>
      <c r="F814" s="8">
        <v>0</v>
      </c>
      <c r="G814" s="4">
        <v>2</v>
      </c>
      <c r="H814" s="8">
        <v>2.7</v>
      </c>
      <c r="I814" s="4">
        <v>0</v>
      </c>
    </row>
    <row r="815" spans="1:9" x14ac:dyDescent="0.2">
      <c r="A815" s="2">
        <v>19</v>
      </c>
      <c r="B815" s="1" t="s">
        <v>96</v>
      </c>
      <c r="C815" s="4">
        <v>2</v>
      </c>
      <c r="D815" s="8">
        <v>1.71</v>
      </c>
      <c r="E815" s="4">
        <v>0</v>
      </c>
      <c r="F815" s="8">
        <v>0</v>
      </c>
      <c r="G815" s="4">
        <v>2</v>
      </c>
      <c r="H815" s="8">
        <v>2.7</v>
      </c>
      <c r="I815" s="4">
        <v>0</v>
      </c>
    </row>
    <row r="816" spans="1:9" x14ac:dyDescent="0.2">
      <c r="A816" s="2">
        <v>19</v>
      </c>
      <c r="B816" s="1" t="s">
        <v>67</v>
      </c>
      <c r="C816" s="4">
        <v>2</v>
      </c>
      <c r="D816" s="8">
        <v>1.71</v>
      </c>
      <c r="E816" s="4">
        <v>0</v>
      </c>
      <c r="F816" s="8">
        <v>0</v>
      </c>
      <c r="G816" s="4">
        <v>2</v>
      </c>
      <c r="H816" s="8">
        <v>2.7</v>
      </c>
      <c r="I816" s="4">
        <v>0</v>
      </c>
    </row>
    <row r="817" spans="1:9" x14ac:dyDescent="0.2">
      <c r="A817" s="2">
        <v>19</v>
      </c>
      <c r="B817" s="1" t="s">
        <v>69</v>
      </c>
      <c r="C817" s="4">
        <v>2</v>
      </c>
      <c r="D817" s="8">
        <v>1.71</v>
      </c>
      <c r="E817" s="4">
        <v>0</v>
      </c>
      <c r="F817" s="8">
        <v>0</v>
      </c>
      <c r="G817" s="4">
        <v>2</v>
      </c>
      <c r="H817" s="8">
        <v>2.7</v>
      </c>
      <c r="I817" s="4">
        <v>0</v>
      </c>
    </row>
    <row r="818" spans="1:9" x14ac:dyDescent="0.2">
      <c r="A818" s="2">
        <v>19</v>
      </c>
      <c r="B818" s="1" t="s">
        <v>73</v>
      </c>
      <c r="C818" s="4">
        <v>2</v>
      </c>
      <c r="D818" s="8">
        <v>1.71</v>
      </c>
      <c r="E818" s="4">
        <v>2</v>
      </c>
      <c r="F818" s="8">
        <v>5.13</v>
      </c>
      <c r="G818" s="4">
        <v>0</v>
      </c>
      <c r="H818" s="8">
        <v>0</v>
      </c>
      <c r="I818" s="4">
        <v>0</v>
      </c>
    </row>
    <row r="819" spans="1:9" x14ac:dyDescent="0.2">
      <c r="A819" s="2">
        <v>19</v>
      </c>
      <c r="B819" s="1" t="s">
        <v>74</v>
      </c>
      <c r="C819" s="4">
        <v>2</v>
      </c>
      <c r="D819" s="8">
        <v>1.71</v>
      </c>
      <c r="E819" s="4">
        <v>1</v>
      </c>
      <c r="F819" s="8">
        <v>2.56</v>
      </c>
      <c r="G819" s="4">
        <v>1</v>
      </c>
      <c r="H819" s="8">
        <v>1.35</v>
      </c>
      <c r="I819" s="4">
        <v>0</v>
      </c>
    </row>
    <row r="820" spans="1:9" x14ac:dyDescent="0.2">
      <c r="A820" s="2">
        <v>19</v>
      </c>
      <c r="B820" s="1" t="s">
        <v>97</v>
      </c>
      <c r="C820" s="4">
        <v>2</v>
      </c>
      <c r="D820" s="8">
        <v>1.71</v>
      </c>
      <c r="E820" s="4">
        <v>0</v>
      </c>
      <c r="F820" s="8">
        <v>0</v>
      </c>
      <c r="G820" s="4">
        <v>2</v>
      </c>
      <c r="H820" s="8">
        <v>2.7</v>
      </c>
      <c r="I820" s="4">
        <v>0</v>
      </c>
    </row>
    <row r="821" spans="1:9" x14ac:dyDescent="0.2">
      <c r="A821" s="2">
        <v>19</v>
      </c>
      <c r="B821" s="1" t="s">
        <v>82</v>
      </c>
      <c r="C821" s="4">
        <v>2</v>
      </c>
      <c r="D821" s="8">
        <v>1.71</v>
      </c>
      <c r="E821" s="4">
        <v>1</v>
      </c>
      <c r="F821" s="8">
        <v>2.56</v>
      </c>
      <c r="G821" s="4">
        <v>1</v>
      </c>
      <c r="H821" s="8">
        <v>1.35</v>
      </c>
      <c r="I821" s="4">
        <v>0</v>
      </c>
    </row>
    <row r="822" spans="1:9" x14ac:dyDescent="0.2">
      <c r="A822" s="1"/>
      <c r="C822" s="4"/>
      <c r="D822" s="8"/>
      <c r="E822" s="4"/>
      <c r="F822" s="8"/>
      <c r="G822" s="4"/>
      <c r="H822" s="8"/>
      <c r="I822" s="4"/>
    </row>
    <row r="823" spans="1:9" x14ac:dyDescent="0.2">
      <c r="A823" s="1" t="s">
        <v>35</v>
      </c>
      <c r="C823" s="4"/>
      <c r="D823" s="8"/>
      <c r="E823" s="4"/>
      <c r="F823" s="8"/>
      <c r="G823" s="4"/>
      <c r="H823" s="8"/>
      <c r="I823" s="4"/>
    </row>
    <row r="824" spans="1:9" x14ac:dyDescent="0.2">
      <c r="A824" s="2">
        <v>1</v>
      </c>
      <c r="B824" s="1" t="s">
        <v>72</v>
      </c>
      <c r="C824" s="4">
        <v>19</v>
      </c>
      <c r="D824" s="8">
        <v>13.87</v>
      </c>
      <c r="E824" s="4">
        <v>16</v>
      </c>
      <c r="F824" s="8">
        <v>18.82</v>
      </c>
      <c r="G824" s="4">
        <v>3</v>
      </c>
      <c r="H824" s="8">
        <v>6.12</v>
      </c>
      <c r="I824" s="4">
        <v>0</v>
      </c>
    </row>
    <row r="825" spans="1:9" x14ac:dyDescent="0.2">
      <c r="A825" s="2">
        <v>2</v>
      </c>
      <c r="B825" s="1" t="s">
        <v>65</v>
      </c>
      <c r="C825" s="4">
        <v>16</v>
      </c>
      <c r="D825" s="8">
        <v>11.68</v>
      </c>
      <c r="E825" s="4">
        <v>11</v>
      </c>
      <c r="F825" s="8">
        <v>12.94</v>
      </c>
      <c r="G825" s="4">
        <v>5</v>
      </c>
      <c r="H825" s="8">
        <v>10.199999999999999</v>
      </c>
      <c r="I825" s="4">
        <v>0</v>
      </c>
    </row>
    <row r="826" spans="1:9" x14ac:dyDescent="0.2">
      <c r="A826" s="2">
        <v>3</v>
      </c>
      <c r="B826" s="1" t="s">
        <v>64</v>
      </c>
      <c r="C826" s="4">
        <v>11</v>
      </c>
      <c r="D826" s="8">
        <v>8.0299999999999994</v>
      </c>
      <c r="E826" s="4">
        <v>7</v>
      </c>
      <c r="F826" s="8">
        <v>8.24</v>
      </c>
      <c r="G826" s="4">
        <v>4</v>
      </c>
      <c r="H826" s="8">
        <v>8.16</v>
      </c>
      <c r="I826" s="4">
        <v>0</v>
      </c>
    </row>
    <row r="827" spans="1:9" x14ac:dyDescent="0.2">
      <c r="A827" s="2">
        <v>3</v>
      </c>
      <c r="B827" s="1" t="s">
        <v>79</v>
      </c>
      <c r="C827" s="4">
        <v>11</v>
      </c>
      <c r="D827" s="8">
        <v>8.0299999999999994</v>
      </c>
      <c r="E827" s="4">
        <v>9</v>
      </c>
      <c r="F827" s="8">
        <v>10.59</v>
      </c>
      <c r="G827" s="4">
        <v>2</v>
      </c>
      <c r="H827" s="8">
        <v>4.08</v>
      </c>
      <c r="I827" s="4">
        <v>0</v>
      </c>
    </row>
    <row r="828" spans="1:9" x14ac:dyDescent="0.2">
      <c r="A828" s="2">
        <v>5</v>
      </c>
      <c r="B828" s="1" t="s">
        <v>80</v>
      </c>
      <c r="C828" s="4">
        <v>9</v>
      </c>
      <c r="D828" s="8">
        <v>6.57</v>
      </c>
      <c r="E828" s="4">
        <v>9</v>
      </c>
      <c r="F828" s="8">
        <v>10.59</v>
      </c>
      <c r="G828" s="4">
        <v>0</v>
      </c>
      <c r="H828" s="8">
        <v>0</v>
      </c>
      <c r="I828" s="4">
        <v>0</v>
      </c>
    </row>
    <row r="829" spans="1:9" x14ac:dyDescent="0.2">
      <c r="A829" s="2">
        <v>6</v>
      </c>
      <c r="B829" s="1" t="s">
        <v>73</v>
      </c>
      <c r="C829" s="4">
        <v>8</v>
      </c>
      <c r="D829" s="8">
        <v>5.84</v>
      </c>
      <c r="E829" s="4">
        <v>4</v>
      </c>
      <c r="F829" s="8">
        <v>4.71</v>
      </c>
      <c r="G829" s="4">
        <v>4</v>
      </c>
      <c r="H829" s="8">
        <v>8.16</v>
      </c>
      <c r="I829" s="4">
        <v>0</v>
      </c>
    </row>
    <row r="830" spans="1:9" x14ac:dyDescent="0.2">
      <c r="A830" s="2">
        <v>6</v>
      </c>
      <c r="B830" s="1" t="s">
        <v>74</v>
      </c>
      <c r="C830" s="4">
        <v>8</v>
      </c>
      <c r="D830" s="8">
        <v>5.84</v>
      </c>
      <c r="E830" s="4">
        <v>4</v>
      </c>
      <c r="F830" s="8">
        <v>4.71</v>
      </c>
      <c r="G830" s="4">
        <v>4</v>
      </c>
      <c r="H830" s="8">
        <v>8.16</v>
      </c>
      <c r="I830" s="4">
        <v>0</v>
      </c>
    </row>
    <row r="831" spans="1:9" x14ac:dyDescent="0.2">
      <c r="A831" s="2">
        <v>8</v>
      </c>
      <c r="B831" s="1" t="s">
        <v>66</v>
      </c>
      <c r="C831" s="4">
        <v>7</v>
      </c>
      <c r="D831" s="8">
        <v>5.1100000000000003</v>
      </c>
      <c r="E831" s="4">
        <v>2</v>
      </c>
      <c r="F831" s="8">
        <v>2.35</v>
      </c>
      <c r="G831" s="4">
        <v>5</v>
      </c>
      <c r="H831" s="8">
        <v>10.199999999999999</v>
      </c>
      <c r="I831" s="4">
        <v>0</v>
      </c>
    </row>
    <row r="832" spans="1:9" x14ac:dyDescent="0.2">
      <c r="A832" s="2">
        <v>8</v>
      </c>
      <c r="B832" s="1" t="s">
        <v>82</v>
      </c>
      <c r="C832" s="4">
        <v>7</v>
      </c>
      <c r="D832" s="8">
        <v>5.1100000000000003</v>
      </c>
      <c r="E832" s="4">
        <v>7</v>
      </c>
      <c r="F832" s="8">
        <v>8.24</v>
      </c>
      <c r="G832" s="4">
        <v>0</v>
      </c>
      <c r="H832" s="8">
        <v>0</v>
      </c>
      <c r="I832" s="4">
        <v>0</v>
      </c>
    </row>
    <row r="833" spans="1:9" x14ac:dyDescent="0.2">
      <c r="A833" s="2">
        <v>10</v>
      </c>
      <c r="B833" s="1" t="s">
        <v>100</v>
      </c>
      <c r="C833" s="4">
        <v>3</v>
      </c>
      <c r="D833" s="8">
        <v>2.19</v>
      </c>
      <c r="E833" s="4">
        <v>2</v>
      </c>
      <c r="F833" s="8">
        <v>2.35</v>
      </c>
      <c r="G833" s="4">
        <v>1</v>
      </c>
      <c r="H833" s="8">
        <v>2.04</v>
      </c>
      <c r="I833" s="4">
        <v>0</v>
      </c>
    </row>
    <row r="834" spans="1:9" x14ac:dyDescent="0.2">
      <c r="A834" s="2">
        <v>10</v>
      </c>
      <c r="B834" s="1" t="s">
        <v>103</v>
      </c>
      <c r="C834" s="4">
        <v>3</v>
      </c>
      <c r="D834" s="8">
        <v>2.19</v>
      </c>
      <c r="E834" s="4">
        <v>0</v>
      </c>
      <c r="F834" s="8">
        <v>0</v>
      </c>
      <c r="G834" s="4">
        <v>3</v>
      </c>
      <c r="H834" s="8">
        <v>6.12</v>
      </c>
      <c r="I834" s="4">
        <v>0</v>
      </c>
    </row>
    <row r="835" spans="1:9" x14ac:dyDescent="0.2">
      <c r="A835" s="2">
        <v>10</v>
      </c>
      <c r="B835" s="1" t="s">
        <v>106</v>
      </c>
      <c r="C835" s="4">
        <v>3</v>
      </c>
      <c r="D835" s="8">
        <v>2.19</v>
      </c>
      <c r="E835" s="4">
        <v>3</v>
      </c>
      <c r="F835" s="8">
        <v>3.53</v>
      </c>
      <c r="G835" s="4">
        <v>0</v>
      </c>
      <c r="H835" s="8">
        <v>0</v>
      </c>
      <c r="I835" s="4">
        <v>0</v>
      </c>
    </row>
    <row r="836" spans="1:9" x14ac:dyDescent="0.2">
      <c r="A836" s="2">
        <v>13</v>
      </c>
      <c r="B836" s="1" t="s">
        <v>91</v>
      </c>
      <c r="C836" s="4">
        <v>2</v>
      </c>
      <c r="D836" s="8">
        <v>1.46</v>
      </c>
      <c r="E836" s="4">
        <v>1</v>
      </c>
      <c r="F836" s="8">
        <v>1.18</v>
      </c>
      <c r="G836" s="4">
        <v>1</v>
      </c>
      <c r="H836" s="8">
        <v>2.04</v>
      </c>
      <c r="I836" s="4">
        <v>0</v>
      </c>
    </row>
    <row r="837" spans="1:9" x14ac:dyDescent="0.2">
      <c r="A837" s="2">
        <v>13</v>
      </c>
      <c r="B837" s="1" t="s">
        <v>98</v>
      </c>
      <c r="C837" s="4">
        <v>2</v>
      </c>
      <c r="D837" s="8">
        <v>1.46</v>
      </c>
      <c r="E837" s="4">
        <v>1</v>
      </c>
      <c r="F837" s="8">
        <v>1.18</v>
      </c>
      <c r="G837" s="4">
        <v>1</v>
      </c>
      <c r="H837" s="8">
        <v>2.04</v>
      </c>
      <c r="I837" s="4">
        <v>0</v>
      </c>
    </row>
    <row r="838" spans="1:9" x14ac:dyDescent="0.2">
      <c r="A838" s="2">
        <v>13</v>
      </c>
      <c r="B838" s="1" t="s">
        <v>77</v>
      </c>
      <c r="C838" s="4">
        <v>2</v>
      </c>
      <c r="D838" s="8">
        <v>1.46</v>
      </c>
      <c r="E838" s="4">
        <v>2</v>
      </c>
      <c r="F838" s="8">
        <v>2.35</v>
      </c>
      <c r="G838" s="4">
        <v>0</v>
      </c>
      <c r="H838" s="8">
        <v>0</v>
      </c>
      <c r="I838" s="4">
        <v>0</v>
      </c>
    </row>
    <row r="839" spans="1:9" x14ac:dyDescent="0.2">
      <c r="A839" s="2">
        <v>13</v>
      </c>
      <c r="B839" s="1" t="s">
        <v>92</v>
      </c>
      <c r="C839" s="4">
        <v>2</v>
      </c>
      <c r="D839" s="8">
        <v>1.46</v>
      </c>
      <c r="E839" s="4">
        <v>1</v>
      </c>
      <c r="F839" s="8">
        <v>1.18</v>
      </c>
      <c r="G839" s="4">
        <v>1</v>
      </c>
      <c r="H839" s="8">
        <v>2.04</v>
      </c>
      <c r="I839" s="4">
        <v>0</v>
      </c>
    </row>
    <row r="840" spans="1:9" x14ac:dyDescent="0.2">
      <c r="A840" s="2">
        <v>13</v>
      </c>
      <c r="B840" s="1" t="s">
        <v>93</v>
      </c>
      <c r="C840" s="4">
        <v>2</v>
      </c>
      <c r="D840" s="8">
        <v>1.46</v>
      </c>
      <c r="E840" s="4">
        <v>0</v>
      </c>
      <c r="F840" s="8">
        <v>0</v>
      </c>
      <c r="G840" s="4">
        <v>1</v>
      </c>
      <c r="H840" s="8">
        <v>2.04</v>
      </c>
      <c r="I840" s="4">
        <v>0</v>
      </c>
    </row>
    <row r="841" spans="1:9" x14ac:dyDescent="0.2">
      <c r="A841" s="2">
        <v>13</v>
      </c>
      <c r="B841" s="1" t="s">
        <v>81</v>
      </c>
      <c r="C841" s="4">
        <v>2</v>
      </c>
      <c r="D841" s="8">
        <v>1.46</v>
      </c>
      <c r="E841" s="4">
        <v>1</v>
      </c>
      <c r="F841" s="8">
        <v>1.18</v>
      </c>
      <c r="G841" s="4">
        <v>0</v>
      </c>
      <c r="H841" s="8">
        <v>0</v>
      </c>
      <c r="I841" s="4">
        <v>0</v>
      </c>
    </row>
    <row r="842" spans="1:9" x14ac:dyDescent="0.2">
      <c r="A842" s="2">
        <v>13</v>
      </c>
      <c r="B842" s="1" t="s">
        <v>83</v>
      </c>
      <c r="C842" s="4">
        <v>2</v>
      </c>
      <c r="D842" s="8">
        <v>1.46</v>
      </c>
      <c r="E842" s="4">
        <v>0</v>
      </c>
      <c r="F842" s="8">
        <v>0</v>
      </c>
      <c r="G842" s="4">
        <v>1</v>
      </c>
      <c r="H842" s="8">
        <v>2.04</v>
      </c>
      <c r="I842" s="4">
        <v>0</v>
      </c>
    </row>
    <row r="843" spans="1:9" x14ac:dyDescent="0.2">
      <c r="A843" s="2">
        <v>13</v>
      </c>
      <c r="B843" s="1" t="s">
        <v>87</v>
      </c>
      <c r="C843" s="4">
        <v>2</v>
      </c>
      <c r="D843" s="8">
        <v>1.46</v>
      </c>
      <c r="E843" s="4">
        <v>0</v>
      </c>
      <c r="F843" s="8">
        <v>0</v>
      </c>
      <c r="G843" s="4">
        <v>2</v>
      </c>
      <c r="H843" s="8">
        <v>4.08</v>
      </c>
      <c r="I843" s="4">
        <v>0</v>
      </c>
    </row>
    <row r="844" spans="1:9" x14ac:dyDescent="0.2">
      <c r="A844" s="2">
        <v>13</v>
      </c>
      <c r="B844" s="1" t="s">
        <v>113</v>
      </c>
      <c r="C844" s="4">
        <v>2</v>
      </c>
      <c r="D844" s="8">
        <v>1.46</v>
      </c>
      <c r="E844" s="4">
        <v>0</v>
      </c>
      <c r="F844" s="8">
        <v>0</v>
      </c>
      <c r="G844" s="4">
        <v>2</v>
      </c>
      <c r="H844" s="8">
        <v>4.08</v>
      </c>
      <c r="I844" s="4">
        <v>0</v>
      </c>
    </row>
    <row r="845" spans="1:9" x14ac:dyDescent="0.2">
      <c r="A845" s="1"/>
      <c r="C845" s="4"/>
      <c r="D845" s="8"/>
      <c r="E845" s="4"/>
      <c r="F845" s="8"/>
      <c r="G845" s="4"/>
      <c r="H845" s="8"/>
      <c r="I845" s="4"/>
    </row>
    <row r="846" spans="1:9" x14ac:dyDescent="0.2">
      <c r="A846" s="1" t="s">
        <v>36</v>
      </c>
      <c r="C846" s="4"/>
      <c r="D846" s="8"/>
      <c r="E846" s="4"/>
      <c r="F846" s="8"/>
      <c r="G846" s="4"/>
      <c r="H846" s="8"/>
      <c r="I846" s="4"/>
    </row>
    <row r="847" spans="1:9" x14ac:dyDescent="0.2">
      <c r="A847" s="2">
        <v>1</v>
      </c>
      <c r="B847" s="1" t="s">
        <v>80</v>
      </c>
      <c r="C847" s="4">
        <v>86</v>
      </c>
      <c r="D847" s="8">
        <v>12.34</v>
      </c>
      <c r="E847" s="4">
        <v>79</v>
      </c>
      <c r="F847" s="8">
        <v>18</v>
      </c>
      <c r="G847" s="4">
        <v>7</v>
      </c>
      <c r="H847" s="8">
        <v>2.93</v>
      </c>
      <c r="I847" s="4">
        <v>0</v>
      </c>
    </row>
    <row r="848" spans="1:9" x14ac:dyDescent="0.2">
      <c r="A848" s="2">
        <v>2</v>
      </c>
      <c r="B848" s="1" t="s">
        <v>72</v>
      </c>
      <c r="C848" s="4">
        <v>66</v>
      </c>
      <c r="D848" s="8">
        <v>9.4700000000000006</v>
      </c>
      <c r="E848" s="4">
        <v>57</v>
      </c>
      <c r="F848" s="8">
        <v>12.98</v>
      </c>
      <c r="G848" s="4">
        <v>8</v>
      </c>
      <c r="H848" s="8">
        <v>3.35</v>
      </c>
      <c r="I848" s="4">
        <v>1</v>
      </c>
    </row>
    <row r="849" spans="1:9" x14ac:dyDescent="0.2">
      <c r="A849" s="2">
        <v>3</v>
      </c>
      <c r="B849" s="1" t="s">
        <v>65</v>
      </c>
      <c r="C849" s="4">
        <v>64</v>
      </c>
      <c r="D849" s="8">
        <v>9.18</v>
      </c>
      <c r="E849" s="4">
        <v>50</v>
      </c>
      <c r="F849" s="8">
        <v>11.39</v>
      </c>
      <c r="G849" s="4">
        <v>14</v>
      </c>
      <c r="H849" s="8">
        <v>5.86</v>
      </c>
      <c r="I849" s="4">
        <v>0</v>
      </c>
    </row>
    <row r="850" spans="1:9" x14ac:dyDescent="0.2">
      <c r="A850" s="2">
        <v>4</v>
      </c>
      <c r="B850" s="1" t="s">
        <v>74</v>
      </c>
      <c r="C850" s="4">
        <v>58</v>
      </c>
      <c r="D850" s="8">
        <v>8.32</v>
      </c>
      <c r="E850" s="4">
        <v>30</v>
      </c>
      <c r="F850" s="8">
        <v>6.83</v>
      </c>
      <c r="G850" s="4">
        <v>28</v>
      </c>
      <c r="H850" s="8">
        <v>11.72</v>
      </c>
      <c r="I850" s="4">
        <v>0</v>
      </c>
    </row>
    <row r="851" spans="1:9" x14ac:dyDescent="0.2">
      <c r="A851" s="2">
        <v>5</v>
      </c>
      <c r="B851" s="1" t="s">
        <v>79</v>
      </c>
      <c r="C851" s="4">
        <v>54</v>
      </c>
      <c r="D851" s="8">
        <v>7.75</v>
      </c>
      <c r="E851" s="4">
        <v>50</v>
      </c>
      <c r="F851" s="8">
        <v>11.39</v>
      </c>
      <c r="G851" s="4">
        <v>4</v>
      </c>
      <c r="H851" s="8">
        <v>1.67</v>
      </c>
      <c r="I851" s="4">
        <v>0</v>
      </c>
    </row>
    <row r="852" spans="1:9" x14ac:dyDescent="0.2">
      <c r="A852" s="2">
        <v>6</v>
      </c>
      <c r="B852" s="1" t="s">
        <v>64</v>
      </c>
      <c r="C852" s="4">
        <v>50</v>
      </c>
      <c r="D852" s="8">
        <v>7.17</v>
      </c>
      <c r="E852" s="4">
        <v>22</v>
      </c>
      <c r="F852" s="8">
        <v>5.01</v>
      </c>
      <c r="G852" s="4">
        <v>28</v>
      </c>
      <c r="H852" s="8">
        <v>11.72</v>
      </c>
      <c r="I852" s="4">
        <v>0</v>
      </c>
    </row>
    <row r="853" spans="1:9" x14ac:dyDescent="0.2">
      <c r="A853" s="2">
        <v>7</v>
      </c>
      <c r="B853" s="1" t="s">
        <v>81</v>
      </c>
      <c r="C853" s="4">
        <v>33</v>
      </c>
      <c r="D853" s="8">
        <v>4.7300000000000004</v>
      </c>
      <c r="E853" s="4">
        <v>17</v>
      </c>
      <c r="F853" s="8">
        <v>3.87</v>
      </c>
      <c r="G853" s="4">
        <v>7</v>
      </c>
      <c r="H853" s="8">
        <v>2.93</v>
      </c>
      <c r="I853" s="4">
        <v>5</v>
      </c>
    </row>
    <row r="854" spans="1:9" x14ac:dyDescent="0.2">
      <c r="A854" s="2">
        <v>8</v>
      </c>
      <c r="B854" s="1" t="s">
        <v>73</v>
      </c>
      <c r="C854" s="4">
        <v>31</v>
      </c>
      <c r="D854" s="8">
        <v>4.45</v>
      </c>
      <c r="E854" s="4">
        <v>16</v>
      </c>
      <c r="F854" s="8">
        <v>3.64</v>
      </c>
      <c r="G854" s="4">
        <v>15</v>
      </c>
      <c r="H854" s="8">
        <v>6.28</v>
      </c>
      <c r="I854" s="4">
        <v>0</v>
      </c>
    </row>
    <row r="855" spans="1:9" x14ac:dyDescent="0.2">
      <c r="A855" s="2">
        <v>9</v>
      </c>
      <c r="B855" s="1" t="s">
        <v>66</v>
      </c>
      <c r="C855" s="4">
        <v>28</v>
      </c>
      <c r="D855" s="8">
        <v>4.0199999999999996</v>
      </c>
      <c r="E855" s="4">
        <v>14</v>
      </c>
      <c r="F855" s="8">
        <v>3.19</v>
      </c>
      <c r="G855" s="4">
        <v>14</v>
      </c>
      <c r="H855" s="8">
        <v>5.86</v>
      </c>
      <c r="I855" s="4">
        <v>0</v>
      </c>
    </row>
    <row r="856" spans="1:9" x14ac:dyDescent="0.2">
      <c r="A856" s="2">
        <v>10</v>
      </c>
      <c r="B856" s="1" t="s">
        <v>87</v>
      </c>
      <c r="C856" s="4">
        <v>17</v>
      </c>
      <c r="D856" s="8">
        <v>2.44</v>
      </c>
      <c r="E856" s="4">
        <v>14</v>
      </c>
      <c r="F856" s="8">
        <v>3.19</v>
      </c>
      <c r="G856" s="4">
        <v>3</v>
      </c>
      <c r="H856" s="8">
        <v>1.26</v>
      </c>
      <c r="I856" s="4">
        <v>0</v>
      </c>
    </row>
    <row r="857" spans="1:9" x14ac:dyDescent="0.2">
      <c r="A857" s="2">
        <v>11</v>
      </c>
      <c r="B857" s="1" t="s">
        <v>71</v>
      </c>
      <c r="C857" s="4">
        <v>16</v>
      </c>
      <c r="D857" s="8">
        <v>2.2999999999999998</v>
      </c>
      <c r="E857" s="4">
        <v>9</v>
      </c>
      <c r="F857" s="8">
        <v>2.0499999999999998</v>
      </c>
      <c r="G857" s="4">
        <v>7</v>
      </c>
      <c r="H857" s="8">
        <v>2.93</v>
      </c>
      <c r="I857" s="4">
        <v>0</v>
      </c>
    </row>
    <row r="858" spans="1:9" x14ac:dyDescent="0.2">
      <c r="A858" s="2">
        <v>11</v>
      </c>
      <c r="B858" s="1" t="s">
        <v>82</v>
      </c>
      <c r="C858" s="4">
        <v>16</v>
      </c>
      <c r="D858" s="8">
        <v>2.2999999999999998</v>
      </c>
      <c r="E858" s="4">
        <v>12</v>
      </c>
      <c r="F858" s="8">
        <v>2.73</v>
      </c>
      <c r="G858" s="4">
        <v>4</v>
      </c>
      <c r="H858" s="8">
        <v>1.67</v>
      </c>
      <c r="I858" s="4">
        <v>0</v>
      </c>
    </row>
    <row r="859" spans="1:9" x14ac:dyDescent="0.2">
      <c r="A859" s="2">
        <v>13</v>
      </c>
      <c r="B859" s="1" t="s">
        <v>78</v>
      </c>
      <c r="C859" s="4">
        <v>14</v>
      </c>
      <c r="D859" s="8">
        <v>2.0099999999999998</v>
      </c>
      <c r="E859" s="4">
        <v>8</v>
      </c>
      <c r="F859" s="8">
        <v>1.82</v>
      </c>
      <c r="G859" s="4">
        <v>6</v>
      </c>
      <c r="H859" s="8">
        <v>2.5099999999999998</v>
      </c>
      <c r="I859" s="4">
        <v>0</v>
      </c>
    </row>
    <row r="860" spans="1:9" x14ac:dyDescent="0.2">
      <c r="A860" s="2">
        <v>13</v>
      </c>
      <c r="B860" s="1" t="s">
        <v>83</v>
      </c>
      <c r="C860" s="4">
        <v>14</v>
      </c>
      <c r="D860" s="8">
        <v>2.0099999999999998</v>
      </c>
      <c r="E860" s="4">
        <v>0</v>
      </c>
      <c r="F860" s="8">
        <v>0</v>
      </c>
      <c r="G860" s="4">
        <v>6</v>
      </c>
      <c r="H860" s="8">
        <v>2.5099999999999998</v>
      </c>
      <c r="I860" s="4">
        <v>0</v>
      </c>
    </row>
    <row r="861" spans="1:9" x14ac:dyDescent="0.2">
      <c r="A861" s="2">
        <v>15</v>
      </c>
      <c r="B861" s="1" t="s">
        <v>76</v>
      </c>
      <c r="C861" s="4">
        <v>13</v>
      </c>
      <c r="D861" s="8">
        <v>1.87</v>
      </c>
      <c r="E861" s="4">
        <v>6</v>
      </c>
      <c r="F861" s="8">
        <v>1.37</v>
      </c>
      <c r="G861" s="4">
        <v>7</v>
      </c>
      <c r="H861" s="8">
        <v>2.93</v>
      </c>
      <c r="I861" s="4">
        <v>0</v>
      </c>
    </row>
    <row r="862" spans="1:9" x14ac:dyDescent="0.2">
      <c r="A862" s="2">
        <v>16</v>
      </c>
      <c r="B862" s="1" t="s">
        <v>86</v>
      </c>
      <c r="C862" s="4">
        <v>10</v>
      </c>
      <c r="D862" s="8">
        <v>1.43</v>
      </c>
      <c r="E862" s="4">
        <v>6</v>
      </c>
      <c r="F862" s="8">
        <v>1.37</v>
      </c>
      <c r="G862" s="4">
        <v>3</v>
      </c>
      <c r="H862" s="8">
        <v>1.26</v>
      </c>
      <c r="I862" s="4">
        <v>0</v>
      </c>
    </row>
    <row r="863" spans="1:9" x14ac:dyDescent="0.2">
      <c r="A863" s="2">
        <v>17</v>
      </c>
      <c r="B863" s="1" t="s">
        <v>91</v>
      </c>
      <c r="C863" s="4">
        <v>9</v>
      </c>
      <c r="D863" s="8">
        <v>1.29</v>
      </c>
      <c r="E863" s="4">
        <v>5</v>
      </c>
      <c r="F863" s="8">
        <v>1.1399999999999999</v>
      </c>
      <c r="G863" s="4">
        <v>4</v>
      </c>
      <c r="H863" s="8">
        <v>1.67</v>
      </c>
      <c r="I863" s="4">
        <v>0</v>
      </c>
    </row>
    <row r="864" spans="1:9" x14ac:dyDescent="0.2">
      <c r="A864" s="2">
        <v>18</v>
      </c>
      <c r="B864" s="1" t="s">
        <v>98</v>
      </c>
      <c r="C864" s="4">
        <v>8</v>
      </c>
      <c r="D864" s="8">
        <v>1.1499999999999999</v>
      </c>
      <c r="E864" s="4">
        <v>2</v>
      </c>
      <c r="F864" s="8">
        <v>0.46</v>
      </c>
      <c r="G864" s="4">
        <v>6</v>
      </c>
      <c r="H864" s="8">
        <v>2.5099999999999998</v>
      </c>
      <c r="I864" s="4">
        <v>0</v>
      </c>
    </row>
    <row r="865" spans="1:9" x14ac:dyDescent="0.2">
      <c r="A865" s="2">
        <v>19</v>
      </c>
      <c r="B865" s="1" t="s">
        <v>77</v>
      </c>
      <c r="C865" s="4">
        <v>7</v>
      </c>
      <c r="D865" s="8">
        <v>1</v>
      </c>
      <c r="E865" s="4">
        <v>7</v>
      </c>
      <c r="F865" s="8">
        <v>1.59</v>
      </c>
      <c r="G865" s="4">
        <v>0</v>
      </c>
      <c r="H865" s="8">
        <v>0</v>
      </c>
      <c r="I865" s="4">
        <v>0</v>
      </c>
    </row>
    <row r="866" spans="1:9" x14ac:dyDescent="0.2">
      <c r="A866" s="2">
        <v>20</v>
      </c>
      <c r="B866" s="1" t="s">
        <v>100</v>
      </c>
      <c r="C866" s="4">
        <v>6</v>
      </c>
      <c r="D866" s="8">
        <v>0.86</v>
      </c>
      <c r="E866" s="4">
        <v>3</v>
      </c>
      <c r="F866" s="8">
        <v>0.68</v>
      </c>
      <c r="G866" s="4">
        <v>3</v>
      </c>
      <c r="H866" s="8">
        <v>1.26</v>
      </c>
      <c r="I866" s="4">
        <v>0</v>
      </c>
    </row>
    <row r="867" spans="1:9" x14ac:dyDescent="0.2">
      <c r="A867" s="2">
        <v>20</v>
      </c>
      <c r="B867" s="1" t="s">
        <v>112</v>
      </c>
      <c r="C867" s="4">
        <v>6</v>
      </c>
      <c r="D867" s="8">
        <v>0.86</v>
      </c>
      <c r="E867" s="4">
        <v>0</v>
      </c>
      <c r="F867" s="8">
        <v>0</v>
      </c>
      <c r="G867" s="4">
        <v>6</v>
      </c>
      <c r="H867" s="8">
        <v>2.5099999999999998</v>
      </c>
      <c r="I867" s="4">
        <v>0</v>
      </c>
    </row>
    <row r="868" spans="1:9" x14ac:dyDescent="0.2">
      <c r="A868" s="2">
        <v>20</v>
      </c>
      <c r="B868" s="1" t="s">
        <v>67</v>
      </c>
      <c r="C868" s="4">
        <v>6</v>
      </c>
      <c r="D868" s="8">
        <v>0.86</v>
      </c>
      <c r="E868" s="4">
        <v>1</v>
      </c>
      <c r="F868" s="8">
        <v>0.23</v>
      </c>
      <c r="G868" s="4">
        <v>5</v>
      </c>
      <c r="H868" s="8">
        <v>2.09</v>
      </c>
      <c r="I868" s="4">
        <v>0</v>
      </c>
    </row>
    <row r="869" spans="1:9" x14ac:dyDescent="0.2">
      <c r="A869" s="2">
        <v>20</v>
      </c>
      <c r="B869" s="1" t="s">
        <v>68</v>
      </c>
      <c r="C869" s="4">
        <v>6</v>
      </c>
      <c r="D869" s="8">
        <v>0.86</v>
      </c>
      <c r="E869" s="4">
        <v>1</v>
      </c>
      <c r="F869" s="8">
        <v>0.23</v>
      </c>
      <c r="G869" s="4">
        <v>5</v>
      </c>
      <c r="H869" s="8">
        <v>2.09</v>
      </c>
      <c r="I869" s="4">
        <v>0</v>
      </c>
    </row>
    <row r="870" spans="1:9" x14ac:dyDescent="0.2">
      <c r="A870" s="1"/>
      <c r="C870" s="4"/>
      <c r="D870" s="8"/>
      <c r="E870" s="4"/>
      <c r="F870" s="8"/>
      <c r="G870" s="4"/>
      <c r="H870" s="8"/>
      <c r="I870" s="4"/>
    </row>
    <row r="871" spans="1:9" x14ac:dyDescent="0.2">
      <c r="A871" s="1" t="s">
        <v>37</v>
      </c>
      <c r="C871" s="4"/>
      <c r="D871" s="8"/>
      <c r="E871" s="4"/>
      <c r="F871" s="8"/>
      <c r="G871" s="4"/>
      <c r="H871" s="8"/>
      <c r="I871" s="4"/>
    </row>
    <row r="872" spans="1:9" x14ac:dyDescent="0.2">
      <c r="A872" s="2">
        <v>1</v>
      </c>
      <c r="B872" s="1" t="s">
        <v>80</v>
      </c>
      <c r="C872" s="4">
        <v>43</v>
      </c>
      <c r="D872" s="8">
        <v>13.56</v>
      </c>
      <c r="E872" s="4">
        <v>36</v>
      </c>
      <c r="F872" s="8">
        <v>19.46</v>
      </c>
      <c r="G872" s="4">
        <v>7</v>
      </c>
      <c r="H872" s="8">
        <v>5.65</v>
      </c>
      <c r="I872" s="4">
        <v>0</v>
      </c>
    </row>
    <row r="873" spans="1:9" x14ac:dyDescent="0.2">
      <c r="A873" s="2">
        <v>2</v>
      </c>
      <c r="B873" s="1" t="s">
        <v>79</v>
      </c>
      <c r="C873" s="4">
        <v>31</v>
      </c>
      <c r="D873" s="8">
        <v>9.7799999999999994</v>
      </c>
      <c r="E873" s="4">
        <v>27</v>
      </c>
      <c r="F873" s="8">
        <v>14.59</v>
      </c>
      <c r="G873" s="4">
        <v>4</v>
      </c>
      <c r="H873" s="8">
        <v>3.23</v>
      </c>
      <c r="I873" s="4">
        <v>0</v>
      </c>
    </row>
    <row r="874" spans="1:9" x14ac:dyDescent="0.2">
      <c r="A874" s="2">
        <v>3</v>
      </c>
      <c r="B874" s="1" t="s">
        <v>74</v>
      </c>
      <c r="C874" s="4">
        <v>29</v>
      </c>
      <c r="D874" s="8">
        <v>9.15</v>
      </c>
      <c r="E874" s="4">
        <v>17</v>
      </c>
      <c r="F874" s="8">
        <v>9.19</v>
      </c>
      <c r="G874" s="4">
        <v>12</v>
      </c>
      <c r="H874" s="8">
        <v>9.68</v>
      </c>
      <c r="I874" s="4">
        <v>0</v>
      </c>
    </row>
    <row r="875" spans="1:9" x14ac:dyDescent="0.2">
      <c r="A875" s="2">
        <v>4</v>
      </c>
      <c r="B875" s="1" t="s">
        <v>64</v>
      </c>
      <c r="C875" s="4">
        <v>24</v>
      </c>
      <c r="D875" s="8">
        <v>7.57</v>
      </c>
      <c r="E875" s="4">
        <v>5</v>
      </c>
      <c r="F875" s="8">
        <v>2.7</v>
      </c>
      <c r="G875" s="4">
        <v>19</v>
      </c>
      <c r="H875" s="8">
        <v>15.32</v>
      </c>
      <c r="I875" s="4">
        <v>0</v>
      </c>
    </row>
    <row r="876" spans="1:9" x14ac:dyDescent="0.2">
      <c r="A876" s="2">
        <v>5</v>
      </c>
      <c r="B876" s="1" t="s">
        <v>65</v>
      </c>
      <c r="C876" s="4">
        <v>22</v>
      </c>
      <c r="D876" s="8">
        <v>6.94</v>
      </c>
      <c r="E876" s="4">
        <v>17</v>
      </c>
      <c r="F876" s="8">
        <v>9.19</v>
      </c>
      <c r="G876" s="4">
        <v>5</v>
      </c>
      <c r="H876" s="8">
        <v>4.03</v>
      </c>
      <c r="I876" s="4">
        <v>0</v>
      </c>
    </row>
    <row r="877" spans="1:9" x14ac:dyDescent="0.2">
      <c r="A877" s="2">
        <v>6</v>
      </c>
      <c r="B877" s="1" t="s">
        <v>72</v>
      </c>
      <c r="C877" s="4">
        <v>13</v>
      </c>
      <c r="D877" s="8">
        <v>4.0999999999999996</v>
      </c>
      <c r="E877" s="4">
        <v>10</v>
      </c>
      <c r="F877" s="8">
        <v>5.41</v>
      </c>
      <c r="G877" s="4">
        <v>3</v>
      </c>
      <c r="H877" s="8">
        <v>2.42</v>
      </c>
      <c r="I877" s="4">
        <v>0</v>
      </c>
    </row>
    <row r="878" spans="1:9" x14ac:dyDescent="0.2">
      <c r="A878" s="2">
        <v>6</v>
      </c>
      <c r="B878" s="1" t="s">
        <v>73</v>
      </c>
      <c r="C878" s="4">
        <v>13</v>
      </c>
      <c r="D878" s="8">
        <v>4.0999999999999996</v>
      </c>
      <c r="E878" s="4">
        <v>10</v>
      </c>
      <c r="F878" s="8">
        <v>5.41</v>
      </c>
      <c r="G878" s="4">
        <v>3</v>
      </c>
      <c r="H878" s="8">
        <v>2.42</v>
      </c>
      <c r="I878" s="4">
        <v>0</v>
      </c>
    </row>
    <row r="879" spans="1:9" x14ac:dyDescent="0.2">
      <c r="A879" s="2">
        <v>8</v>
      </c>
      <c r="B879" s="1" t="s">
        <v>81</v>
      </c>
      <c r="C879" s="4">
        <v>12</v>
      </c>
      <c r="D879" s="8">
        <v>3.79</v>
      </c>
      <c r="E879" s="4">
        <v>6</v>
      </c>
      <c r="F879" s="8">
        <v>3.24</v>
      </c>
      <c r="G879" s="4">
        <v>3</v>
      </c>
      <c r="H879" s="8">
        <v>2.42</v>
      </c>
      <c r="I879" s="4">
        <v>0</v>
      </c>
    </row>
    <row r="880" spans="1:9" x14ac:dyDescent="0.2">
      <c r="A880" s="2">
        <v>9</v>
      </c>
      <c r="B880" s="1" t="s">
        <v>71</v>
      </c>
      <c r="C880" s="4">
        <v>11</v>
      </c>
      <c r="D880" s="8">
        <v>3.47</v>
      </c>
      <c r="E880" s="4">
        <v>6</v>
      </c>
      <c r="F880" s="8">
        <v>3.24</v>
      </c>
      <c r="G880" s="4">
        <v>5</v>
      </c>
      <c r="H880" s="8">
        <v>4.03</v>
      </c>
      <c r="I880" s="4">
        <v>0</v>
      </c>
    </row>
    <row r="881" spans="1:9" x14ac:dyDescent="0.2">
      <c r="A881" s="2">
        <v>10</v>
      </c>
      <c r="B881" s="1" t="s">
        <v>87</v>
      </c>
      <c r="C881" s="4">
        <v>10</v>
      </c>
      <c r="D881" s="8">
        <v>3.15</v>
      </c>
      <c r="E881" s="4">
        <v>9</v>
      </c>
      <c r="F881" s="8">
        <v>4.8600000000000003</v>
      </c>
      <c r="G881" s="4">
        <v>1</v>
      </c>
      <c r="H881" s="8">
        <v>0.81</v>
      </c>
      <c r="I881" s="4">
        <v>0</v>
      </c>
    </row>
    <row r="882" spans="1:9" x14ac:dyDescent="0.2">
      <c r="A882" s="2">
        <v>11</v>
      </c>
      <c r="B882" s="1" t="s">
        <v>66</v>
      </c>
      <c r="C882" s="4">
        <v>9</v>
      </c>
      <c r="D882" s="8">
        <v>2.84</v>
      </c>
      <c r="E882" s="4">
        <v>2</v>
      </c>
      <c r="F882" s="8">
        <v>1.08</v>
      </c>
      <c r="G882" s="4">
        <v>7</v>
      </c>
      <c r="H882" s="8">
        <v>5.65</v>
      </c>
      <c r="I882" s="4">
        <v>0</v>
      </c>
    </row>
    <row r="883" spans="1:9" x14ac:dyDescent="0.2">
      <c r="A883" s="2">
        <v>11</v>
      </c>
      <c r="B883" s="1" t="s">
        <v>76</v>
      </c>
      <c r="C883" s="4">
        <v>9</v>
      </c>
      <c r="D883" s="8">
        <v>2.84</v>
      </c>
      <c r="E883" s="4">
        <v>4</v>
      </c>
      <c r="F883" s="8">
        <v>2.16</v>
      </c>
      <c r="G883" s="4">
        <v>5</v>
      </c>
      <c r="H883" s="8">
        <v>4.03</v>
      </c>
      <c r="I883" s="4">
        <v>0</v>
      </c>
    </row>
    <row r="884" spans="1:9" x14ac:dyDescent="0.2">
      <c r="A884" s="2">
        <v>13</v>
      </c>
      <c r="B884" s="1" t="s">
        <v>78</v>
      </c>
      <c r="C884" s="4">
        <v>8</v>
      </c>
      <c r="D884" s="8">
        <v>2.52</v>
      </c>
      <c r="E884" s="4">
        <v>4</v>
      </c>
      <c r="F884" s="8">
        <v>2.16</v>
      </c>
      <c r="G884" s="4">
        <v>3</v>
      </c>
      <c r="H884" s="8">
        <v>2.42</v>
      </c>
      <c r="I884" s="4">
        <v>0</v>
      </c>
    </row>
    <row r="885" spans="1:9" x14ac:dyDescent="0.2">
      <c r="A885" s="2">
        <v>13</v>
      </c>
      <c r="B885" s="1" t="s">
        <v>82</v>
      </c>
      <c r="C885" s="4">
        <v>8</v>
      </c>
      <c r="D885" s="8">
        <v>2.52</v>
      </c>
      <c r="E885" s="4">
        <v>8</v>
      </c>
      <c r="F885" s="8">
        <v>4.32</v>
      </c>
      <c r="G885" s="4">
        <v>0</v>
      </c>
      <c r="H885" s="8">
        <v>0</v>
      </c>
      <c r="I885" s="4">
        <v>0</v>
      </c>
    </row>
    <row r="886" spans="1:9" x14ac:dyDescent="0.2">
      <c r="A886" s="2">
        <v>15</v>
      </c>
      <c r="B886" s="1" t="s">
        <v>93</v>
      </c>
      <c r="C886" s="4">
        <v>6</v>
      </c>
      <c r="D886" s="8">
        <v>1.89</v>
      </c>
      <c r="E886" s="4">
        <v>3</v>
      </c>
      <c r="F886" s="8">
        <v>1.62</v>
      </c>
      <c r="G886" s="4">
        <v>2</v>
      </c>
      <c r="H886" s="8">
        <v>1.61</v>
      </c>
      <c r="I886" s="4">
        <v>0</v>
      </c>
    </row>
    <row r="887" spans="1:9" x14ac:dyDescent="0.2">
      <c r="A887" s="2">
        <v>15</v>
      </c>
      <c r="B887" s="1" t="s">
        <v>83</v>
      </c>
      <c r="C887" s="4">
        <v>6</v>
      </c>
      <c r="D887" s="8">
        <v>1.89</v>
      </c>
      <c r="E887" s="4">
        <v>0</v>
      </c>
      <c r="F887" s="8">
        <v>0</v>
      </c>
      <c r="G887" s="4">
        <v>5</v>
      </c>
      <c r="H887" s="8">
        <v>4.03</v>
      </c>
      <c r="I887" s="4">
        <v>0</v>
      </c>
    </row>
    <row r="888" spans="1:9" x14ac:dyDescent="0.2">
      <c r="A888" s="2">
        <v>17</v>
      </c>
      <c r="B888" s="1" t="s">
        <v>91</v>
      </c>
      <c r="C888" s="4">
        <v>5</v>
      </c>
      <c r="D888" s="8">
        <v>1.58</v>
      </c>
      <c r="E888" s="4">
        <v>1</v>
      </c>
      <c r="F888" s="8">
        <v>0.54</v>
      </c>
      <c r="G888" s="4">
        <v>4</v>
      </c>
      <c r="H888" s="8">
        <v>3.23</v>
      </c>
      <c r="I888" s="4">
        <v>0</v>
      </c>
    </row>
    <row r="889" spans="1:9" x14ac:dyDescent="0.2">
      <c r="A889" s="2">
        <v>17</v>
      </c>
      <c r="B889" s="1" t="s">
        <v>90</v>
      </c>
      <c r="C889" s="4">
        <v>5</v>
      </c>
      <c r="D889" s="8">
        <v>1.58</v>
      </c>
      <c r="E889" s="4">
        <v>2</v>
      </c>
      <c r="F889" s="8">
        <v>1.08</v>
      </c>
      <c r="G889" s="4">
        <v>3</v>
      </c>
      <c r="H889" s="8">
        <v>2.42</v>
      </c>
      <c r="I889" s="4">
        <v>0</v>
      </c>
    </row>
    <row r="890" spans="1:9" x14ac:dyDescent="0.2">
      <c r="A890" s="2">
        <v>17</v>
      </c>
      <c r="B890" s="1" t="s">
        <v>75</v>
      </c>
      <c r="C890" s="4">
        <v>5</v>
      </c>
      <c r="D890" s="8">
        <v>1.58</v>
      </c>
      <c r="E890" s="4">
        <v>1</v>
      </c>
      <c r="F890" s="8">
        <v>0.54</v>
      </c>
      <c r="G890" s="4">
        <v>4</v>
      </c>
      <c r="H890" s="8">
        <v>3.23</v>
      </c>
      <c r="I890" s="4">
        <v>0</v>
      </c>
    </row>
    <row r="891" spans="1:9" x14ac:dyDescent="0.2">
      <c r="A891" s="2">
        <v>20</v>
      </c>
      <c r="B891" s="1" t="s">
        <v>86</v>
      </c>
      <c r="C891" s="4">
        <v>4</v>
      </c>
      <c r="D891" s="8">
        <v>1.26</v>
      </c>
      <c r="E891" s="4">
        <v>2</v>
      </c>
      <c r="F891" s="8">
        <v>1.08</v>
      </c>
      <c r="G891" s="4">
        <v>2</v>
      </c>
      <c r="H891" s="8">
        <v>1.61</v>
      </c>
      <c r="I891" s="4">
        <v>0</v>
      </c>
    </row>
    <row r="892" spans="1:9" x14ac:dyDescent="0.2">
      <c r="A892" s="1"/>
      <c r="C892" s="4"/>
      <c r="D892" s="8"/>
      <c r="E892" s="4"/>
      <c r="F892" s="8"/>
      <c r="G892" s="4"/>
      <c r="H892" s="8"/>
      <c r="I892" s="4"/>
    </row>
    <row r="893" spans="1:9" x14ac:dyDescent="0.2">
      <c r="A893" s="1" t="s">
        <v>38</v>
      </c>
      <c r="C893" s="4"/>
      <c r="D893" s="8"/>
      <c r="E893" s="4"/>
      <c r="F893" s="8"/>
      <c r="G893" s="4"/>
      <c r="H893" s="8"/>
      <c r="I893" s="4"/>
    </row>
    <row r="894" spans="1:9" x14ac:dyDescent="0.2">
      <c r="A894" s="2">
        <v>1</v>
      </c>
      <c r="B894" s="1" t="s">
        <v>80</v>
      </c>
      <c r="C894" s="4">
        <v>76</v>
      </c>
      <c r="D894" s="8">
        <v>15.38</v>
      </c>
      <c r="E894" s="4">
        <v>72</v>
      </c>
      <c r="F894" s="8">
        <v>23.92</v>
      </c>
      <c r="G894" s="4">
        <v>4</v>
      </c>
      <c r="H894" s="8">
        <v>2.14</v>
      </c>
      <c r="I894" s="4">
        <v>0</v>
      </c>
    </row>
    <row r="895" spans="1:9" x14ac:dyDescent="0.2">
      <c r="A895" s="2">
        <v>2</v>
      </c>
      <c r="B895" s="1" t="s">
        <v>79</v>
      </c>
      <c r="C895" s="4">
        <v>50</v>
      </c>
      <c r="D895" s="8">
        <v>10.119999999999999</v>
      </c>
      <c r="E895" s="4">
        <v>47</v>
      </c>
      <c r="F895" s="8">
        <v>15.61</v>
      </c>
      <c r="G895" s="4">
        <v>3</v>
      </c>
      <c r="H895" s="8">
        <v>1.6</v>
      </c>
      <c r="I895" s="4">
        <v>0</v>
      </c>
    </row>
    <row r="896" spans="1:9" x14ac:dyDescent="0.2">
      <c r="A896" s="2">
        <v>3</v>
      </c>
      <c r="B896" s="1" t="s">
        <v>65</v>
      </c>
      <c r="C896" s="4">
        <v>36</v>
      </c>
      <c r="D896" s="8">
        <v>7.29</v>
      </c>
      <c r="E896" s="4">
        <v>17</v>
      </c>
      <c r="F896" s="8">
        <v>5.65</v>
      </c>
      <c r="G896" s="4">
        <v>19</v>
      </c>
      <c r="H896" s="8">
        <v>10.16</v>
      </c>
      <c r="I896" s="4">
        <v>0</v>
      </c>
    </row>
    <row r="897" spans="1:9" x14ac:dyDescent="0.2">
      <c r="A897" s="2">
        <v>4</v>
      </c>
      <c r="B897" s="1" t="s">
        <v>81</v>
      </c>
      <c r="C897" s="4">
        <v>32</v>
      </c>
      <c r="D897" s="8">
        <v>6.48</v>
      </c>
      <c r="E897" s="4">
        <v>25</v>
      </c>
      <c r="F897" s="8">
        <v>8.31</v>
      </c>
      <c r="G897" s="4">
        <v>5</v>
      </c>
      <c r="H897" s="8">
        <v>2.67</v>
      </c>
      <c r="I897" s="4">
        <v>0</v>
      </c>
    </row>
    <row r="898" spans="1:9" x14ac:dyDescent="0.2">
      <c r="A898" s="2">
        <v>5</v>
      </c>
      <c r="B898" s="1" t="s">
        <v>72</v>
      </c>
      <c r="C898" s="4">
        <v>24</v>
      </c>
      <c r="D898" s="8">
        <v>4.8600000000000003</v>
      </c>
      <c r="E898" s="4">
        <v>18</v>
      </c>
      <c r="F898" s="8">
        <v>5.98</v>
      </c>
      <c r="G898" s="4">
        <v>6</v>
      </c>
      <c r="H898" s="8">
        <v>3.21</v>
      </c>
      <c r="I898" s="4">
        <v>0</v>
      </c>
    </row>
    <row r="899" spans="1:9" x14ac:dyDescent="0.2">
      <c r="A899" s="2">
        <v>6</v>
      </c>
      <c r="B899" s="1" t="s">
        <v>74</v>
      </c>
      <c r="C899" s="4">
        <v>22</v>
      </c>
      <c r="D899" s="8">
        <v>4.45</v>
      </c>
      <c r="E899" s="4">
        <v>13</v>
      </c>
      <c r="F899" s="8">
        <v>4.32</v>
      </c>
      <c r="G899" s="4">
        <v>9</v>
      </c>
      <c r="H899" s="8">
        <v>4.8099999999999996</v>
      </c>
      <c r="I899" s="4">
        <v>0</v>
      </c>
    </row>
    <row r="900" spans="1:9" x14ac:dyDescent="0.2">
      <c r="A900" s="2">
        <v>7</v>
      </c>
      <c r="B900" s="1" t="s">
        <v>64</v>
      </c>
      <c r="C900" s="4">
        <v>21</v>
      </c>
      <c r="D900" s="8">
        <v>4.25</v>
      </c>
      <c r="E900" s="4">
        <v>11</v>
      </c>
      <c r="F900" s="8">
        <v>3.65</v>
      </c>
      <c r="G900" s="4">
        <v>10</v>
      </c>
      <c r="H900" s="8">
        <v>5.35</v>
      </c>
      <c r="I900" s="4">
        <v>0</v>
      </c>
    </row>
    <row r="901" spans="1:9" x14ac:dyDescent="0.2">
      <c r="A901" s="2">
        <v>7</v>
      </c>
      <c r="B901" s="1" t="s">
        <v>76</v>
      </c>
      <c r="C901" s="4">
        <v>21</v>
      </c>
      <c r="D901" s="8">
        <v>4.25</v>
      </c>
      <c r="E901" s="4">
        <v>14</v>
      </c>
      <c r="F901" s="8">
        <v>4.6500000000000004</v>
      </c>
      <c r="G901" s="4">
        <v>7</v>
      </c>
      <c r="H901" s="8">
        <v>3.74</v>
      </c>
      <c r="I901" s="4">
        <v>0</v>
      </c>
    </row>
    <row r="902" spans="1:9" x14ac:dyDescent="0.2">
      <c r="A902" s="2">
        <v>9</v>
      </c>
      <c r="B902" s="1" t="s">
        <v>66</v>
      </c>
      <c r="C902" s="4">
        <v>18</v>
      </c>
      <c r="D902" s="8">
        <v>3.64</v>
      </c>
      <c r="E902" s="4">
        <v>6</v>
      </c>
      <c r="F902" s="8">
        <v>1.99</v>
      </c>
      <c r="G902" s="4">
        <v>12</v>
      </c>
      <c r="H902" s="8">
        <v>6.42</v>
      </c>
      <c r="I902" s="4">
        <v>0</v>
      </c>
    </row>
    <row r="903" spans="1:9" x14ac:dyDescent="0.2">
      <c r="A903" s="2">
        <v>10</v>
      </c>
      <c r="B903" s="1" t="s">
        <v>83</v>
      </c>
      <c r="C903" s="4">
        <v>16</v>
      </c>
      <c r="D903" s="8">
        <v>3.24</v>
      </c>
      <c r="E903" s="4">
        <v>1</v>
      </c>
      <c r="F903" s="8">
        <v>0.33</v>
      </c>
      <c r="G903" s="4">
        <v>11</v>
      </c>
      <c r="H903" s="8">
        <v>5.88</v>
      </c>
      <c r="I903" s="4">
        <v>0</v>
      </c>
    </row>
    <row r="904" spans="1:9" x14ac:dyDescent="0.2">
      <c r="A904" s="2">
        <v>11</v>
      </c>
      <c r="B904" s="1" t="s">
        <v>71</v>
      </c>
      <c r="C904" s="4">
        <v>13</v>
      </c>
      <c r="D904" s="8">
        <v>2.63</v>
      </c>
      <c r="E904" s="4">
        <v>10</v>
      </c>
      <c r="F904" s="8">
        <v>3.32</v>
      </c>
      <c r="G904" s="4">
        <v>3</v>
      </c>
      <c r="H904" s="8">
        <v>1.6</v>
      </c>
      <c r="I904" s="4">
        <v>0</v>
      </c>
    </row>
    <row r="905" spans="1:9" x14ac:dyDescent="0.2">
      <c r="A905" s="2">
        <v>11</v>
      </c>
      <c r="B905" s="1" t="s">
        <v>78</v>
      </c>
      <c r="C905" s="4">
        <v>13</v>
      </c>
      <c r="D905" s="8">
        <v>2.63</v>
      </c>
      <c r="E905" s="4">
        <v>7</v>
      </c>
      <c r="F905" s="8">
        <v>2.33</v>
      </c>
      <c r="G905" s="4">
        <v>6</v>
      </c>
      <c r="H905" s="8">
        <v>3.21</v>
      </c>
      <c r="I905" s="4">
        <v>0</v>
      </c>
    </row>
    <row r="906" spans="1:9" x14ac:dyDescent="0.2">
      <c r="A906" s="2">
        <v>11</v>
      </c>
      <c r="B906" s="1" t="s">
        <v>82</v>
      </c>
      <c r="C906" s="4">
        <v>13</v>
      </c>
      <c r="D906" s="8">
        <v>2.63</v>
      </c>
      <c r="E906" s="4">
        <v>11</v>
      </c>
      <c r="F906" s="8">
        <v>3.65</v>
      </c>
      <c r="G906" s="4">
        <v>2</v>
      </c>
      <c r="H906" s="8">
        <v>1.07</v>
      </c>
      <c r="I906" s="4">
        <v>0</v>
      </c>
    </row>
    <row r="907" spans="1:9" x14ac:dyDescent="0.2">
      <c r="A907" s="2">
        <v>14</v>
      </c>
      <c r="B907" s="1" t="s">
        <v>98</v>
      </c>
      <c r="C907" s="4">
        <v>11</v>
      </c>
      <c r="D907" s="8">
        <v>2.23</v>
      </c>
      <c r="E907" s="4">
        <v>4</v>
      </c>
      <c r="F907" s="8">
        <v>1.33</v>
      </c>
      <c r="G907" s="4">
        <v>7</v>
      </c>
      <c r="H907" s="8">
        <v>3.74</v>
      </c>
      <c r="I907" s="4">
        <v>0</v>
      </c>
    </row>
    <row r="908" spans="1:9" x14ac:dyDescent="0.2">
      <c r="A908" s="2">
        <v>14</v>
      </c>
      <c r="B908" s="1" t="s">
        <v>68</v>
      </c>
      <c r="C908" s="4">
        <v>11</v>
      </c>
      <c r="D908" s="8">
        <v>2.23</v>
      </c>
      <c r="E908" s="4">
        <v>3</v>
      </c>
      <c r="F908" s="8">
        <v>1</v>
      </c>
      <c r="G908" s="4">
        <v>8</v>
      </c>
      <c r="H908" s="8">
        <v>4.28</v>
      </c>
      <c r="I908" s="4">
        <v>0</v>
      </c>
    </row>
    <row r="909" spans="1:9" x14ac:dyDescent="0.2">
      <c r="A909" s="2">
        <v>16</v>
      </c>
      <c r="B909" s="1" t="s">
        <v>73</v>
      </c>
      <c r="C909" s="4">
        <v>10</v>
      </c>
      <c r="D909" s="8">
        <v>2.02</v>
      </c>
      <c r="E909" s="4">
        <v>8</v>
      </c>
      <c r="F909" s="8">
        <v>2.66</v>
      </c>
      <c r="G909" s="4">
        <v>2</v>
      </c>
      <c r="H909" s="8">
        <v>1.07</v>
      </c>
      <c r="I909" s="4">
        <v>0</v>
      </c>
    </row>
    <row r="910" spans="1:9" x14ac:dyDescent="0.2">
      <c r="A910" s="2">
        <v>17</v>
      </c>
      <c r="B910" s="1" t="s">
        <v>91</v>
      </c>
      <c r="C910" s="4">
        <v>9</v>
      </c>
      <c r="D910" s="8">
        <v>1.82</v>
      </c>
      <c r="E910" s="4">
        <v>4</v>
      </c>
      <c r="F910" s="8">
        <v>1.33</v>
      </c>
      <c r="G910" s="4">
        <v>5</v>
      </c>
      <c r="H910" s="8">
        <v>2.67</v>
      </c>
      <c r="I910" s="4">
        <v>0</v>
      </c>
    </row>
    <row r="911" spans="1:9" x14ac:dyDescent="0.2">
      <c r="A911" s="2">
        <v>18</v>
      </c>
      <c r="B911" s="1" t="s">
        <v>87</v>
      </c>
      <c r="C911" s="4">
        <v>8</v>
      </c>
      <c r="D911" s="8">
        <v>1.62</v>
      </c>
      <c r="E911" s="4">
        <v>7</v>
      </c>
      <c r="F911" s="8">
        <v>2.33</v>
      </c>
      <c r="G911" s="4">
        <v>1</v>
      </c>
      <c r="H911" s="8">
        <v>0.53</v>
      </c>
      <c r="I911" s="4">
        <v>0</v>
      </c>
    </row>
    <row r="912" spans="1:9" x14ac:dyDescent="0.2">
      <c r="A912" s="2">
        <v>19</v>
      </c>
      <c r="B912" s="1" t="s">
        <v>67</v>
      </c>
      <c r="C912" s="4">
        <v>7</v>
      </c>
      <c r="D912" s="8">
        <v>1.42</v>
      </c>
      <c r="E912" s="4">
        <v>2</v>
      </c>
      <c r="F912" s="8">
        <v>0.66</v>
      </c>
      <c r="G912" s="4">
        <v>5</v>
      </c>
      <c r="H912" s="8">
        <v>2.67</v>
      </c>
      <c r="I912" s="4">
        <v>0</v>
      </c>
    </row>
    <row r="913" spans="1:9" x14ac:dyDescent="0.2">
      <c r="A913" s="2">
        <v>20</v>
      </c>
      <c r="B913" s="1" t="s">
        <v>94</v>
      </c>
      <c r="C913" s="4">
        <v>6</v>
      </c>
      <c r="D913" s="8">
        <v>1.21</v>
      </c>
      <c r="E913" s="4">
        <v>2</v>
      </c>
      <c r="F913" s="8">
        <v>0.66</v>
      </c>
      <c r="G913" s="4">
        <v>4</v>
      </c>
      <c r="H913" s="8">
        <v>2.14</v>
      </c>
      <c r="I913" s="4">
        <v>0</v>
      </c>
    </row>
    <row r="914" spans="1:9" x14ac:dyDescent="0.2">
      <c r="A914" s="2">
        <v>20</v>
      </c>
      <c r="B914" s="1" t="s">
        <v>77</v>
      </c>
      <c r="C914" s="4">
        <v>6</v>
      </c>
      <c r="D914" s="8">
        <v>1.21</v>
      </c>
      <c r="E914" s="4">
        <v>3</v>
      </c>
      <c r="F914" s="8">
        <v>1</v>
      </c>
      <c r="G914" s="4">
        <v>3</v>
      </c>
      <c r="H914" s="8">
        <v>1.6</v>
      </c>
      <c r="I914" s="4">
        <v>0</v>
      </c>
    </row>
    <row r="915" spans="1:9" x14ac:dyDescent="0.2">
      <c r="A915" s="1"/>
      <c r="C915" s="4"/>
      <c r="D915" s="8"/>
      <c r="E915" s="4"/>
      <c r="F915" s="8"/>
      <c r="G915" s="4"/>
      <c r="H915" s="8"/>
      <c r="I915" s="4"/>
    </row>
    <row r="916" spans="1:9" x14ac:dyDescent="0.2">
      <c r="A916" s="1" t="s">
        <v>39</v>
      </c>
      <c r="C916" s="4"/>
      <c r="D916" s="8"/>
      <c r="E916" s="4"/>
      <c r="F916" s="8"/>
      <c r="G916" s="4"/>
      <c r="H916" s="8"/>
      <c r="I916" s="4"/>
    </row>
    <row r="917" spans="1:9" x14ac:dyDescent="0.2">
      <c r="A917" s="2">
        <v>1</v>
      </c>
      <c r="B917" s="1" t="s">
        <v>79</v>
      </c>
      <c r="C917" s="4">
        <v>25</v>
      </c>
      <c r="D917" s="8">
        <v>11.85</v>
      </c>
      <c r="E917" s="4">
        <v>20</v>
      </c>
      <c r="F917" s="8">
        <v>21.51</v>
      </c>
      <c r="G917" s="4">
        <v>5</v>
      </c>
      <c r="H917" s="8">
        <v>4.55</v>
      </c>
      <c r="I917" s="4">
        <v>0</v>
      </c>
    </row>
    <row r="918" spans="1:9" x14ac:dyDescent="0.2">
      <c r="A918" s="2">
        <v>2</v>
      </c>
      <c r="B918" s="1" t="s">
        <v>72</v>
      </c>
      <c r="C918" s="4">
        <v>19</v>
      </c>
      <c r="D918" s="8">
        <v>9</v>
      </c>
      <c r="E918" s="4">
        <v>9</v>
      </c>
      <c r="F918" s="8">
        <v>9.68</v>
      </c>
      <c r="G918" s="4">
        <v>10</v>
      </c>
      <c r="H918" s="8">
        <v>9.09</v>
      </c>
      <c r="I918" s="4">
        <v>0</v>
      </c>
    </row>
    <row r="919" spans="1:9" x14ac:dyDescent="0.2">
      <c r="A919" s="2">
        <v>3</v>
      </c>
      <c r="B919" s="1" t="s">
        <v>64</v>
      </c>
      <c r="C919" s="4">
        <v>14</v>
      </c>
      <c r="D919" s="8">
        <v>6.64</v>
      </c>
      <c r="E919" s="4">
        <v>3</v>
      </c>
      <c r="F919" s="8">
        <v>3.23</v>
      </c>
      <c r="G919" s="4">
        <v>11</v>
      </c>
      <c r="H919" s="8">
        <v>10</v>
      </c>
      <c r="I919" s="4">
        <v>0</v>
      </c>
    </row>
    <row r="920" spans="1:9" x14ac:dyDescent="0.2">
      <c r="A920" s="2">
        <v>3</v>
      </c>
      <c r="B920" s="1" t="s">
        <v>66</v>
      </c>
      <c r="C920" s="4">
        <v>14</v>
      </c>
      <c r="D920" s="8">
        <v>6.64</v>
      </c>
      <c r="E920" s="4">
        <v>0</v>
      </c>
      <c r="F920" s="8">
        <v>0</v>
      </c>
      <c r="G920" s="4">
        <v>14</v>
      </c>
      <c r="H920" s="8">
        <v>12.73</v>
      </c>
      <c r="I920" s="4">
        <v>0</v>
      </c>
    </row>
    <row r="921" spans="1:9" x14ac:dyDescent="0.2">
      <c r="A921" s="2">
        <v>3</v>
      </c>
      <c r="B921" s="1" t="s">
        <v>80</v>
      </c>
      <c r="C921" s="4">
        <v>14</v>
      </c>
      <c r="D921" s="8">
        <v>6.64</v>
      </c>
      <c r="E921" s="4">
        <v>14</v>
      </c>
      <c r="F921" s="8">
        <v>15.05</v>
      </c>
      <c r="G921" s="4">
        <v>0</v>
      </c>
      <c r="H921" s="8">
        <v>0</v>
      </c>
      <c r="I921" s="4">
        <v>0</v>
      </c>
    </row>
    <row r="922" spans="1:9" x14ac:dyDescent="0.2">
      <c r="A922" s="2">
        <v>6</v>
      </c>
      <c r="B922" s="1" t="s">
        <v>91</v>
      </c>
      <c r="C922" s="4">
        <v>13</v>
      </c>
      <c r="D922" s="8">
        <v>6.16</v>
      </c>
      <c r="E922" s="4">
        <v>4</v>
      </c>
      <c r="F922" s="8">
        <v>4.3</v>
      </c>
      <c r="G922" s="4">
        <v>9</v>
      </c>
      <c r="H922" s="8">
        <v>8.18</v>
      </c>
      <c r="I922" s="4">
        <v>0</v>
      </c>
    </row>
    <row r="923" spans="1:9" x14ac:dyDescent="0.2">
      <c r="A923" s="2">
        <v>6</v>
      </c>
      <c r="B923" s="1" t="s">
        <v>92</v>
      </c>
      <c r="C923" s="4">
        <v>13</v>
      </c>
      <c r="D923" s="8">
        <v>6.16</v>
      </c>
      <c r="E923" s="4">
        <v>7</v>
      </c>
      <c r="F923" s="8">
        <v>7.53</v>
      </c>
      <c r="G923" s="4">
        <v>6</v>
      </c>
      <c r="H923" s="8">
        <v>5.45</v>
      </c>
      <c r="I923" s="4">
        <v>0</v>
      </c>
    </row>
    <row r="924" spans="1:9" x14ac:dyDescent="0.2">
      <c r="A924" s="2">
        <v>8</v>
      </c>
      <c r="B924" s="1" t="s">
        <v>74</v>
      </c>
      <c r="C924" s="4">
        <v>10</v>
      </c>
      <c r="D924" s="8">
        <v>4.74</v>
      </c>
      <c r="E924" s="4">
        <v>4</v>
      </c>
      <c r="F924" s="8">
        <v>4.3</v>
      </c>
      <c r="G924" s="4">
        <v>6</v>
      </c>
      <c r="H924" s="8">
        <v>5.45</v>
      </c>
      <c r="I924" s="4">
        <v>0</v>
      </c>
    </row>
    <row r="925" spans="1:9" x14ac:dyDescent="0.2">
      <c r="A925" s="2">
        <v>9</v>
      </c>
      <c r="B925" s="1" t="s">
        <v>73</v>
      </c>
      <c r="C925" s="4">
        <v>7</v>
      </c>
      <c r="D925" s="8">
        <v>3.32</v>
      </c>
      <c r="E925" s="4">
        <v>5</v>
      </c>
      <c r="F925" s="8">
        <v>5.38</v>
      </c>
      <c r="G925" s="4">
        <v>2</v>
      </c>
      <c r="H925" s="8">
        <v>1.82</v>
      </c>
      <c r="I925" s="4">
        <v>0</v>
      </c>
    </row>
    <row r="926" spans="1:9" x14ac:dyDescent="0.2">
      <c r="A926" s="2">
        <v>10</v>
      </c>
      <c r="B926" s="1" t="s">
        <v>65</v>
      </c>
      <c r="C926" s="4">
        <v>6</v>
      </c>
      <c r="D926" s="8">
        <v>2.84</v>
      </c>
      <c r="E926" s="4">
        <v>2</v>
      </c>
      <c r="F926" s="8">
        <v>2.15</v>
      </c>
      <c r="G926" s="4">
        <v>4</v>
      </c>
      <c r="H926" s="8">
        <v>3.64</v>
      </c>
      <c r="I926" s="4">
        <v>0</v>
      </c>
    </row>
    <row r="927" spans="1:9" x14ac:dyDescent="0.2">
      <c r="A927" s="2">
        <v>10</v>
      </c>
      <c r="B927" s="1" t="s">
        <v>76</v>
      </c>
      <c r="C927" s="4">
        <v>6</v>
      </c>
      <c r="D927" s="8">
        <v>2.84</v>
      </c>
      <c r="E927" s="4">
        <v>0</v>
      </c>
      <c r="F927" s="8">
        <v>0</v>
      </c>
      <c r="G927" s="4">
        <v>6</v>
      </c>
      <c r="H927" s="8">
        <v>5.45</v>
      </c>
      <c r="I927" s="4">
        <v>0</v>
      </c>
    </row>
    <row r="928" spans="1:9" x14ac:dyDescent="0.2">
      <c r="A928" s="2">
        <v>10</v>
      </c>
      <c r="B928" s="1" t="s">
        <v>81</v>
      </c>
      <c r="C928" s="4">
        <v>6</v>
      </c>
      <c r="D928" s="8">
        <v>2.84</v>
      </c>
      <c r="E928" s="4">
        <v>4</v>
      </c>
      <c r="F928" s="8">
        <v>4.3</v>
      </c>
      <c r="G928" s="4">
        <v>1</v>
      </c>
      <c r="H928" s="8">
        <v>0.91</v>
      </c>
      <c r="I928" s="4">
        <v>0</v>
      </c>
    </row>
    <row r="929" spans="1:9" x14ac:dyDescent="0.2">
      <c r="A929" s="2">
        <v>13</v>
      </c>
      <c r="B929" s="1" t="s">
        <v>90</v>
      </c>
      <c r="C929" s="4">
        <v>5</v>
      </c>
      <c r="D929" s="8">
        <v>2.37</v>
      </c>
      <c r="E929" s="4">
        <v>1</v>
      </c>
      <c r="F929" s="8">
        <v>1.08</v>
      </c>
      <c r="G929" s="4">
        <v>4</v>
      </c>
      <c r="H929" s="8">
        <v>3.64</v>
      </c>
      <c r="I929" s="4">
        <v>0</v>
      </c>
    </row>
    <row r="930" spans="1:9" x14ac:dyDescent="0.2">
      <c r="A930" s="2">
        <v>14</v>
      </c>
      <c r="B930" s="1" t="s">
        <v>67</v>
      </c>
      <c r="C930" s="4">
        <v>4</v>
      </c>
      <c r="D930" s="8">
        <v>1.9</v>
      </c>
      <c r="E930" s="4">
        <v>1</v>
      </c>
      <c r="F930" s="8">
        <v>1.08</v>
      </c>
      <c r="G930" s="4">
        <v>3</v>
      </c>
      <c r="H930" s="8">
        <v>2.73</v>
      </c>
      <c r="I930" s="4">
        <v>0</v>
      </c>
    </row>
    <row r="931" spans="1:9" x14ac:dyDescent="0.2">
      <c r="A931" s="2">
        <v>14</v>
      </c>
      <c r="B931" s="1" t="s">
        <v>71</v>
      </c>
      <c r="C931" s="4">
        <v>4</v>
      </c>
      <c r="D931" s="8">
        <v>1.9</v>
      </c>
      <c r="E931" s="4">
        <v>2</v>
      </c>
      <c r="F931" s="8">
        <v>2.15</v>
      </c>
      <c r="G931" s="4">
        <v>1</v>
      </c>
      <c r="H931" s="8">
        <v>0.91</v>
      </c>
      <c r="I931" s="4">
        <v>1</v>
      </c>
    </row>
    <row r="932" spans="1:9" x14ac:dyDescent="0.2">
      <c r="A932" s="2">
        <v>14</v>
      </c>
      <c r="B932" s="1" t="s">
        <v>83</v>
      </c>
      <c r="C932" s="4">
        <v>4</v>
      </c>
      <c r="D932" s="8">
        <v>1.9</v>
      </c>
      <c r="E932" s="4">
        <v>0</v>
      </c>
      <c r="F932" s="8">
        <v>0</v>
      </c>
      <c r="G932" s="4">
        <v>2</v>
      </c>
      <c r="H932" s="8">
        <v>1.82</v>
      </c>
      <c r="I932" s="4">
        <v>0</v>
      </c>
    </row>
    <row r="933" spans="1:9" x14ac:dyDescent="0.2">
      <c r="A933" s="2">
        <v>17</v>
      </c>
      <c r="B933" s="1" t="s">
        <v>98</v>
      </c>
      <c r="C933" s="4">
        <v>3</v>
      </c>
      <c r="D933" s="8">
        <v>1.42</v>
      </c>
      <c r="E933" s="4">
        <v>2</v>
      </c>
      <c r="F933" s="8">
        <v>2.15</v>
      </c>
      <c r="G933" s="4">
        <v>1</v>
      </c>
      <c r="H933" s="8">
        <v>0.91</v>
      </c>
      <c r="I933" s="4">
        <v>0</v>
      </c>
    </row>
    <row r="934" spans="1:9" x14ac:dyDescent="0.2">
      <c r="A934" s="2">
        <v>17</v>
      </c>
      <c r="B934" s="1" t="s">
        <v>94</v>
      </c>
      <c r="C934" s="4">
        <v>3</v>
      </c>
      <c r="D934" s="8">
        <v>1.42</v>
      </c>
      <c r="E934" s="4">
        <v>2</v>
      </c>
      <c r="F934" s="8">
        <v>2.15</v>
      </c>
      <c r="G934" s="4">
        <v>1</v>
      </c>
      <c r="H934" s="8">
        <v>0.91</v>
      </c>
      <c r="I934" s="4">
        <v>0</v>
      </c>
    </row>
    <row r="935" spans="1:9" x14ac:dyDescent="0.2">
      <c r="A935" s="2">
        <v>17</v>
      </c>
      <c r="B935" s="1" t="s">
        <v>97</v>
      </c>
      <c r="C935" s="4">
        <v>3</v>
      </c>
      <c r="D935" s="8">
        <v>1.42</v>
      </c>
      <c r="E935" s="4">
        <v>1</v>
      </c>
      <c r="F935" s="8">
        <v>1.08</v>
      </c>
      <c r="G935" s="4">
        <v>2</v>
      </c>
      <c r="H935" s="8">
        <v>1.82</v>
      </c>
      <c r="I935" s="4">
        <v>0</v>
      </c>
    </row>
    <row r="936" spans="1:9" x14ac:dyDescent="0.2">
      <c r="A936" s="2">
        <v>17</v>
      </c>
      <c r="B936" s="1" t="s">
        <v>108</v>
      </c>
      <c r="C936" s="4">
        <v>3</v>
      </c>
      <c r="D936" s="8">
        <v>1.42</v>
      </c>
      <c r="E936" s="4">
        <v>1</v>
      </c>
      <c r="F936" s="8">
        <v>1.08</v>
      </c>
      <c r="G936" s="4">
        <v>1</v>
      </c>
      <c r="H936" s="8">
        <v>0.91</v>
      </c>
      <c r="I936" s="4">
        <v>0</v>
      </c>
    </row>
    <row r="937" spans="1:9" x14ac:dyDescent="0.2">
      <c r="A937" s="2">
        <v>17</v>
      </c>
      <c r="B937" s="1" t="s">
        <v>87</v>
      </c>
      <c r="C937" s="4">
        <v>3</v>
      </c>
      <c r="D937" s="8">
        <v>1.42</v>
      </c>
      <c r="E937" s="4">
        <v>3</v>
      </c>
      <c r="F937" s="8">
        <v>3.23</v>
      </c>
      <c r="G937" s="4">
        <v>0</v>
      </c>
      <c r="H937" s="8">
        <v>0</v>
      </c>
      <c r="I937" s="4">
        <v>0</v>
      </c>
    </row>
    <row r="938" spans="1:9" x14ac:dyDescent="0.2">
      <c r="A938" s="1"/>
      <c r="C938" s="4"/>
      <c r="D938" s="8"/>
      <c r="E938" s="4"/>
      <c r="F938" s="8"/>
      <c r="G938" s="4"/>
      <c r="H938" s="8"/>
      <c r="I938" s="4"/>
    </row>
    <row r="939" spans="1:9" x14ac:dyDescent="0.2">
      <c r="A939" s="1" t="s">
        <v>40</v>
      </c>
      <c r="C939" s="4"/>
      <c r="D939" s="8"/>
      <c r="E939" s="4"/>
      <c r="F939" s="8"/>
      <c r="G939" s="4"/>
      <c r="H939" s="8"/>
      <c r="I939" s="4"/>
    </row>
    <row r="940" spans="1:9" x14ac:dyDescent="0.2">
      <c r="A940" s="2">
        <v>1</v>
      </c>
      <c r="B940" s="1" t="s">
        <v>80</v>
      </c>
      <c r="C940" s="4">
        <v>34</v>
      </c>
      <c r="D940" s="8">
        <v>12.01</v>
      </c>
      <c r="E940" s="4">
        <v>33</v>
      </c>
      <c r="F940" s="8">
        <v>20.75</v>
      </c>
      <c r="G940" s="4">
        <v>1</v>
      </c>
      <c r="H940" s="8">
        <v>0.85</v>
      </c>
      <c r="I940" s="4">
        <v>0</v>
      </c>
    </row>
    <row r="941" spans="1:9" x14ac:dyDescent="0.2">
      <c r="A941" s="2">
        <v>2</v>
      </c>
      <c r="B941" s="1" t="s">
        <v>64</v>
      </c>
      <c r="C941" s="4">
        <v>24</v>
      </c>
      <c r="D941" s="8">
        <v>8.48</v>
      </c>
      <c r="E941" s="4">
        <v>11</v>
      </c>
      <c r="F941" s="8">
        <v>6.92</v>
      </c>
      <c r="G941" s="4">
        <v>13</v>
      </c>
      <c r="H941" s="8">
        <v>11.11</v>
      </c>
      <c r="I941" s="4">
        <v>0</v>
      </c>
    </row>
    <row r="942" spans="1:9" x14ac:dyDescent="0.2">
      <c r="A942" s="2">
        <v>3</v>
      </c>
      <c r="B942" s="1" t="s">
        <v>79</v>
      </c>
      <c r="C942" s="4">
        <v>20</v>
      </c>
      <c r="D942" s="8">
        <v>7.07</v>
      </c>
      <c r="E942" s="4">
        <v>20</v>
      </c>
      <c r="F942" s="8">
        <v>12.58</v>
      </c>
      <c r="G942" s="4">
        <v>0</v>
      </c>
      <c r="H942" s="8">
        <v>0</v>
      </c>
      <c r="I942" s="4">
        <v>0</v>
      </c>
    </row>
    <row r="943" spans="1:9" x14ac:dyDescent="0.2">
      <c r="A943" s="2">
        <v>4</v>
      </c>
      <c r="B943" s="1" t="s">
        <v>72</v>
      </c>
      <c r="C943" s="4">
        <v>19</v>
      </c>
      <c r="D943" s="8">
        <v>6.71</v>
      </c>
      <c r="E943" s="4">
        <v>14</v>
      </c>
      <c r="F943" s="8">
        <v>8.81</v>
      </c>
      <c r="G943" s="4">
        <v>5</v>
      </c>
      <c r="H943" s="8">
        <v>4.2699999999999996</v>
      </c>
      <c r="I943" s="4">
        <v>0</v>
      </c>
    </row>
    <row r="944" spans="1:9" x14ac:dyDescent="0.2">
      <c r="A944" s="2">
        <v>4</v>
      </c>
      <c r="B944" s="1" t="s">
        <v>74</v>
      </c>
      <c r="C944" s="4">
        <v>19</v>
      </c>
      <c r="D944" s="8">
        <v>6.71</v>
      </c>
      <c r="E944" s="4">
        <v>6</v>
      </c>
      <c r="F944" s="8">
        <v>3.77</v>
      </c>
      <c r="G944" s="4">
        <v>13</v>
      </c>
      <c r="H944" s="8">
        <v>11.11</v>
      </c>
      <c r="I944" s="4">
        <v>0</v>
      </c>
    </row>
    <row r="945" spans="1:9" x14ac:dyDescent="0.2">
      <c r="A945" s="2">
        <v>6</v>
      </c>
      <c r="B945" s="1" t="s">
        <v>73</v>
      </c>
      <c r="C945" s="4">
        <v>15</v>
      </c>
      <c r="D945" s="8">
        <v>5.3</v>
      </c>
      <c r="E945" s="4">
        <v>10</v>
      </c>
      <c r="F945" s="8">
        <v>6.29</v>
      </c>
      <c r="G945" s="4">
        <v>5</v>
      </c>
      <c r="H945" s="8">
        <v>4.2699999999999996</v>
      </c>
      <c r="I945" s="4">
        <v>0</v>
      </c>
    </row>
    <row r="946" spans="1:9" x14ac:dyDescent="0.2">
      <c r="A946" s="2">
        <v>7</v>
      </c>
      <c r="B946" s="1" t="s">
        <v>66</v>
      </c>
      <c r="C946" s="4">
        <v>14</v>
      </c>
      <c r="D946" s="8">
        <v>4.95</v>
      </c>
      <c r="E946" s="4">
        <v>8</v>
      </c>
      <c r="F946" s="8">
        <v>5.03</v>
      </c>
      <c r="G946" s="4">
        <v>6</v>
      </c>
      <c r="H946" s="8">
        <v>5.13</v>
      </c>
      <c r="I946" s="4">
        <v>0</v>
      </c>
    </row>
    <row r="947" spans="1:9" x14ac:dyDescent="0.2">
      <c r="A947" s="2">
        <v>7</v>
      </c>
      <c r="B947" s="1" t="s">
        <v>91</v>
      </c>
      <c r="C947" s="4">
        <v>14</v>
      </c>
      <c r="D947" s="8">
        <v>4.95</v>
      </c>
      <c r="E947" s="4">
        <v>1</v>
      </c>
      <c r="F947" s="8">
        <v>0.63</v>
      </c>
      <c r="G947" s="4">
        <v>12</v>
      </c>
      <c r="H947" s="8">
        <v>10.26</v>
      </c>
      <c r="I947" s="4">
        <v>1</v>
      </c>
    </row>
    <row r="948" spans="1:9" x14ac:dyDescent="0.2">
      <c r="A948" s="2">
        <v>9</v>
      </c>
      <c r="B948" s="1" t="s">
        <v>65</v>
      </c>
      <c r="C948" s="4">
        <v>13</v>
      </c>
      <c r="D948" s="8">
        <v>4.59</v>
      </c>
      <c r="E948" s="4">
        <v>7</v>
      </c>
      <c r="F948" s="8">
        <v>4.4000000000000004</v>
      </c>
      <c r="G948" s="4">
        <v>6</v>
      </c>
      <c r="H948" s="8">
        <v>5.13</v>
      </c>
      <c r="I948" s="4">
        <v>0</v>
      </c>
    </row>
    <row r="949" spans="1:9" x14ac:dyDescent="0.2">
      <c r="A949" s="2">
        <v>10</v>
      </c>
      <c r="B949" s="1" t="s">
        <v>67</v>
      </c>
      <c r="C949" s="4">
        <v>10</v>
      </c>
      <c r="D949" s="8">
        <v>3.53</v>
      </c>
      <c r="E949" s="4">
        <v>4</v>
      </c>
      <c r="F949" s="8">
        <v>2.52</v>
      </c>
      <c r="G949" s="4">
        <v>6</v>
      </c>
      <c r="H949" s="8">
        <v>5.13</v>
      </c>
      <c r="I949" s="4">
        <v>0</v>
      </c>
    </row>
    <row r="950" spans="1:9" x14ac:dyDescent="0.2">
      <c r="A950" s="2">
        <v>11</v>
      </c>
      <c r="B950" s="1" t="s">
        <v>81</v>
      </c>
      <c r="C950" s="4">
        <v>8</v>
      </c>
      <c r="D950" s="8">
        <v>2.83</v>
      </c>
      <c r="E950" s="4">
        <v>4</v>
      </c>
      <c r="F950" s="8">
        <v>2.52</v>
      </c>
      <c r="G950" s="4">
        <v>1</v>
      </c>
      <c r="H950" s="8">
        <v>0.85</v>
      </c>
      <c r="I950" s="4">
        <v>0</v>
      </c>
    </row>
    <row r="951" spans="1:9" x14ac:dyDescent="0.2">
      <c r="A951" s="2">
        <v>12</v>
      </c>
      <c r="B951" s="1" t="s">
        <v>92</v>
      </c>
      <c r="C951" s="4">
        <v>7</v>
      </c>
      <c r="D951" s="8">
        <v>2.4700000000000002</v>
      </c>
      <c r="E951" s="4">
        <v>4</v>
      </c>
      <c r="F951" s="8">
        <v>2.52</v>
      </c>
      <c r="G951" s="4">
        <v>3</v>
      </c>
      <c r="H951" s="8">
        <v>2.56</v>
      </c>
      <c r="I951" s="4">
        <v>0</v>
      </c>
    </row>
    <row r="952" spans="1:9" x14ac:dyDescent="0.2">
      <c r="A952" s="2">
        <v>13</v>
      </c>
      <c r="B952" s="1" t="s">
        <v>71</v>
      </c>
      <c r="C952" s="4">
        <v>5</v>
      </c>
      <c r="D952" s="8">
        <v>1.77</v>
      </c>
      <c r="E952" s="4">
        <v>2</v>
      </c>
      <c r="F952" s="8">
        <v>1.26</v>
      </c>
      <c r="G952" s="4">
        <v>3</v>
      </c>
      <c r="H952" s="8">
        <v>2.56</v>
      </c>
      <c r="I952" s="4">
        <v>0</v>
      </c>
    </row>
    <row r="953" spans="1:9" x14ac:dyDescent="0.2">
      <c r="A953" s="2">
        <v>13</v>
      </c>
      <c r="B953" s="1" t="s">
        <v>82</v>
      </c>
      <c r="C953" s="4">
        <v>5</v>
      </c>
      <c r="D953" s="8">
        <v>1.77</v>
      </c>
      <c r="E953" s="4">
        <v>5</v>
      </c>
      <c r="F953" s="8">
        <v>3.14</v>
      </c>
      <c r="G953" s="4">
        <v>0</v>
      </c>
      <c r="H953" s="8">
        <v>0</v>
      </c>
      <c r="I953" s="4">
        <v>0</v>
      </c>
    </row>
    <row r="954" spans="1:9" x14ac:dyDescent="0.2">
      <c r="A954" s="2">
        <v>15</v>
      </c>
      <c r="B954" s="1" t="s">
        <v>68</v>
      </c>
      <c r="C954" s="4">
        <v>4</v>
      </c>
      <c r="D954" s="8">
        <v>1.41</v>
      </c>
      <c r="E954" s="4">
        <v>0</v>
      </c>
      <c r="F954" s="8">
        <v>0</v>
      </c>
      <c r="G954" s="4">
        <v>4</v>
      </c>
      <c r="H954" s="8">
        <v>3.42</v>
      </c>
      <c r="I954" s="4">
        <v>0</v>
      </c>
    </row>
    <row r="955" spans="1:9" x14ac:dyDescent="0.2">
      <c r="A955" s="2">
        <v>15</v>
      </c>
      <c r="B955" s="1" t="s">
        <v>69</v>
      </c>
      <c r="C955" s="4">
        <v>4</v>
      </c>
      <c r="D955" s="8">
        <v>1.41</v>
      </c>
      <c r="E955" s="4">
        <v>2</v>
      </c>
      <c r="F955" s="8">
        <v>1.26</v>
      </c>
      <c r="G955" s="4">
        <v>2</v>
      </c>
      <c r="H955" s="8">
        <v>1.71</v>
      </c>
      <c r="I955" s="4">
        <v>0</v>
      </c>
    </row>
    <row r="956" spans="1:9" x14ac:dyDescent="0.2">
      <c r="A956" s="2">
        <v>15</v>
      </c>
      <c r="B956" s="1" t="s">
        <v>70</v>
      </c>
      <c r="C956" s="4">
        <v>4</v>
      </c>
      <c r="D956" s="8">
        <v>1.41</v>
      </c>
      <c r="E956" s="4">
        <v>0</v>
      </c>
      <c r="F956" s="8">
        <v>0</v>
      </c>
      <c r="G956" s="4">
        <v>4</v>
      </c>
      <c r="H956" s="8">
        <v>3.42</v>
      </c>
      <c r="I956" s="4">
        <v>0</v>
      </c>
    </row>
    <row r="957" spans="1:9" x14ac:dyDescent="0.2">
      <c r="A957" s="2">
        <v>15</v>
      </c>
      <c r="B957" s="1" t="s">
        <v>90</v>
      </c>
      <c r="C957" s="4">
        <v>4</v>
      </c>
      <c r="D957" s="8">
        <v>1.41</v>
      </c>
      <c r="E957" s="4">
        <v>4</v>
      </c>
      <c r="F957" s="8">
        <v>2.52</v>
      </c>
      <c r="G957" s="4">
        <v>0</v>
      </c>
      <c r="H957" s="8">
        <v>0</v>
      </c>
      <c r="I957" s="4">
        <v>0</v>
      </c>
    </row>
    <row r="958" spans="1:9" x14ac:dyDescent="0.2">
      <c r="A958" s="2">
        <v>15</v>
      </c>
      <c r="B958" s="1" t="s">
        <v>97</v>
      </c>
      <c r="C958" s="4">
        <v>4</v>
      </c>
      <c r="D958" s="8">
        <v>1.41</v>
      </c>
      <c r="E958" s="4">
        <v>4</v>
      </c>
      <c r="F958" s="8">
        <v>2.52</v>
      </c>
      <c r="G958" s="4">
        <v>0</v>
      </c>
      <c r="H958" s="8">
        <v>0</v>
      </c>
      <c r="I958" s="4">
        <v>0</v>
      </c>
    </row>
    <row r="959" spans="1:9" x14ac:dyDescent="0.2">
      <c r="A959" s="2">
        <v>15</v>
      </c>
      <c r="B959" s="1" t="s">
        <v>108</v>
      </c>
      <c r="C959" s="4">
        <v>4</v>
      </c>
      <c r="D959" s="8">
        <v>1.41</v>
      </c>
      <c r="E959" s="4">
        <v>0</v>
      </c>
      <c r="F959" s="8">
        <v>0</v>
      </c>
      <c r="G959" s="4">
        <v>4</v>
      </c>
      <c r="H959" s="8">
        <v>3.42</v>
      </c>
      <c r="I959" s="4">
        <v>0</v>
      </c>
    </row>
    <row r="960" spans="1:9" x14ac:dyDescent="0.2">
      <c r="A960" s="1"/>
      <c r="C960" s="4"/>
      <c r="D960" s="8"/>
      <c r="E960" s="4"/>
      <c r="F960" s="8"/>
      <c r="G960" s="4"/>
      <c r="H960" s="8"/>
      <c r="I960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DF1C-C0E2-4AD8-9F43-81F2B75F68F7}">
  <sheetPr>
    <pageSetUpPr fitToPage="1"/>
  </sheetPr>
  <dimension ref="A1:I1022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114</v>
      </c>
      <c r="B1" s="3" t="s">
        <v>222</v>
      </c>
      <c r="C1" s="7" t="s">
        <v>57</v>
      </c>
      <c r="D1" s="7" t="s">
        <v>58</v>
      </c>
      <c r="E1" s="7" t="s">
        <v>59</v>
      </c>
      <c r="F1" s="7" t="s">
        <v>60</v>
      </c>
      <c r="G1" s="7" t="s">
        <v>61</v>
      </c>
      <c r="H1" s="7" t="s">
        <v>62</v>
      </c>
      <c r="I1" s="7" t="s">
        <v>63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126</v>
      </c>
      <c r="C3" s="4">
        <v>2740</v>
      </c>
      <c r="D3" s="8">
        <v>5.26</v>
      </c>
      <c r="E3" s="4">
        <v>1590</v>
      </c>
      <c r="F3" s="8">
        <v>6.66</v>
      </c>
      <c r="G3" s="4">
        <v>1147</v>
      </c>
      <c r="H3" s="8">
        <v>4.1399999999999997</v>
      </c>
      <c r="I3" s="4">
        <v>0</v>
      </c>
    </row>
    <row r="4" spans="1:9" x14ac:dyDescent="0.2">
      <c r="A4" s="2">
        <v>2</v>
      </c>
      <c r="B4" s="1" t="s">
        <v>132</v>
      </c>
      <c r="C4" s="4">
        <v>2728</v>
      </c>
      <c r="D4" s="8">
        <v>5.24</v>
      </c>
      <c r="E4" s="4">
        <v>2412</v>
      </c>
      <c r="F4" s="8">
        <v>10.1</v>
      </c>
      <c r="G4" s="4">
        <v>316</v>
      </c>
      <c r="H4" s="8">
        <v>1.1399999999999999</v>
      </c>
      <c r="I4" s="4">
        <v>0</v>
      </c>
    </row>
    <row r="5" spans="1:9" x14ac:dyDescent="0.2">
      <c r="A5" s="2">
        <v>3</v>
      </c>
      <c r="B5" s="1" t="s">
        <v>131</v>
      </c>
      <c r="C5" s="4">
        <v>1920</v>
      </c>
      <c r="D5" s="8">
        <v>3.69</v>
      </c>
      <c r="E5" s="4">
        <v>1808</v>
      </c>
      <c r="F5" s="8">
        <v>7.57</v>
      </c>
      <c r="G5" s="4">
        <v>112</v>
      </c>
      <c r="H5" s="8">
        <v>0.4</v>
      </c>
      <c r="I5" s="4">
        <v>0</v>
      </c>
    </row>
    <row r="6" spans="1:9" x14ac:dyDescent="0.2">
      <c r="A6" s="2">
        <v>4</v>
      </c>
      <c r="B6" s="1" t="s">
        <v>128</v>
      </c>
      <c r="C6" s="4">
        <v>1396</v>
      </c>
      <c r="D6" s="8">
        <v>2.68</v>
      </c>
      <c r="E6" s="4">
        <v>1074</v>
      </c>
      <c r="F6" s="8">
        <v>4.5</v>
      </c>
      <c r="G6" s="4">
        <v>322</v>
      </c>
      <c r="H6" s="8">
        <v>1.1599999999999999</v>
      </c>
      <c r="I6" s="4">
        <v>0</v>
      </c>
    </row>
    <row r="7" spans="1:9" x14ac:dyDescent="0.2">
      <c r="A7" s="2">
        <v>5</v>
      </c>
      <c r="B7" s="1" t="s">
        <v>129</v>
      </c>
      <c r="C7" s="4">
        <v>1225</v>
      </c>
      <c r="D7" s="8">
        <v>2.35</v>
      </c>
      <c r="E7" s="4">
        <v>1047</v>
      </c>
      <c r="F7" s="8">
        <v>4.38</v>
      </c>
      <c r="G7" s="4">
        <v>178</v>
      </c>
      <c r="H7" s="8">
        <v>0.64</v>
      </c>
      <c r="I7" s="4">
        <v>0</v>
      </c>
    </row>
    <row r="8" spans="1:9" x14ac:dyDescent="0.2">
      <c r="A8" s="2">
        <v>6</v>
      </c>
      <c r="B8" s="1" t="s">
        <v>130</v>
      </c>
      <c r="C8" s="4">
        <v>1142</v>
      </c>
      <c r="D8" s="8">
        <v>2.19</v>
      </c>
      <c r="E8" s="4">
        <v>1017</v>
      </c>
      <c r="F8" s="8">
        <v>4.26</v>
      </c>
      <c r="G8" s="4">
        <v>125</v>
      </c>
      <c r="H8" s="8">
        <v>0.45</v>
      </c>
      <c r="I8" s="4">
        <v>0</v>
      </c>
    </row>
    <row r="9" spans="1:9" x14ac:dyDescent="0.2">
      <c r="A9" s="2">
        <v>7</v>
      </c>
      <c r="B9" s="1" t="s">
        <v>134</v>
      </c>
      <c r="C9" s="4">
        <v>1104</v>
      </c>
      <c r="D9" s="8">
        <v>2.12</v>
      </c>
      <c r="E9" s="4">
        <v>902</v>
      </c>
      <c r="F9" s="8">
        <v>3.78</v>
      </c>
      <c r="G9" s="4">
        <v>201</v>
      </c>
      <c r="H9" s="8">
        <v>0.72</v>
      </c>
      <c r="I9" s="4">
        <v>1</v>
      </c>
    </row>
    <row r="10" spans="1:9" x14ac:dyDescent="0.2">
      <c r="A10" s="2">
        <v>8</v>
      </c>
      <c r="B10" s="1" t="s">
        <v>133</v>
      </c>
      <c r="C10" s="4">
        <v>1093</v>
      </c>
      <c r="D10" s="8">
        <v>2.1</v>
      </c>
      <c r="E10" s="4">
        <v>833</v>
      </c>
      <c r="F10" s="8">
        <v>3.49</v>
      </c>
      <c r="G10" s="4">
        <v>250</v>
      </c>
      <c r="H10" s="8">
        <v>0.9</v>
      </c>
      <c r="I10" s="4">
        <v>9</v>
      </c>
    </row>
    <row r="11" spans="1:9" x14ac:dyDescent="0.2">
      <c r="A11" s="2">
        <v>9</v>
      </c>
      <c r="B11" s="1" t="s">
        <v>124</v>
      </c>
      <c r="C11" s="4">
        <v>988</v>
      </c>
      <c r="D11" s="8">
        <v>1.9</v>
      </c>
      <c r="E11" s="4">
        <v>545</v>
      </c>
      <c r="F11" s="8">
        <v>2.2799999999999998</v>
      </c>
      <c r="G11" s="4">
        <v>443</v>
      </c>
      <c r="H11" s="8">
        <v>1.6</v>
      </c>
      <c r="I11" s="4">
        <v>0</v>
      </c>
    </row>
    <row r="12" spans="1:9" x14ac:dyDescent="0.2">
      <c r="A12" s="2">
        <v>10</v>
      </c>
      <c r="B12" s="1" t="s">
        <v>116</v>
      </c>
      <c r="C12" s="4">
        <v>968</v>
      </c>
      <c r="D12" s="8">
        <v>1.86</v>
      </c>
      <c r="E12" s="4">
        <v>130</v>
      </c>
      <c r="F12" s="8">
        <v>0.54</v>
      </c>
      <c r="G12" s="4">
        <v>838</v>
      </c>
      <c r="H12" s="8">
        <v>3.02</v>
      </c>
      <c r="I12" s="4">
        <v>0</v>
      </c>
    </row>
    <row r="13" spans="1:9" x14ac:dyDescent="0.2">
      <c r="A13" s="2">
        <v>11</v>
      </c>
      <c r="B13" s="1" t="s">
        <v>121</v>
      </c>
      <c r="C13" s="4">
        <v>880</v>
      </c>
      <c r="D13" s="8">
        <v>1.69</v>
      </c>
      <c r="E13" s="4">
        <v>531</v>
      </c>
      <c r="F13" s="8">
        <v>2.2200000000000002</v>
      </c>
      <c r="G13" s="4">
        <v>344</v>
      </c>
      <c r="H13" s="8">
        <v>1.24</v>
      </c>
      <c r="I13" s="4">
        <v>5</v>
      </c>
    </row>
    <row r="14" spans="1:9" x14ac:dyDescent="0.2">
      <c r="A14" s="2">
        <v>12</v>
      </c>
      <c r="B14" s="1" t="s">
        <v>122</v>
      </c>
      <c r="C14" s="4">
        <v>877</v>
      </c>
      <c r="D14" s="8">
        <v>1.68</v>
      </c>
      <c r="E14" s="4">
        <v>427</v>
      </c>
      <c r="F14" s="8">
        <v>1.79</v>
      </c>
      <c r="G14" s="4">
        <v>450</v>
      </c>
      <c r="H14" s="8">
        <v>1.62</v>
      </c>
      <c r="I14" s="4">
        <v>0</v>
      </c>
    </row>
    <row r="15" spans="1:9" x14ac:dyDescent="0.2">
      <c r="A15" s="2">
        <v>13</v>
      </c>
      <c r="B15" s="1" t="s">
        <v>125</v>
      </c>
      <c r="C15" s="4">
        <v>809</v>
      </c>
      <c r="D15" s="8">
        <v>1.55</v>
      </c>
      <c r="E15" s="4">
        <v>158</v>
      </c>
      <c r="F15" s="8">
        <v>0.66</v>
      </c>
      <c r="G15" s="4">
        <v>650</v>
      </c>
      <c r="H15" s="8">
        <v>2.34</v>
      </c>
      <c r="I15" s="4">
        <v>1</v>
      </c>
    </row>
    <row r="16" spans="1:9" x14ac:dyDescent="0.2">
      <c r="A16" s="2">
        <v>14</v>
      </c>
      <c r="B16" s="1" t="s">
        <v>119</v>
      </c>
      <c r="C16" s="4">
        <v>795</v>
      </c>
      <c r="D16" s="8">
        <v>1.53</v>
      </c>
      <c r="E16" s="4">
        <v>162</v>
      </c>
      <c r="F16" s="8">
        <v>0.68</v>
      </c>
      <c r="G16" s="4">
        <v>633</v>
      </c>
      <c r="H16" s="8">
        <v>2.2799999999999998</v>
      </c>
      <c r="I16" s="4">
        <v>0</v>
      </c>
    </row>
    <row r="17" spans="1:9" x14ac:dyDescent="0.2">
      <c r="A17" s="2">
        <v>15</v>
      </c>
      <c r="B17" s="1" t="s">
        <v>127</v>
      </c>
      <c r="C17" s="4">
        <v>779</v>
      </c>
      <c r="D17" s="8">
        <v>1.5</v>
      </c>
      <c r="E17" s="4">
        <v>151</v>
      </c>
      <c r="F17" s="8">
        <v>0.63</v>
      </c>
      <c r="G17" s="4">
        <v>617</v>
      </c>
      <c r="H17" s="8">
        <v>2.2200000000000002</v>
      </c>
      <c r="I17" s="4">
        <v>0</v>
      </c>
    </row>
    <row r="18" spans="1:9" x14ac:dyDescent="0.2">
      <c r="A18" s="2">
        <v>16</v>
      </c>
      <c r="B18" s="1" t="s">
        <v>118</v>
      </c>
      <c r="C18" s="4">
        <v>771</v>
      </c>
      <c r="D18" s="8">
        <v>1.48</v>
      </c>
      <c r="E18" s="4">
        <v>368</v>
      </c>
      <c r="F18" s="8">
        <v>1.54</v>
      </c>
      <c r="G18" s="4">
        <v>403</v>
      </c>
      <c r="H18" s="8">
        <v>1.45</v>
      </c>
      <c r="I18" s="4">
        <v>0</v>
      </c>
    </row>
    <row r="19" spans="1:9" x14ac:dyDescent="0.2">
      <c r="A19" s="2">
        <v>17</v>
      </c>
      <c r="B19" s="1" t="s">
        <v>120</v>
      </c>
      <c r="C19" s="4">
        <v>735</v>
      </c>
      <c r="D19" s="8">
        <v>1.41</v>
      </c>
      <c r="E19" s="4">
        <v>142</v>
      </c>
      <c r="F19" s="8">
        <v>0.59</v>
      </c>
      <c r="G19" s="4">
        <v>593</v>
      </c>
      <c r="H19" s="8">
        <v>2.14</v>
      </c>
      <c r="I19" s="4">
        <v>0</v>
      </c>
    </row>
    <row r="20" spans="1:9" x14ac:dyDescent="0.2">
      <c r="A20" s="2">
        <v>18</v>
      </c>
      <c r="B20" s="1" t="s">
        <v>123</v>
      </c>
      <c r="C20" s="4">
        <v>707</v>
      </c>
      <c r="D20" s="8">
        <v>1.36</v>
      </c>
      <c r="E20" s="4">
        <v>158</v>
      </c>
      <c r="F20" s="8">
        <v>0.66</v>
      </c>
      <c r="G20" s="4">
        <v>549</v>
      </c>
      <c r="H20" s="8">
        <v>1.98</v>
      </c>
      <c r="I20" s="4">
        <v>0</v>
      </c>
    </row>
    <row r="21" spans="1:9" x14ac:dyDescent="0.2">
      <c r="A21" s="2">
        <v>19</v>
      </c>
      <c r="B21" s="1" t="s">
        <v>117</v>
      </c>
      <c r="C21" s="4">
        <v>666</v>
      </c>
      <c r="D21" s="8">
        <v>1.28</v>
      </c>
      <c r="E21" s="4">
        <v>86</v>
      </c>
      <c r="F21" s="8">
        <v>0.36</v>
      </c>
      <c r="G21" s="4">
        <v>579</v>
      </c>
      <c r="H21" s="8">
        <v>2.09</v>
      </c>
      <c r="I21" s="4">
        <v>1</v>
      </c>
    </row>
    <row r="22" spans="1:9" x14ac:dyDescent="0.2">
      <c r="A22" s="2">
        <v>20</v>
      </c>
      <c r="B22" s="1" t="s">
        <v>135</v>
      </c>
      <c r="C22" s="4">
        <v>643</v>
      </c>
      <c r="D22" s="8">
        <v>1.23</v>
      </c>
      <c r="E22" s="4">
        <v>394</v>
      </c>
      <c r="F22" s="8">
        <v>1.65</v>
      </c>
      <c r="G22" s="4">
        <v>249</v>
      </c>
      <c r="H22" s="8">
        <v>0.9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126</v>
      </c>
      <c r="C25" s="4">
        <v>1264</v>
      </c>
      <c r="D25" s="8">
        <v>5.22</v>
      </c>
      <c r="E25" s="4">
        <v>465</v>
      </c>
      <c r="F25" s="8">
        <v>5.55</v>
      </c>
      <c r="G25" s="4">
        <v>799</v>
      </c>
      <c r="H25" s="8">
        <v>5.0599999999999996</v>
      </c>
      <c r="I25" s="4">
        <v>0</v>
      </c>
    </row>
    <row r="26" spans="1:9" x14ac:dyDescent="0.2">
      <c r="A26" s="2">
        <v>2</v>
      </c>
      <c r="B26" s="1" t="s">
        <v>132</v>
      </c>
      <c r="C26" s="4">
        <v>1098</v>
      </c>
      <c r="D26" s="8">
        <v>4.54</v>
      </c>
      <c r="E26" s="4">
        <v>903</v>
      </c>
      <c r="F26" s="8">
        <v>10.79</v>
      </c>
      <c r="G26" s="4">
        <v>195</v>
      </c>
      <c r="H26" s="8">
        <v>1.23</v>
      </c>
      <c r="I26" s="4">
        <v>0</v>
      </c>
    </row>
    <row r="27" spans="1:9" x14ac:dyDescent="0.2">
      <c r="A27" s="2">
        <v>3</v>
      </c>
      <c r="B27" s="1" t="s">
        <v>128</v>
      </c>
      <c r="C27" s="4">
        <v>677</v>
      </c>
      <c r="D27" s="8">
        <v>2.8</v>
      </c>
      <c r="E27" s="4">
        <v>473</v>
      </c>
      <c r="F27" s="8">
        <v>5.65</v>
      </c>
      <c r="G27" s="4">
        <v>204</v>
      </c>
      <c r="H27" s="8">
        <v>1.29</v>
      </c>
      <c r="I27" s="4">
        <v>0</v>
      </c>
    </row>
    <row r="28" spans="1:9" x14ac:dyDescent="0.2">
      <c r="A28" s="2">
        <v>4</v>
      </c>
      <c r="B28" s="1" t="s">
        <v>129</v>
      </c>
      <c r="C28" s="4">
        <v>665</v>
      </c>
      <c r="D28" s="8">
        <v>2.75</v>
      </c>
      <c r="E28" s="4">
        <v>530</v>
      </c>
      <c r="F28" s="8">
        <v>6.33</v>
      </c>
      <c r="G28" s="4">
        <v>135</v>
      </c>
      <c r="H28" s="8">
        <v>0.85</v>
      </c>
      <c r="I28" s="4">
        <v>0</v>
      </c>
    </row>
    <row r="29" spans="1:9" x14ac:dyDescent="0.2">
      <c r="A29" s="2">
        <v>5</v>
      </c>
      <c r="B29" s="1" t="s">
        <v>131</v>
      </c>
      <c r="C29" s="4">
        <v>657</v>
      </c>
      <c r="D29" s="8">
        <v>2.71</v>
      </c>
      <c r="E29" s="4">
        <v>601</v>
      </c>
      <c r="F29" s="8">
        <v>7.18</v>
      </c>
      <c r="G29" s="4">
        <v>56</v>
      </c>
      <c r="H29" s="8">
        <v>0.35</v>
      </c>
      <c r="I29" s="4">
        <v>0</v>
      </c>
    </row>
    <row r="30" spans="1:9" x14ac:dyDescent="0.2">
      <c r="A30" s="2">
        <v>6</v>
      </c>
      <c r="B30" s="1" t="s">
        <v>130</v>
      </c>
      <c r="C30" s="4">
        <v>634</v>
      </c>
      <c r="D30" s="8">
        <v>2.62</v>
      </c>
      <c r="E30" s="4">
        <v>529</v>
      </c>
      <c r="F30" s="8">
        <v>6.32</v>
      </c>
      <c r="G30" s="4">
        <v>105</v>
      </c>
      <c r="H30" s="8">
        <v>0.66</v>
      </c>
      <c r="I30" s="4">
        <v>0</v>
      </c>
    </row>
    <row r="31" spans="1:9" x14ac:dyDescent="0.2">
      <c r="A31" s="2">
        <v>7</v>
      </c>
      <c r="B31" s="1" t="s">
        <v>134</v>
      </c>
      <c r="C31" s="4">
        <v>605</v>
      </c>
      <c r="D31" s="8">
        <v>2.5</v>
      </c>
      <c r="E31" s="4">
        <v>477</v>
      </c>
      <c r="F31" s="8">
        <v>5.7</v>
      </c>
      <c r="G31" s="4">
        <v>127</v>
      </c>
      <c r="H31" s="8">
        <v>0.8</v>
      </c>
      <c r="I31" s="4">
        <v>1</v>
      </c>
    </row>
    <row r="32" spans="1:9" x14ac:dyDescent="0.2">
      <c r="A32" s="2">
        <v>8</v>
      </c>
      <c r="B32" s="1" t="s">
        <v>133</v>
      </c>
      <c r="C32" s="4">
        <v>549</v>
      </c>
      <c r="D32" s="8">
        <v>2.27</v>
      </c>
      <c r="E32" s="4">
        <v>390</v>
      </c>
      <c r="F32" s="8">
        <v>4.66</v>
      </c>
      <c r="G32" s="4">
        <v>154</v>
      </c>
      <c r="H32" s="8">
        <v>0.98</v>
      </c>
      <c r="I32" s="4">
        <v>5</v>
      </c>
    </row>
    <row r="33" spans="1:9" x14ac:dyDescent="0.2">
      <c r="A33" s="2">
        <v>9</v>
      </c>
      <c r="B33" s="1" t="s">
        <v>127</v>
      </c>
      <c r="C33" s="4">
        <v>501</v>
      </c>
      <c r="D33" s="8">
        <v>2.0699999999999998</v>
      </c>
      <c r="E33" s="4">
        <v>67</v>
      </c>
      <c r="F33" s="8">
        <v>0.8</v>
      </c>
      <c r="G33" s="4">
        <v>433</v>
      </c>
      <c r="H33" s="8">
        <v>2.74</v>
      </c>
      <c r="I33" s="4">
        <v>0</v>
      </c>
    </row>
    <row r="34" spans="1:9" x14ac:dyDescent="0.2">
      <c r="A34" s="2">
        <v>10</v>
      </c>
      <c r="B34" s="1" t="s">
        <v>125</v>
      </c>
      <c r="C34" s="4">
        <v>457</v>
      </c>
      <c r="D34" s="8">
        <v>1.89</v>
      </c>
      <c r="E34" s="4">
        <v>40</v>
      </c>
      <c r="F34" s="8">
        <v>0.48</v>
      </c>
      <c r="G34" s="4">
        <v>417</v>
      </c>
      <c r="H34" s="8">
        <v>2.64</v>
      </c>
      <c r="I34" s="4">
        <v>0</v>
      </c>
    </row>
    <row r="35" spans="1:9" x14ac:dyDescent="0.2">
      <c r="A35" s="2">
        <v>11</v>
      </c>
      <c r="B35" s="1" t="s">
        <v>124</v>
      </c>
      <c r="C35" s="4">
        <v>430</v>
      </c>
      <c r="D35" s="8">
        <v>1.78</v>
      </c>
      <c r="E35" s="4">
        <v>179</v>
      </c>
      <c r="F35" s="8">
        <v>2.14</v>
      </c>
      <c r="G35" s="4">
        <v>251</v>
      </c>
      <c r="H35" s="8">
        <v>1.59</v>
      </c>
      <c r="I35" s="4">
        <v>0</v>
      </c>
    </row>
    <row r="36" spans="1:9" x14ac:dyDescent="0.2">
      <c r="A36" s="2">
        <v>12</v>
      </c>
      <c r="B36" s="1" t="s">
        <v>136</v>
      </c>
      <c r="C36" s="4">
        <v>411</v>
      </c>
      <c r="D36" s="8">
        <v>1.7</v>
      </c>
      <c r="E36" s="4">
        <v>5</v>
      </c>
      <c r="F36" s="8">
        <v>0.06</v>
      </c>
      <c r="G36" s="4">
        <v>406</v>
      </c>
      <c r="H36" s="8">
        <v>2.57</v>
      </c>
      <c r="I36" s="4">
        <v>0</v>
      </c>
    </row>
    <row r="37" spans="1:9" x14ac:dyDescent="0.2">
      <c r="A37" s="2">
        <v>13</v>
      </c>
      <c r="B37" s="1" t="s">
        <v>138</v>
      </c>
      <c r="C37" s="4">
        <v>386</v>
      </c>
      <c r="D37" s="8">
        <v>1.59</v>
      </c>
      <c r="E37" s="4">
        <v>35</v>
      </c>
      <c r="F37" s="8">
        <v>0.42</v>
      </c>
      <c r="G37" s="4">
        <v>351</v>
      </c>
      <c r="H37" s="8">
        <v>2.2200000000000002</v>
      </c>
      <c r="I37" s="4">
        <v>0</v>
      </c>
    </row>
    <row r="38" spans="1:9" x14ac:dyDescent="0.2">
      <c r="A38" s="2">
        <v>14</v>
      </c>
      <c r="B38" s="1" t="s">
        <v>120</v>
      </c>
      <c r="C38" s="4">
        <v>361</v>
      </c>
      <c r="D38" s="8">
        <v>1.49</v>
      </c>
      <c r="E38" s="4">
        <v>19</v>
      </c>
      <c r="F38" s="8">
        <v>0.23</v>
      </c>
      <c r="G38" s="4">
        <v>342</v>
      </c>
      <c r="H38" s="8">
        <v>2.17</v>
      </c>
      <c r="I38" s="4">
        <v>0</v>
      </c>
    </row>
    <row r="39" spans="1:9" x14ac:dyDescent="0.2">
      <c r="A39" s="2">
        <v>15</v>
      </c>
      <c r="B39" s="1" t="s">
        <v>116</v>
      </c>
      <c r="C39" s="4">
        <v>347</v>
      </c>
      <c r="D39" s="8">
        <v>1.43</v>
      </c>
      <c r="E39" s="4">
        <v>16</v>
      </c>
      <c r="F39" s="8">
        <v>0.19</v>
      </c>
      <c r="G39" s="4">
        <v>331</v>
      </c>
      <c r="H39" s="8">
        <v>2.1</v>
      </c>
      <c r="I39" s="4">
        <v>0</v>
      </c>
    </row>
    <row r="40" spans="1:9" x14ac:dyDescent="0.2">
      <c r="A40" s="2">
        <v>16</v>
      </c>
      <c r="B40" s="1" t="s">
        <v>123</v>
      </c>
      <c r="C40" s="4">
        <v>342</v>
      </c>
      <c r="D40" s="8">
        <v>1.41</v>
      </c>
      <c r="E40" s="4">
        <v>51</v>
      </c>
      <c r="F40" s="8">
        <v>0.61</v>
      </c>
      <c r="G40" s="4">
        <v>291</v>
      </c>
      <c r="H40" s="8">
        <v>1.84</v>
      </c>
      <c r="I40" s="4">
        <v>0</v>
      </c>
    </row>
    <row r="41" spans="1:9" x14ac:dyDescent="0.2">
      <c r="A41" s="2">
        <v>17</v>
      </c>
      <c r="B41" s="1" t="s">
        <v>137</v>
      </c>
      <c r="C41" s="4">
        <v>335</v>
      </c>
      <c r="D41" s="8">
        <v>1.38</v>
      </c>
      <c r="E41" s="4">
        <v>12</v>
      </c>
      <c r="F41" s="8">
        <v>0.14000000000000001</v>
      </c>
      <c r="G41" s="4">
        <v>322</v>
      </c>
      <c r="H41" s="8">
        <v>2.04</v>
      </c>
      <c r="I41" s="4">
        <v>1</v>
      </c>
    </row>
    <row r="42" spans="1:9" x14ac:dyDescent="0.2">
      <c r="A42" s="2">
        <v>18</v>
      </c>
      <c r="B42" s="1" t="s">
        <v>119</v>
      </c>
      <c r="C42" s="4">
        <v>318</v>
      </c>
      <c r="D42" s="8">
        <v>1.31</v>
      </c>
      <c r="E42" s="4">
        <v>20</v>
      </c>
      <c r="F42" s="8">
        <v>0.24</v>
      </c>
      <c r="G42" s="4">
        <v>298</v>
      </c>
      <c r="H42" s="8">
        <v>1.89</v>
      </c>
      <c r="I42" s="4">
        <v>0</v>
      </c>
    </row>
    <row r="43" spans="1:9" x14ac:dyDescent="0.2">
      <c r="A43" s="2">
        <v>19</v>
      </c>
      <c r="B43" s="1" t="s">
        <v>121</v>
      </c>
      <c r="C43" s="4">
        <v>317</v>
      </c>
      <c r="D43" s="8">
        <v>1.31</v>
      </c>
      <c r="E43" s="4">
        <v>149</v>
      </c>
      <c r="F43" s="8">
        <v>1.78</v>
      </c>
      <c r="G43" s="4">
        <v>168</v>
      </c>
      <c r="H43" s="8">
        <v>1.06</v>
      </c>
      <c r="I43" s="4">
        <v>0</v>
      </c>
    </row>
    <row r="44" spans="1:9" x14ac:dyDescent="0.2">
      <c r="A44" s="2">
        <v>20</v>
      </c>
      <c r="B44" s="1" t="s">
        <v>117</v>
      </c>
      <c r="C44" s="4">
        <v>302</v>
      </c>
      <c r="D44" s="8">
        <v>1.25</v>
      </c>
      <c r="E44" s="4">
        <v>6</v>
      </c>
      <c r="F44" s="8">
        <v>7.0000000000000007E-2</v>
      </c>
      <c r="G44" s="4">
        <v>296</v>
      </c>
      <c r="H44" s="8">
        <v>1.87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130</v>
      </c>
      <c r="C47" s="4">
        <v>525</v>
      </c>
      <c r="D47" s="8">
        <v>5.39</v>
      </c>
      <c r="E47" s="4">
        <v>433</v>
      </c>
      <c r="F47" s="8">
        <v>12.2</v>
      </c>
      <c r="G47" s="4">
        <v>92</v>
      </c>
      <c r="H47" s="8">
        <v>1.49</v>
      </c>
      <c r="I47" s="4">
        <v>0</v>
      </c>
    </row>
    <row r="48" spans="1:9" x14ac:dyDescent="0.2">
      <c r="A48" s="2">
        <v>2</v>
      </c>
      <c r="B48" s="1" t="s">
        <v>126</v>
      </c>
      <c r="C48" s="4">
        <v>433</v>
      </c>
      <c r="D48" s="8">
        <v>4.4400000000000004</v>
      </c>
      <c r="E48" s="4">
        <v>133</v>
      </c>
      <c r="F48" s="8">
        <v>3.75</v>
      </c>
      <c r="G48" s="4">
        <v>300</v>
      </c>
      <c r="H48" s="8">
        <v>4.8600000000000003</v>
      </c>
      <c r="I48" s="4">
        <v>0</v>
      </c>
    </row>
    <row r="49" spans="1:9" x14ac:dyDescent="0.2">
      <c r="A49" s="2">
        <v>3</v>
      </c>
      <c r="B49" s="1" t="s">
        <v>129</v>
      </c>
      <c r="C49" s="4">
        <v>428</v>
      </c>
      <c r="D49" s="8">
        <v>4.3899999999999997</v>
      </c>
      <c r="E49" s="4">
        <v>335</v>
      </c>
      <c r="F49" s="8">
        <v>9.44</v>
      </c>
      <c r="G49" s="4">
        <v>93</v>
      </c>
      <c r="H49" s="8">
        <v>1.51</v>
      </c>
      <c r="I49" s="4">
        <v>0</v>
      </c>
    </row>
    <row r="50" spans="1:9" x14ac:dyDescent="0.2">
      <c r="A50" s="2">
        <v>4</v>
      </c>
      <c r="B50" s="1" t="s">
        <v>132</v>
      </c>
      <c r="C50" s="4">
        <v>427</v>
      </c>
      <c r="D50" s="8">
        <v>4.38</v>
      </c>
      <c r="E50" s="4">
        <v>334</v>
      </c>
      <c r="F50" s="8">
        <v>9.41</v>
      </c>
      <c r="G50" s="4">
        <v>93</v>
      </c>
      <c r="H50" s="8">
        <v>1.51</v>
      </c>
      <c r="I50" s="4">
        <v>0</v>
      </c>
    </row>
    <row r="51" spans="1:9" x14ac:dyDescent="0.2">
      <c r="A51" s="2">
        <v>5</v>
      </c>
      <c r="B51" s="1" t="s">
        <v>128</v>
      </c>
      <c r="C51" s="4">
        <v>374</v>
      </c>
      <c r="D51" s="8">
        <v>3.84</v>
      </c>
      <c r="E51" s="4">
        <v>236</v>
      </c>
      <c r="F51" s="8">
        <v>6.65</v>
      </c>
      <c r="G51" s="4">
        <v>138</v>
      </c>
      <c r="H51" s="8">
        <v>2.23</v>
      </c>
      <c r="I51" s="4">
        <v>0</v>
      </c>
    </row>
    <row r="52" spans="1:9" x14ac:dyDescent="0.2">
      <c r="A52" s="2">
        <v>6</v>
      </c>
      <c r="B52" s="1" t="s">
        <v>127</v>
      </c>
      <c r="C52" s="4">
        <v>239</v>
      </c>
      <c r="D52" s="8">
        <v>2.4500000000000002</v>
      </c>
      <c r="E52" s="4">
        <v>28</v>
      </c>
      <c r="F52" s="8">
        <v>0.79</v>
      </c>
      <c r="G52" s="4">
        <v>210</v>
      </c>
      <c r="H52" s="8">
        <v>3.4</v>
      </c>
      <c r="I52" s="4">
        <v>0</v>
      </c>
    </row>
    <row r="53" spans="1:9" x14ac:dyDescent="0.2">
      <c r="A53" s="2">
        <v>7</v>
      </c>
      <c r="B53" s="1" t="s">
        <v>133</v>
      </c>
      <c r="C53" s="4">
        <v>237</v>
      </c>
      <c r="D53" s="8">
        <v>2.4300000000000002</v>
      </c>
      <c r="E53" s="4">
        <v>175</v>
      </c>
      <c r="F53" s="8">
        <v>4.93</v>
      </c>
      <c r="G53" s="4">
        <v>59</v>
      </c>
      <c r="H53" s="8">
        <v>0.96</v>
      </c>
      <c r="I53" s="4">
        <v>3</v>
      </c>
    </row>
    <row r="54" spans="1:9" x14ac:dyDescent="0.2">
      <c r="A54" s="2">
        <v>8</v>
      </c>
      <c r="B54" s="1" t="s">
        <v>134</v>
      </c>
      <c r="C54" s="4">
        <v>230</v>
      </c>
      <c r="D54" s="8">
        <v>2.36</v>
      </c>
      <c r="E54" s="4">
        <v>183</v>
      </c>
      <c r="F54" s="8">
        <v>5.15</v>
      </c>
      <c r="G54" s="4">
        <v>47</v>
      </c>
      <c r="H54" s="8">
        <v>0.76</v>
      </c>
      <c r="I54" s="4">
        <v>0</v>
      </c>
    </row>
    <row r="55" spans="1:9" x14ac:dyDescent="0.2">
      <c r="A55" s="2">
        <v>9</v>
      </c>
      <c r="B55" s="1" t="s">
        <v>124</v>
      </c>
      <c r="C55" s="4">
        <v>210</v>
      </c>
      <c r="D55" s="8">
        <v>2.15</v>
      </c>
      <c r="E55" s="4">
        <v>92</v>
      </c>
      <c r="F55" s="8">
        <v>2.59</v>
      </c>
      <c r="G55" s="4">
        <v>118</v>
      </c>
      <c r="H55" s="8">
        <v>1.91</v>
      </c>
      <c r="I55" s="4">
        <v>0</v>
      </c>
    </row>
    <row r="56" spans="1:9" x14ac:dyDescent="0.2">
      <c r="A56" s="2">
        <v>10</v>
      </c>
      <c r="B56" s="1" t="s">
        <v>125</v>
      </c>
      <c r="C56" s="4">
        <v>204</v>
      </c>
      <c r="D56" s="8">
        <v>2.09</v>
      </c>
      <c r="E56" s="4">
        <v>14</v>
      </c>
      <c r="F56" s="8">
        <v>0.39</v>
      </c>
      <c r="G56" s="4">
        <v>190</v>
      </c>
      <c r="H56" s="8">
        <v>3.08</v>
      </c>
      <c r="I56" s="4">
        <v>0</v>
      </c>
    </row>
    <row r="57" spans="1:9" x14ac:dyDescent="0.2">
      <c r="A57" s="2">
        <v>11</v>
      </c>
      <c r="B57" s="1" t="s">
        <v>131</v>
      </c>
      <c r="C57" s="4">
        <v>200</v>
      </c>
      <c r="D57" s="8">
        <v>2.0499999999999998</v>
      </c>
      <c r="E57" s="4">
        <v>183</v>
      </c>
      <c r="F57" s="8">
        <v>5.15</v>
      </c>
      <c r="G57" s="4">
        <v>17</v>
      </c>
      <c r="H57" s="8">
        <v>0.28000000000000003</v>
      </c>
      <c r="I57" s="4">
        <v>0</v>
      </c>
    </row>
    <row r="58" spans="1:9" x14ac:dyDescent="0.2">
      <c r="A58" s="2">
        <v>12</v>
      </c>
      <c r="B58" s="1" t="s">
        <v>138</v>
      </c>
      <c r="C58" s="4">
        <v>161</v>
      </c>
      <c r="D58" s="8">
        <v>1.65</v>
      </c>
      <c r="E58" s="4">
        <v>11</v>
      </c>
      <c r="F58" s="8">
        <v>0.31</v>
      </c>
      <c r="G58" s="4">
        <v>150</v>
      </c>
      <c r="H58" s="8">
        <v>2.4300000000000002</v>
      </c>
      <c r="I58" s="4">
        <v>0</v>
      </c>
    </row>
    <row r="59" spans="1:9" x14ac:dyDescent="0.2">
      <c r="A59" s="2">
        <v>13</v>
      </c>
      <c r="B59" s="1" t="s">
        <v>142</v>
      </c>
      <c r="C59" s="4">
        <v>151</v>
      </c>
      <c r="D59" s="8">
        <v>1.55</v>
      </c>
      <c r="E59" s="4">
        <v>7</v>
      </c>
      <c r="F59" s="8">
        <v>0.2</v>
      </c>
      <c r="G59" s="4">
        <v>144</v>
      </c>
      <c r="H59" s="8">
        <v>2.33</v>
      </c>
      <c r="I59" s="4">
        <v>0</v>
      </c>
    </row>
    <row r="60" spans="1:9" x14ac:dyDescent="0.2">
      <c r="A60" s="2">
        <v>14</v>
      </c>
      <c r="B60" s="1" t="s">
        <v>121</v>
      </c>
      <c r="C60" s="4">
        <v>148</v>
      </c>
      <c r="D60" s="8">
        <v>1.52</v>
      </c>
      <c r="E60" s="4">
        <v>58</v>
      </c>
      <c r="F60" s="8">
        <v>1.63</v>
      </c>
      <c r="G60" s="4">
        <v>90</v>
      </c>
      <c r="H60" s="8">
        <v>1.46</v>
      </c>
      <c r="I60" s="4">
        <v>0</v>
      </c>
    </row>
    <row r="61" spans="1:9" x14ac:dyDescent="0.2">
      <c r="A61" s="2">
        <v>15</v>
      </c>
      <c r="B61" s="1" t="s">
        <v>140</v>
      </c>
      <c r="C61" s="4">
        <v>141</v>
      </c>
      <c r="D61" s="8">
        <v>1.45</v>
      </c>
      <c r="E61" s="4">
        <v>37</v>
      </c>
      <c r="F61" s="8">
        <v>1.04</v>
      </c>
      <c r="G61" s="4">
        <v>104</v>
      </c>
      <c r="H61" s="8">
        <v>1.68</v>
      </c>
      <c r="I61" s="4">
        <v>0</v>
      </c>
    </row>
    <row r="62" spans="1:9" x14ac:dyDescent="0.2">
      <c r="A62" s="2">
        <v>16</v>
      </c>
      <c r="B62" s="1" t="s">
        <v>123</v>
      </c>
      <c r="C62" s="4">
        <v>136</v>
      </c>
      <c r="D62" s="8">
        <v>1.4</v>
      </c>
      <c r="E62" s="4">
        <v>15</v>
      </c>
      <c r="F62" s="8">
        <v>0.42</v>
      </c>
      <c r="G62" s="4">
        <v>121</v>
      </c>
      <c r="H62" s="8">
        <v>1.96</v>
      </c>
      <c r="I62" s="4">
        <v>0</v>
      </c>
    </row>
    <row r="63" spans="1:9" x14ac:dyDescent="0.2">
      <c r="A63" s="2">
        <v>17</v>
      </c>
      <c r="B63" s="1" t="s">
        <v>144</v>
      </c>
      <c r="C63" s="4">
        <v>135</v>
      </c>
      <c r="D63" s="8">
        <v>1.38</v>
      </c>
      <c r="E63" s="4">
        <v>2</v>
      </c>
      <c r="F63" s="8">
        <v>0.06</v>
      </c>
      <c r="G63" s="4">
        <v>128</v>
      </c>
      <c r="H63" s="8">
        <v>2.0699999999999998</v>
      </c>
      <c r="I63" s="4">
        <v>5</v>
      </c>
    </row>
    <row r="64" spans="1:9" x14ac:dyDescent="0.2">
      <c r="A64" s="2">
        <v>18</v>
      </c>
      <c r="B64" s="1" t="s">
        <v>143</v>
      </c>
      <c r="C64" s="4">
        <v>133</v>
      </c>
      <c r="D64" s="8">
        <v>1.36</v>
      </c>
      <c r="E64" s="4">
        <v>83</v>
      </c>
      <c r="F64" s="8">
        <v>2.34</v>
      </c>
      <c r="G64" s="4">
        <v>50</v>
      </c>
      <c r="H64" s="8">
        <v>0.81</v>
      </c>
      <c r="I64" s="4">
        <v>0</v>
      </c>
    </row>
    <row r="65" spans="1:9" x14ac:dyDescent="0.2">
      <c r="A65" s="2">
        <v>19</v>
      </c>
      <c r="B65" s="1" t="s">
        <v>139</v>
      </c>
      <c r="C65" s="4">
        <v>131</v>
      </c>
      <c r="D65" s="8">
        <v>1.34</v>
      </c>
      <c r="E65" s="4">
        <v>0</v>
      </c>
      <c r="F65" s="8">
        <v>0</v>
      </c>
      <c r="G65" s="4">
        <v>131</v>
      </c>
      <c r="H65" s="8">
        <v>2.12</v>
      </c>
      <c r="I65" s="4">
        <v>0</v>
      </c>
    </row>
    <row r="66" spans="1:9" x14ac:dyDescent="0.2">
      <c r="A66" s="2">
        <v>20</v>
      </c>
      <c r="B66" s="1" t="s">
        <v>141</v>
      </c>
      <c r="C66" s="4">
        <v>122</v>
      </c>
      <c r="D66" s="8">
        <v>1.25</v>
      </c>
      <c r="E66" s="4">
        <v>110</v>
      </c>
      <c r="F66" s="8">
        <v>3.1</v>
      </c>
      <c r="G66" s="4">
        <v>12</v>
      </c>
      <c r="H66" s="8">
        <v>0.19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126</v>
      </c>
      <c r="C69" s="4">
        <v>257</v>
      </c>
      <c r="D69" s="8">
        <v>5.93</v>
      </c>
      <c r="E69" s="4">
        <v>124</v>
      </c>
      <c r="F69" s="8">
        <v>9.33</v>
      </c>
      <c r="G69" s="4">
        <v>133</v>
      </c>
      <c r="H69" s="8">
        <v>4.4400000000000004</v>
      </c>
      <c r="I69" s="4">
        <v>0</v>
      </c>
    </row>
    <row r="70" spans="1:9" x14ac:dyDescent="0.2">
      <c r="A70" s="2">
        <v>2</v>
      </c>
      <c r="B70" s="1" t="s">
        <v>132</v>
      </c>
      <c r="C70" s="4">
        <v>183</v>
      </c>
      <c r="D70" s="8">
        <v>4.22</v>
      </c>
      <c r="E70" s="4">
        <v>154</v>
      </c>
      <c r="F70" s="8">
        <v>11.59</v>
      </c>
      <c r="G70" s="4">
        <v>29</v>
      </c>
      <c r="H70" s="8">
        <v>0.97</v>
      </c>
      <c r="I70" s="4">
        <v>0</v>
      </c>
    </row>
    <row r="71" spans="1:9" x14ac:dyDescent="0.2">
      <c r="A71" s="2">
        <v>3</v>
      </c>
      <c r="B71" s="1" t="s">
        <v>131</v>
      </c>
      <c r="C71" s="4">
        <v>120</v>
      </c>
      <c r="D71" s="8">
        <v>2.77</v>
      </c>
      <c r="E71" s="4">
        <v>105</v>
      </c>
      <c r="F71" s="8">
        <v>7.9</v>
      </c>
      <c r="G71" s="4">
        <v>15</v>
      </c>
      <c r="H71" s="8">
        <v>0.5</v>
      </c>
      <c r="I71" s="4">
        <v>0</v>
      </c>
    </row>
    <row r="72" spans="1:9" x14ac:dyDescent="0.2">
      <c r="A72" s="2">
        <v>4</v>
      </c>
      <c r="B72" s="1" t="s">
        <v>122</v>
      </c>
      <c r="C72" s="4">
        <v>117</v>
      </c>
      <c r="D72" s="8">
        <v>2.7</v>
      </c>
      <c r="E72" s="4">
        <v>44</v>
      </c>
      <c r="F72" s="8">
        <v>3.31</v>
      </c>
      <c r="G72" s="4">
        <v>73</v>
      </c>
      <c r="H72" s="8">
        <v>2.4300000000000002</v>
      </c>
      <c r="I72" s="4">
        <v>0</v>
      </c>
    </row>
    <row r="73" spans="1:9" x14ac:dyDescent="0.2">
      <c r="A73" s="2">
        <v>5</v>
      </c>
      <c r="B73" s="1" t="s">
        <v>136</v>
      </c>
      <c r="C73" s="4">
        <v>112</v>
      </c>
      <c r="D73" s="8">
        <v>2.58</v>
      </c>
      <c r="E73" s="4">
        <v>2</v>
      </c>
      <c r="F73" s="8">
        <v>0.15</v>
      </c>
      <c r="G73" s="4">
        <v>110</v>
      </c>
      <c r="H73" s="8">
        <v>3.67</v>
      </c>
      <c r="I73" s="4">
        <v>0</v>
      </c>
    </row>
    <row r="74" spans="1:9" x14ac:dyDescent="0.2">
      <c r="A74" s="2">
        <v>6</v>
      </c>
      <c r="B74" s="1" t="s">
        <v>120</v>
      </c>
      <c r="C74" s="4">
        <v>96</v>
      </c>
      <c r="D74" s="8">
        <v>2.21</v>
      </c>
      <c r="E74" s="4">
        <v>7</v>
      </c>
      <c r="F74" s="8">
        <v>0.53</v>
      </c>
      <c r="G74" s="4">
        <v>89</v>
      </c>
      <c r="H74" s="8">
        <v>2.97</v>
      </c>
      <c r="I74" s="4">
        <v>0</v>
      </c>
    </row>
    <row r="75" spans="1:9" x14ac:dyDescent="0.2">
      <c r="A75" s="2">
        <v>6</v>
      </c>
      <c r="B75" s="1" t="s">
        <v>134</v>
      </c>
      <c r="C75" s="4">
        <v>96</v>
      </c>
      <c r="D75" s="8">
        <v>2.21</v>
      </c>
      <c r="E75" s="4">
        <v>68</v>
      </c>
      <c r="F75" s="8">
        <v>5.12</v>
      </c>
      <c r="G75" s="4">
        <v>27</v>
      </c>
      <c r="H75" s="8">
        <v>0.9</v>
      </c>
      <c r="I75" s="4">
        <v>1</v>
      </c>
    </row>
    <row r="76" spans="1:9" x14ac:dyDescent="0.2">
      <c r="A76" s="2">
        <v>8</v>
      </c>
      <c r="B76" s="1" t="s">
        <v>135</v>
      </c>
      <c r="C76" s="4">
        <v>92</v>
      </c>
      <c r="D76" s="8">
        <v>2.12</v>
      </c>
      <c r="E76" s="4">
        <v>43</v>
      </c>
      <c r="F76" s="8">
        <v>3.24</v>
      </c>
      <c r="G76" s="4">
        <v>49</v>
      </c>
      <c r="H76" s="8">
        <v>1.63</v>
      </c>
      <c r="I76" s="4">
        <v>0</v>
      </c>
    </row>
    <row r="77" spans="1:9" x14ac:dyDescent="0.2">
      <c r="A77" s="2">
        <v>9</v>
      </c>
      <c r="B77" s="1" t="s">
        <v>129</v>
      </c>
      <c r="C77" s="4">
        <v>91</v>
      </c>
      <c r="D77" s="8">
        <v>2.1</v>
      </c>
      <c r="E77" s="4">
        <v>76</v>
      </c>
      <c r="F77" s="8">
        <v>5.72</v>
      </c>
      <c r="G77" s="4">
        <v>15</v>
      </c>
      <c r="H77" s="8">
        <v>0.5</v>
      </c>
      <c r="I77" s="4">
        <v>0</v>
      </c>
    </row>
    <row r="78" spans="1:9" x14ac:dyDescent="0.2">
      <c r="A78" s="2">
        <v>10</v>
      </c>
      <c r="B78" s="1" t="s">
        <v>128</v>
      </c>
      <c r="C78" s="4">
        <v>90</v>
      </c>
      <c r="D78" s="8">
        <v>2.08</v>
      </c>
      <c r="E78" s="4">
        <v>70</v>
      </c>
      <c r="F78" s="8">
        <v>5.27</v>
      </c>
      <c r="G78" s="4">
        <v>20</v>
      </c>
      <c r="H78" s="8">
        <v>0.67</v>
      </c>
      <c r="I78" s="4">
        <v>0</v>
      </c>
    </row>
    <row r="79" spans="1:9" x14ac:dyDescent="0.2">
      <c r="A79" s="2">
        <v>11</v>
      </c>
      <c r="B79" s="1" t="s">
        <v>137</v>
      </c>
      <c r="C79" s="4">
        <v>86</v>
      </c>
      <c r="D79" s="8">
        <v>1.98</v>
      </c>
      <c r="E79" s="4">
        <v>3</v>
      </c>
      <c r="F79" s="8">
        <v>0.23</v>
      </c>
      <c r="G79" s="4">
        <v>83</v>
      </c>
      <c r="H79" s="8">
        <v>2.77</v>
      </c>
      <c r="I79" s="4">
        <v>0</v>
      </c>
    </row>
    <row r="80" spans="1:9" x14ac:dyDescent="0.2">
      <c r="A80" s="2">
        <v>12</v>
      </c>
      <c r="B80" s="1" t="s">
        <v>138</v>
      </c>
      <c r="C80" s="4">
        <v>76</v>
      </c>
      <c r="D80" s="8">
        <v>1.75</v>
      </c>
      <c r="E80" s="4">
        <v>8</v>
      </c>
      <c r="F80" s="8">
        <v>0.6</v>
      </c>
      <c r="G80" s="4">
        <v>68</v>
      </c>
      <c r="H80" s="8">
        <v>2.27</v>
      </c>
      <c r="I80" s="4">
        <v>0</v>
      </c>
    </row>
    <row r="81" spans="1:9" x14ac:dyDescent="0.2">
      <c r="A81" s="2">
        <v>12</v>
      </c>
      <c r="B81" s="1" t="s">
        <v>127</v>
      </c>
      <c r="C81" s="4">
        <v>76</v>
      </c>
      <c r="D81" s="8">
        <v>1.75</v>
      </c>
      <c r="E81" s="4">
        <v>9</v>
      </c>
      <c r="F81" s="8">
        <v>0.68</v>
      </c>
      <c r="G81" s="4">
        <v>67</v>
      </c>
      <c r="H81" s="8">
        <v>2.23</v>
      </c>
      <c r="I81" s="4">
        <v>0</v>
      </c>
    </row>
    <row r="82" spans="1:9" x14ac:dyDescent="0.2">
      <c r="A82" s="2">
        <v>14</v>
      </c>
      <c r="B82" s="1" t="s">
        <v>125</v>
      </c>
      <c r="C82" s="4">
        <v>75</v>
      </c>
      <c r="D82" s="8">
        <v>1.73</v>
      </c>
      <c r="E82" s="4">
        <v>12</v>
      </c>
      <c r="F82" s="8">
        <v>0.9</v>
      </c>
      <c r="G82" s="4">
        <v>63</v>
      </c>
      <c r="H82" s="8">
        <v>2.1</v>
      </c>
      <c r="I82" s="4">
        <v>0</v>
      </c>
    </row>
    <row r="83" spans="1:9" x14ac:dyDescent="0.2">
      <c r="A83" s="2">
        <v>15</v>
      </c>
      <c r="B83" s="1" t="s">
        <v>133</v>
      </c>
      <c r="C83" s="4">
        <v>70</v>
      </c>
      <c r="D83" s="8">
        <v>1.61</v>
      </c>
      <c r="E83" s="4">
        <v>49</v>
      </c>
      <c r="F83" s="8">
        <v>3.69</v>
      </c>
      <c r="G83" s="4">
        <v>21</v>
      </c>
      <c r="H83" s="8">
        <v>0.7</v>
      </c>
      <c r="I83" s="4">
        <v>0</v>
      </c>
    </row>
    <row r="84" spans="1:9" x14ac:dyDescent="0.2">
      <c r="A84" s="2">
        <v>16</v>
      </c>
      <c r="B84" s="1" t="s">
        <v>116</v>
      </c>
      <c r="C84" s="4">
        <v>63</v>
      </c>
      <c r="D84" s="8">
        <v>1.45</v>
      </c>
      <c r="E84" s="4">
        <v>2</v>
      </c>
      <c r="F84" s="8">
        <v>0.15</v>
      </c>
      <c r="G84" s="4">
        <v>61</v>
      </c>
      <c r="H84" s="8">
        <v>2.0299999999999998</v>
      </c>
      <c r="I84" s="4">
        <v>0</v>
      </c>
    </row>
    <row r="85" spans="1:9" x14ac:dyDescent="0.2">
      <c r="A85" s="2">
        <v>16</v>
      </c>
      <c r="B85" s="1" t="s">
        <v>117</v>
      </c>
      <c r="C85" s="4">
        <v>63</v>
      </c>
      <c r="D85" s="8">
        <v>1.45</v>
      </c>
      <c r="E85" s="4">
        <v>0</v>
      </c>
      <c r="F85" s="8">
        <v>0</v>
      </c>
      <c r="G85" s="4">
        <v>63</v>
      </c>
      <c r="H85" s="8">
        <v>2.1</v>
      </c>
      <c r="I85" s="4">
        <v>0</v>
      </c>
    </row>
    <row r="86" spans="1:9" x14ac:dyDescent="0.2">
      <c r="A86" s="2">
        <v>18</v>
      </c>
      <c r="B86" s="1" t="s">
        <v>145</v>
      </c>
      <c r="C86" s="4">
        <v>62</v>
      </c>
      <c r="D86" s="8">
        <v>1.43</v>
      </c>
      <c r="E86" s="4">
        <v>0</v>
      </c>
      <c r="F86" s="8">
        <v>0</v>
      </c>
      <c r="G86" s="4">
        <v>62</v>
      </c>
      <c r="H86" s="8">
        <v>2.0699999999999998</v>
      </c>
      <c r="I86" s="4">
        <v>0</v>
      </c>
    </row>
    <row r="87" spans="1:9" x14ac:dyDescent="0.2">
      <c r="A87" s="2">
        <v>19</v>
      </c>
      <c r="B87" s="1" t="s">
        <v>139</v>
      </c>
      <c r="C87" s="4">
        <v>57</v>
      </c>
      <c r="D87" s="8">
        <v>1.31</v>
      </c>
      <c r="E87" s="4">
        <v>2</v>
      </c>
      <c r="F87" s="8">
        <v>0.15</v>
      </c>
      <c r="G87" s="4">
        <v>55</v>
      </c>
      <c r="H87" s="8">
        <v>1.83</v>
      </c>
      <c r="I87" s="4">
        <v>0</v>
      </c>
    </row>
    <row r="88" spans="1:9" x14ac:dyDescent="0.2">
      <c r="A88" s="2">
        <v>20</v>
      </c>
      <c r="B88" s="1" t="s">
        <v>144</v>
      </c>
      <c r="C88" s="4">
        <v>56</v>
      </c>
      <c r="D88" s="8">
        <v>1.29</v>
      </c>
      <c r="E88" s="4">
        <v>4</v>
      </c>
      <c r="F88" s="8">
        <v>0.3</v>
      </c>
      <c r="G88" s="4">
        <v>51</v>
      </c>
      <c r="H88" s="8">
        <v>1.7</v>
      </c>
      <c r="I88" s="4">
        <v>1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126</v>
      </c>
      <c r="C91" s="4">
        <v>234</v>
      </c>
      <c r="D91" s="8">
        <v>7.18</v>
      </c>
      <c r="E91" s="4">
        <v>117</v>
      </c>
      <c r="F91" s="8">
        <v>11.38</v>
      </c>
      <c r="G91" s="4">
        <v>117</v>
      </c>
      <c r="H91" s="8">
        <v>5.26</v>
      </c>
      <c r="I91" s="4">
        <v>0</v>
      </c>
    </row>
    <row r="92" spans="1:9" x14ac:dyDescent="0.2">
      <c r="A92" s="2">
        <v>2</v>
      </c>
      <c r="B92" s="1" t="s">
        <v>132</v>
      </c>
      <c r="C92" s="4">
        <v>142</v>
      </c>
      <c r="D92" s="8">
        <v>4.3600000000000003</v>
      </c>
      <c r="E92" s="4">
        <v>124</v>
      </c>
      <c r="F92" s="8">
        <v>12.06</v>
      </c>
      <c r="G92" s="4">
        <v>18</v>
      </c>
      <c r="H92" s="8">
        <v>0.81</v>
      </c>
      <c r="I92" s="4">
        <v>0</v>
      </c>
    </row>
    <row r="93" spans="1:9" x14ac:dyDescent="0.2">
      <c r="A93" s="2">
        <v>3</v>
      </c>
      <c r="B93" s="1" t="s">
        <v>136</v>
      </c>
      <c r="C93" s="4">
        <v>97</v>
      </c>
      <c r="D93" s="8">
        <v>2.98</v>
      </c>
      <c r="E93" s="4">
        <v>1</v>
      </c>
      <c r="F93" s="8">
        <v>0.1</v>
      </c>
      <c r="G93" s="4">
        <v>96</v>
      </c>
      <c r="H93" s="8">
        <v>4.3099999999999996</v>
      </c>
      <c r="I93" s="4">
        <v>0</v>
      </c>
    </row>
    <row r="94" spans="1:9" x14ac:dyDescent="0.2">
      <c r="A94" s="2">
        <v>4</v>
      </c>
      <c r="B94" s="1" t="s">
        <v>131</v>
      </c>
      <c r="C94" s="4">
        <v>90</v>
      </c>
      <c r="D94" s="8">
        <v>2.76</v>
      </c>
      <c r="E94" s="4">
        <v>83</v>
      </c>
      <c r="F94" s="8">
        <v>8.07</v>
      </c>
      <c r="G94" s="4">
        <v>7</v>
      </c>
      <c r="H94" s="8">
        <v>0.31</v>
      </c>
      <c r="I94" s="4">
        <v>0</v>
      </c>
    </row>
    <row r="95" spans="1:9" x14ac:dyDescent="0.2">
      <c r="A95" s="2">
        <v>5</v>
      </c>
      <c r="B95" s="1" t="s">
        <v>134</v>
      </c>
      <c r="C95" s="4">
        <v>83</v>
      </c>
      <c r="D95" s="8">
        <v>2.5499999999999998</v>
      </c>
      <c r="E95" s="4">
        <v>64</v>
      </c>
      <c r="F95" s="8">
        <v>6.23</v>
      </c>
      <c r="G95" s="4">
        <v>19</v>
      </c>
      <c r="H95" s="8">
        <v>0.85</v>
      </c>
      <c r="I95" s="4">
        <v>0</v>
      </c>
    </row>
    <row r="96" spans="1:9" x14ac:dyDescent="0.2">
      <c r="A96" s="2">
        <v>6</v>
      </c>
      <c r="B96" s="1" t="s">
        <v>125</v>
      </c>
      <c r="C96" s="4">
        <v>73</v>
      </c>
      <c r="D96" s="8">
        <v>2.2400000000000002</v>
      </c>
      <c r="E96" s="4">
        <v>8</v>
      </c>
      <c r="F96" s="8">
        <v>0.78</v>
      </c>
      <c r="G96" s="4">
        <v>65</v>
      </c>
      <c r="H96" s="8">
        <v>2.92</v>
      </c>
      <c r="I96" s="4">
        <v>0</v>
      </c>
    </row>
    <row r="97" spans="1:9" x14ac:dyDescent="0.2">
      <c r="A97" s="2">
        <v>6</v>
      </c>
      <c r="B97" s="1" t="s">
        <v>128</v>
      </c>
      <c r="C97" s="4">
        <v>73</v>
      </c>
      <c r="D97" s="8">
        <v>2.2400000000000002</v>
      </c>
      <c r="E97" s="4">
        <v>60</v>
      </c>
      <c r="F97" s="8">
        <v>5.84</v>
      </c>
      <c r="G97" s="4">
        <v>13</v>
      </c>
      <c r="H97" s="8">
        <v>0.57999999999999996</v>
      </c>
      <c r="I97" s="4">
        <v>0</v>
      </c>
    </row>
    <row r="98" spans="1:9" x14ac:dyDescent="0.2">
      <c r="A98" s="2">
        <v>8</v>
      </c>
      <c r="B98" s="1" t="s">
        <v>137</v>
      </c>
      <c r="C98" s="4">
        <v>68</v>
      </c>
      <c r="D98" s="8">
        <v>2.09</v>
      </c>
      <c r="E98" s="4">
        <v>0</v>
      </c>
      <c r="F98" s="8">
        <v>0</v>
      </c>
      <c r="G98" s="4">
        <v>68</v>
      </c>
      <c r="H98" s="8">
        <v>3.06</v>
      </c>
      <c r="I98" s="4">
        <v>0</v>
      </c>
    </row>
    <row r="99" spans="1:9" x14ac:dyDescent="0.2">
      <c r="A99" s="2">
        <v>9</v>
      </c>
      <c r="B99" s="1" t="s">
        <v>120</v>
      </c>
      <c r="C99" s="4">
        <v>66</v>
      </c>
      <c r="D99" s="8">
        <v>2.0299999999999998</v>
      </c>
      <c r="E99" s="4">
        <v>1</v>
      </c>
      <c r="F99" s="8">
        <v>0.1</v>
      </c>
      <c r="G99" s="4">
        <v>65</v>
      </c>
      <c r="H99" s="8">
        <v>2.92</v>
      </c>
      <c r="I99" s="4">
        <v>0</v>
      </c>
    </row>
    <row r="100" spans="1:9" x14ac:dyDescent="0.2">
      <c r="A100" s="2">
        <v>10</v>
      </c>
      <c r="B100" s="1" t="s">
        <v>148</v>
      </c>
      <c r="C100" s="4">
        <v>57</v>
      </c>
      <c r="D100" s="8">
        <v>1.75</v>
      </c>
      <c r="E100" s="4">
        <v>3</v>
      </c>
      <c r="F100" s="8">
        <v>0.28999999999999998</v>
      </c>
      <c r="G100" s="4">
        <v>54</v>
      </c>
      <c r="H100" s="8">
        <v>2.4300000000000002</v>
      </c>
      <c r="I100" s="4">
        <v>0</v>
      </c>
    </row>
    <row r="101" spans="1:9" x14ac:dyDescent="0.2">
      <c r="A101" s="2">
        <v>10</v>
      </c>
      <c r="B101" s="1" t="s">
        <v>138</v>
      </c>
      <c r="C101" s="4">
        <v>57</v>
      </c>
      <c r="D101" s="8">
        <v>1.75</v>
      </c>
      <c r="E101" s="4">
        <v>6</v>
      </c>
      <c r="F101" s="8">
        <v>0.57999999999999996</v>
      </c>
      <c r="G101" s="4">
        <v>51</v>
      </c>
      <c r="H101" s="8">
        <v>2.29</v>
      </c>
      <c r="I101" s="4">
        <v>0</v>
      </c>
    </row>
    <row r="102" spans="1:9" x14ac:dyDescent="0.2">
      <c r="A102" s="2">
        <v>12</v>
      </c>
      <c r="B102" s="1" t="s">
        <v>147</v>
      </c>
      <c r="C102" s="4">
        <v>55</v>
      </c>
      <c r="D102" s="8">
        <v>1.69</v>
      </c>
      <c r="E102" s="4">
        <v>1</v>
      </c>
      <c r="F102" s="8">
        <v>0.1</v>
      </c>
      <c r="G102" s="4">
        <v>54</v>
      </c>
      <c r="H102" s="8">
        <v>2.4300000000000002</v>
      </c>
      <c r="I102" s="4">
        <v>0</v>
      </c>
    </row>
    <row r="103" spans="1:9" x14ac:dyDescent="0.2">
      <c r="A103" s="2">
        <v>13</v>
      </c>
      <c r="B103" s="1" t="s">
        <v>119</v>
      </c>
      <c r="C103" s="4">
        <v>52</v>
      </c>
      <c r="D103" s="8">
        <v>1.6</v>
      </c>
      <c r="E103" s="4">
        <v>4</v>
      </c>
      <c r="F103" s="8">
        <v>0.39</v>
      </c>
      <c r="G103" s="4">
        <v>48</v>
      </c>
      <c r="H103" s="8">
        <v>2.16</v>
      </c>
      <c r="I103" s="4">
        <v>0</v>
      </c>
    </row>
    <row r="104" spans="1:9" x14ac:dyDescent="0.2">
      <c r="A104" s="2">
        <v>13</v>
      </c>
      <c r="B104" s="1" t="s">
        <v>124</v>
      </c>
      <c r="C104" s="4">
        <v>52</v>
      </c>
      <c r="D104" s="8">
        <v>1.6</v>
      </c>
      <c r="E104" s="4">
        <v>20</v>
      </c>
      <c r="F104" s="8">
        <v>1.95</v>
      </c>
      <c r="G104" s="4">
        <v>32</v>
      </c>
      <c r="H104" s="8">
        <v>1.44</v>
      </c>
      <c r="I104" s="4">
        <v>0</v>
      </c>
    </row>
    <row r="105" spans="1:9" x14ac:dyDescent="0.2">
      <c r="A105" s="2">
        <v>15</v>
      </c>
      <c r="B105" s="1" t="s">
        <v>129</v>
      </c>
      <c r="C105" s="4">
        <v>49</v>
      </c>
      <c r="D105" s="8">
        <v>1.5</v>
      </c>
      <c r="E105" s="4">
        <v>41</v>
      </c>
      <c r="F105" s="8">
        <v>3.99</v>
      </c>
      <c r="G105" s="4">
        <v>8</v>
      </c>
      <c r="H105" s="8">
        <v>0.36</v>
      </c>
      <c r="I105" s="4">
        <v>0</v>
      </c>
    </row>
    <row r="106" spans="1:9" x14ac:dyDescent="0.2">
      <c r="A106" s="2">
        <v>16</v>
      </c>
      <c r="B106" s="1" t="s">
        <v>146</v>
      </c>
      <c r="C106" s="4">
        <v>48</v>
      </c>
      <c r="D106" s="8">
        <v>1.47</v>
      </c>
      <c r="E106" s="4">
        <v>6</v>
      </c>
      <c r="F106" s="8">
        <v>0.57999999999999996</v>
      </c>
      <c r="G106" s="4">
        <v>42</v>
      </c>
      <c r="H106" s="8">
        <v>1.89</v>
      </c>
      <c r="I106" s="4">
        <v>0</v>
      </c>
    </row>
    <row r="107" spans="1:9" x14ac:dyDescent="0.2">
      <c r="A107" s="2">
        <v>17</v>
      </c>
      <c r="B107" s="1" t="s">
        <v>133</v>
      </c>
      <c r="C107" s="4">
        <v>47</v>
      </c>
      <c r="D107" s="8">
        <v>1.44</v>
      </c>
      <c r="E107" s="4">
        <v>36</v>
      </c>
      <c r="F107" s="8">
        <v>3.5</v>
      </c>
      <c r="G107" s="4">
        <v>11</v>
      </c>
      <c r="H107" s="8">
        <v>0.49</v>
      </c>
      <c r="I107" s="4">
        <v>0</v>
      </c>
    </row>
    <row r="108" spans="1:9" x14ac:dyDescent="0.2">
      <c r="A108" s="2">
        <v>18</v>
      </c>
      <c r="B108" s="1" t="s">
        <v>139</v>
      </c>
      <c r="C108" s="4">
        <v>42</v>
      </c>
      <c r="D108" s="8">
        <v>1.29</v>
      </c>
      <c r="E108" s="4">
        <v>0</v>
      </c>
      <c r="F108" s="8">
        <v>0</v>
      </c>
      <c r="G108" s="4">
        <v>42</v>
      </c>
      <c r="H108" s="8">
        <v>1.89</v>
      </c>
      <c r="I108" s="4">
        <v>0</v>
      </c>
    </row>
    <row r="109" spans="1:9" x14ac:dyDescent="0.2">
      <c r="A109" s="2">
        <v>19</v>
      </c>
      <c r="B109" s="1" t="s">
        <v>117</v>
      </c>
      <c r="C109" s="4">
        <v>41</v>
      </c>
      <c r="D109" s="8">
        <v>1.26</v>
      </c>
      <c r="E109" s="4">
        <v>0</v>
      </c>
      <c r="F109" s="8">
        <v>0</v>
      </c>
      <c r="G109" s="4">
        <v>41</v>
      </c>
      <c r="H109" s="8">
        <v>1.84</v>
      </c>
      <c r="I109" s="4">
        <v>0</v>
      </c>
    </row>
    <row r="110" spans="1:9" x14ac:dyDescent="0.2">
      <c r="A110" s="2">
        <v>19</v>
      </c>
      <c r="B110" s="1" t="s">
        <v>123</v>
      </c>
      <c r="C110" s="4">
        <v>41</v>
      </c>
      <c r="D110" s="8">
        <v>1.26</v>
      </c>
      <c r="E110" s="4">
        <v>12</v>
      </c>
      <c r="F110" s="8">
        <v>1.17</v>
      </c>
      <c r="G110" s="4">
        <v>29</v>
      </c>
      <c r="H110" s="8">
        <v>1.3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126</v>
      </c>
      <c r="C113" s="4">
        <v>188</v>
      </c>
      <c r="D113" s="8">
        <v>5.73</v>
      </c>
      <c r="E113" s="4">
        <v>66</v>
      </c>
      <c r="F113" s="8">
        <v>5.34</v>
      </c>
      <c r="G113" s="4">
        <v>122</v>
      </c>
      <c r="H113" s="8">
        <v>5.98</v>
      </c>
      <c r="I113" s="4">
        <v>0</v>
      </c>
    </row>
    <row r="114" spans="1:9" x14ac:dyDescent="0.2">
      <c r="A114" s="2">
        <v>2</v>
      </c>
      <c r="B114" s="1" t="s">
        <v>132</v>
      </c>
      <c r="C114" s="4">
        <v>174</v>
      </c>
      <c r="D114" s="8">
        <v>5.31</v>
      </c>
      <c r="E114" s="4">
        <v>147</v>
      </c>
      <c r="F114" s="8">
        <v>11.9</v>
      </c>
      <c r="G114" s="4">
        <v>27</v>
      </c>
      <c r="H114" s="8">
        <v>1.32</v>
      </c>
      <c r="I114" s="4">
        <v>0</v>
      </c>
    </row>
    <row r="115" spans="1:9" x14ac:dyDescent="0.2">
      <c r="A115" s="2">
        <v>3</v>
      </c>
      <c r="B115" s="1" t="s">
        <v>131</v>
      </c>
      <c r="C115" s="4">
        <v>131</v>
      </c>
      <c r="D115" s="8">
        <v>4</v>
      </c>
      <c r="E115" s="4">
        <v>123</v>
      </c>
      <c r="F115" s="8">
        <v>9.9600000000000009</v>
      </c>
      <c r="G115" s="4">
        <v>8</v>
      </c>
      <c r="H115" s="8">
        <v>0.39</v>
      </c>
      <c r="I115" s="4">
        <v>0</v>
      </c>
    </row>
    <row r="116" spans="1:9" x14ac:dyDescent="0.2">
      <c r="A116" s="2">
        <v>4</v>
      </c>
      <c r="B116" s="1" t="s">
        <v>134</v>
      </c>
      <c r="C116" s="4">
        <v>85</v>
      </c>
      <c r="D116" s="8">
        <v>2.59</v>
      </c>
      <c r="E116" s="4">
        <v>67</v>
      </c>
      <c r="F116" s="8">
        <v>5.43</v>
      </c>
      <c r="G116" s="4">
        <v>18</v>
      </c>
      <c r="H116" s="8">
        <v>0.88</v>
      </c>
      <c r="I116" s="4">
        <v>0</v>
      </c>
    </row>
    <row r="117" spans="1:9" x14ac:dyDescent="0.2">
      <c r="A117" s="2">
        <v>5</v>
      </c>
      <c r="B117" s="1" t="s">
        <v>150</v>
      </c>
      <c r="C117" s="4">
        <v>75</v>
      </c>
      <c r="D117" s="8">
        <v>2.29</v>
      </c>
      <c r="E117" s="4">
        <v>71</v>
      </c>
      <c r="F117" s="8">
        <v>5.75</v>
      </c>
      <c r="G117" s="4">
        <v>4</v>
      </c>
      <c r="H117" s="8">
        <v>0.2</v>
      </c>
      <c r="I117" s="4">
        <v>0</v>
      </c>
    </row>
    <row r="118" spans="1:9" x14ac:dyDescent="0.2">
      <c r="A118" s="2">
        <v>6</v>
      </c>
      <c r="B118" s="1" t="s">
        <v>133</v>
      </c>
      <c r="C118" s="4">
        <v>74</v>
      </c>
      <c r="D118" s="8">
        <v>2.2599999999999998</v>
      </c>
      <c r="E118" s="4">
        <v>45</v>
      </c>
      <c r="F118" s="8">
        <v>3.64</v>
      </c>
      <c r="G118" s="4">
        <v>28</v>
      </c>
      <c r="H118" s="8">
        <v>1.37</v>
      </c>
      <c r="I118" s="4">
        <v>1</v>
      </c>
    </row>
    <row r="119" spans="1:9" x14ac:dyDescent="0.2">
      <c r="A119" s="2">
        <v>7</v>
      </c>
      <c r="B119" s="1" t="s">
        <v>127</v>
      </c>
      <c r="C119" s="4">
        <v>68</v>
      </c>
      <c r="D119" s="8">
        <v>2.0699999999999998</v>
      </c>
      <c r="E119" s="4">
        <v>7</v>
      </c>
      <c r="F119" s="8">
        <v>0.56999999999999995</v>
      </c>
      <c r="G119" s="4">
        <v>61</v>
      </c>
      <c r="H119" s="8">
        <v>2.99</v>
      </c>
      <c r="I119" s="4">
        <v>0</v>
      </c>
    </row>
    <row r="120" spans="1:9" x14ac:dyDescent="0.2">
      <c r="A120" s="2">
        <v>7</v>
      </c>
      <c r="B120" s="1" t="s">
        <v>128</v>
      </c>
      <c r="C120" s="4">
        <v>68</v>
      </c>
      <c r="D120" s="8">
        <v>2.0699999999999998</v>
      </c>
      <c r="E120" s="4">
        <v>48</v>
      </c>
      <c r="F120" s="8">
        <v>3.89</v>
      </c>
      <c r="G120" s="4">
        <v>20</v>
      </c>
      <c r="H120" s="8">
        <v>0.98</v>
      </c>
      <c r="I120" s="4">
        <v>0</v>
      </c>
    </row>
    <row r="121" spans="1:9" x14ac:dyDescent="0.2">
      <c r="A121" s="2">
        <v>9</v>
      </c>
      <c r="B121" s="1" t="s">
        <v>124</v>
      </c>
      <c r="C121" s="4">
        <v>63</v>
      </c>
      <c r="D121" s="8">
        <v>1.92</v>
      </c>
      <c r="E121" s="4">
        <v>28</v>
      </c>
      <c r="F121" s="8">
        <v>2.27</v>
      </c>
      <c r="G121" s="4">
        <v>35</v>
      </c>
      <c r="H121" s="8">
        <v>1.72</v>
      </c>
      <c r="I121" s="4">
        <v>0</v>
      </c>
    </row>
    <row r="122" spans="1:9" x14ac:dyDescent="0.2">
      <c r="A122" s="2">
        <v>10</v>
      </c>
      <c r="B122" s="1" t="s">
        <v>123</v>
      </c>
      <c r="C122" s="4">
        <v>61</v>
      </c>
      <c r="D122" s="8">
        <v>1.86</v>
      </c>
      <c r="E122" s="4">
        <v>10</v>
      </c>
      <c r="F122" s="8">
        <v>0.81</v>
      </c>
      <c r="G122" s="4">
        <v>51</v>
      </c>
      <c r="H122" s="8">
        <v>2.5</v>
      </c>
      <c r="I122" s="4">
        <v>0</v>
      </c>
    </row>
    <row r="123" spans="1:9" x14ac:dyDescent="0.2">
      <c r="A123" s="2">
        <v>11</v>
      </c>
      <c r="B123" s="1" t="s">
        <v>116</v>
      </c>
      <c r="C123" s="4">
        <v>59</v>
      </c>
      <c r="D123" s="8">
        <v>1.8</v>
      </c>
      <c r="E123" s="4">
        <v>5</v>
      </c>
      <c r="F123" s="8">
        <v>0.4</v>
      </c>
      <c r="G123" s="4">
        <v>54</v>
      </c>
      <c r="H123" s="8">
        <v>2.65</v>
      </c>
      <c r="I123" s="4">
        <v>0</v>
      </c>
    </row>
    <row r="124" spans="1:9" x14ac:dyDescent="0.2">
      <c r="A124" s="2">
        <v>11</v>
      </c>
      <c r="B124" s="1" t="s">
        <v>119</v>
      </c>
      <c r="C124" s="4">
        <v>59</v>
      </c>
      <c r="D124" s="8">
        <v>1.8</v>
      </c>
      <c r="E124" s="4">
        <v>5</v>
      </c>
      <c r="F124" s="8">
        <v>0.4</v>
      </c>
      <c r="G124" s="4">
        <v>54</v>
      </c>
      <c r="H124" s="8">
        <v>2.65</v>
      </c>
      <c r="I124" s="4">
        <v>0</v>
      </c>
    </row>
    <row r="125" spans="1:9" x14ac:dyDescent="0.2">
      <c r="A125" s="2">
        <v>13</v>
      </c>
      <c r="B125" s="1" t="s">
        <v>120</v>
      </c>
      <c r="C125" s="4">
        <v>58</v>
      </c>
      <c r="D125" s="8">
        <v>1.77</v>
      </c>
      <c r="E125" s="4">
        <v>6</v>
      </c>
      <c r="F125" s="8">
        <v>0.49</v>
      </c>
      <c r="G125" s="4">
        <v>52</v>
      </c>
      <c r="H125" s="8">
        <v>2.5499999999999998</v>
      </c>
      <c r="I125" s="4">
        <v>0</v>
      </c>
    </row>
    <row r="126" spans="1:9" x14ac:dyDescent="0.2">
      <c r="A126" s="2">
        <v>14</v>
      </c>
      <c r="B126" s="1" t="s">
        <v>138</v>
      </c>
      <c r="C126" s="4">
        <v>52</v>
      </c>
      <c r="D126" s="8">
        <v>1.59</v>
      </c>
      <c r="E126" s="4">
        <v>7</v>
      </c>
      <c r="F126" s="8">
        <v>0.56999999999999995</v>
      </c>
      <c r="G126" s="4">
        <v>45</v>
      </c>
      <c r="H126" s="8">
        <v>2.21</v>
      </c>
      <c r="I126" s="4">
        <v>0</v>
      </c>
    </row>
    <row r="127" spans="1:9" x14ac:dyDescent="0.2">
      <c r="A127" s="2">
        <v>15</v>
      </c>
      <c r="B127" s="1" t="s">
        <v>136</v>
      </c>
      <c r="C127" s="4">
        <v>51</v>
      </c>
      <c r="D127" s="8">
        <v>1.56</v>
      </c>
      <c r="E127" s="4">
        <v>1</v>
      </c>
      <c r="F127" s="8">
        <v>0.08</v>
      </c>
      <c r="G127" s="4">
        <v>50</v>
      </c>
      <c r="H127" s="8">
        <v>2.4500000000000002</v>
      </c>
      <c r="I127" s="4">
        <v>0</v>
      </c>
    </row>
    <row r="128" spans="1:9" x14ac:dyDescent="0.2">
      <c r="A128" s="2">
        <v>16</v>
      </c>
      <c r="B128" s="1" t="s">
        <v>145</v>
      </c>
      <c r="C128" s="4">
        <v>50</v>
      </c>
      <c r="D128" s="8">
        <v>1.52</v>
      </c>
      <c r="E128" s="4">
        <v>8</v>
      </c>
      <c r="F128" s="8">
        <v>0.65</v>
      </c>
      <c r="G128" s="4">
        <v>42</v>
      </c>
      <c r="H128" s="8">
        <v>2.06</v>
      </c>
      <c r="I128" s="4">
        <v>0</v>
      </c>
    </row>
    <row r="129" spans="1:9" x14ac:dyDescent="0.2">
      <c r="A129" s="2">
        <v>17</v>
      </c>
      <c r="B129" s="1" t="s">
        <v>149</v>
      </c>
      <c r="C129" s="4">
        <v>49</v>
      </c>
      <c r="D129" s="8">
        <v>1.49</v>
      </c>
      <c r="E129" s="4">
        <v>7</v>
      </c>
      <c r="F129" s="8">
        <v>0.56999999999999995</v>
      </c>
      <c r="G129" s="4">
        <v>41</v>
      </c>
      <c r="H129" s="8">
        <v>2.0099999999999998</v>
      </c>
      <c r="I129" s="4">
        <v>1</v>
      </c>
    </row>
    <row r="130" spans="1:9" x14ac:dyDescent="0.2">
      <c r="A130" s="2">
        <v>17</v>
      </c>
      <c r="B130" s="1" t="s">
        <v>129</v>
      </c>
      <c r="C130" s="4">
        <v>49</v>
      </c>
      <c r="D130" s="8">
        <v>1.49</v>
      </c>
      <c r="E130" s="4">
        <v>35</v>
      </c>
      <c r="F130" s="8">
        <v>2.83</v>
      </c>
      <c r="G130" s="4">
        <v>14</v>
      </c>
      <c r="H130" s="8">
        <v>0.69</v>
      </c>
      <c r="I130" s="4">
        <v>0</v>
      </c>
    </row>
    <row r="131" spans="1:9" x14ac:dyDescent="0.2">
      <c r="A131" s="2">
        <v>17</v>
      </c>
      <c r="B131" s="1" t="s">
        <v>152</v>
      </c>
      <c r="C131" s="4">
        <v>49</v>
      </c>
      <c r="D131" s="8">
        <v>1.49</v>
      </c>
      <c r="E131" s="4">
        <v>28</v>
      </c>
      <c r="F131" s="8">
        <v>2.27</v>
      </c>
      <c r="G131" s="4">
        <v>21</v>
      </c>
      <c r="H131" s="8">
        <v>1.03</v>
      </c>
      <c r="I131" s="4">
        <v>0</v>
      </c>
    </row>
    <row r="132" spans="1:9" x14ac:dyDescent="0.2">
      <c r="A132" s="2">
        <v>20</v>
      </c>
      <c r="B132" s="1" t="s">
        <v>151</v>
      </c>
      <c r="C132" s="4">
        <v>47</v>
      </c>
      <c r="D132" s="8">
        <v>1.43</v>
      </c>
      <c r="E132" s="4">
        <v>3</v>
      </c>
      <c r="F132" s="8">
        <v>0.24</v>
      </c>
      <c r="G132" s="4">
        <v>44</v>
      </c>
      <c r="H132" s="8">
        <v>2.16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132</v>
      </c>
      <c r="C135" s="4">
        <v>172</v>
      </c>
      <c r="D135" s="8">
        <v>4.8</v>
      </c>
      <c r="E135" s="4">
        <v>144</v>
      </c>
      <c r="F135" s="8">
        <v>11.72</v>
      </c>
      <c r="G135" s="4">
        <v>28</v>
      </c>
      <c r="H135" s="8">
        <v>1.19</v>
      </c>
      <c r="I135" s="4">
        <v>0</v>
      </c>
    </row>
    <row r="136" spans="1:9" x14ac:dyDescent="0.2">
      <c r="A136" s="2">
        <v>2</v>
      </c>
      <c r="B136" s="1" t="s">
        <v>126</v>
      </c>
      <c r="C136" s="4">
        <v>152</v>
      </c>
      <c r="D136" s="8">
        <v>4.24</v>
      </c>
      <c r="E136" s="4">
        <v>25</v>
      </c>
      <c r="F136" s="8">
        <v>2.0299999999999998</v>
      </c>
      <c r="G136" s="4">
        <v>127</v>
      </c>
      <c r="H136" s="8">
        <v>5.4</v>
      </c>
      <c r="I136" s="4">
        <v>0</v>
      </c>
    </row>
    <row r="137" spans="1:9" x14ac:dyDescent="0.2">
      <c r="A137" s="2">
        <v>3</v>
      </c>
      <c r="B137" s="1" t="s">
        <v>133</v>
      </c>
      <c r="C137" s="4">
        <v>121</v>
      </c>
      <c r="D137" s="8">
        <v>3.38</v>
      </c>
      <c r="E137" s="4">
        <v>85</v>
      </c>
      <c r="F137" s="8">
        <v>6.92</v>
      </c>
      <c r="G137" s="4">
        <v>35</v>
      </c>
      <c r="H137" s="8">
        <v>1.49</v>
      </c>
      <c r="I137" s="4">
        <v>1</v>
      </c>
    </row>
    <row r="138" spans="1:9" x14ac:dyDescent="0.2">
      <c r="A138" s="2">
        <v>4</v>
      </c>
      <c r="B138" s="1" t="s">
        <v>131</v>
      </c>
      <c r="C138" s="4">
        <v>116</v>
      </c>
      <c r="D138" s="8">
        <v>3.24</v>
      </c>
      <c r="E138" s="4">
        <v>107</v>
      </c>
      <c r="F138" s="8">
        <v>8.7100000000000009</v>
      </c>
      <c r="G138" s="4">
        <v>9</v>
      </c>
      <c r="H138" s="8">
        <v>0.38</v>
      </c>
      <c r="I138" s="4">
        <v>0</v>
      </c>
    </row>
    <row r="139" spans="1:9" x14ac:dyDescent="0.2">
      <c r="A139" s="2">
        <v>5</v>
      </c>
      <c r="B139" s="1" t="s">
        <v>134</v>
      </c>
      <c r="C139" s="4">
        <v>111</v>
      </c>
      <c r="D139" s="8">
        <v>3.1</v>
      </c>
      <c r="E139" s="4">
        <v>95</v>
      </c>
      <c r="F139" s="8">
        <v>7.73</v>
      </c>
      <c r="G139" s="4">
        <v>16</v>
      </c>
      <c r="H139" s="8">
        <v>0.68</v>
      </c>
      <c r="I139" s="4">
        <v>0</v>
      </c>
    </row>
    <row r="140" spans="1:9" x14ac:dyDescent="0.2">
      <c r="A140" s="2">
        <v>6</v>
      </c>
      <c r="B140" s="1" t="s">
        <v>127</v>
      </c>
      <c r="C140" s="4">
        <v>85</v>
      </c>
      <c r="D140" s="8">
        <v>2.37</v>
      </c>
      <c r="E140" s="4">
        <v>17</v>
      </c>
      <c r="F140" s="8">
        <v>1.38</v>
      </c>
      <c r="G140" s="4">
        <v>68</v>
      </c>
      <c r="H140" s="8">
        <v>2.89</v>
      </c>
      <c r="I140" s="4">
        <v>0</v>
      </c>
    </row>
    <row r="141" spans="1:9" x14ac:dyDescent="0.2">
      <c r="A141" s="2">
        <v>7</v>
      </c>
      <c r="B141" s="1" t="s">
        <v>116</v>
      </c>
      <c r="C141" s="4">
        <v>72</v>
      </c>
      <c r="D141" s="8">
        <v>2.0099999999999998</v>
      </c>
      <c r="E141" s="4">
        <v>3</v>
      </c>
      <c r="F141" s="8">
        <v>0.24</v>
      </c>
      <c r="G141" s="4">
        <v>69</v>
      </c>
      <c r="H141" s="8">
        <v>2.93</v>
      </c>
      <c r="I141" s="4">
        <v>0</v>
      </c>
    </row>
    <row r="142" spans="1:9" x14ac:dyDescent="0.2">
      <c r="A142" s="2">
        <v>7</v>
      </c>
      <c r="B142" s="1" t="s">
        <v>119</v>
      </c>
      <c r="C142" s="4">
        <v>72</v>
      </c>
      <c r="D142" s="8">
        <v>2.0099999999999998</v>
      </c>
      <c r="E142" s="4">
        <v>6</v>
      </c>
      <c r="F142" s="8">
        <v>0.49</v>
      </c>
      <c r="G142" s="4">
        <v>66</v>
      </c>
      <c r="H142" s="8">
        <v>2.8</v>
      </c>
      <c r="I142" s="4">
        <v>0</v>
      </c>
    </row>
    <row r="143" spans="1:9" x14ac:dyDescent="0.2">
      <c r="A143" s="2">
        <v>7</v>
      </c>
      <c r="B143" s="1" t="s">
        <v>128</v>
      </c>
      <c r="C143" s="4">
        <v>72</v>
      </c>
      <c r="D143" s="8">
        <v>2.0099999999999998</v>
      </c>
      <c r="E143" s="4">
        <v>59</v>
      </c>
      <c r="F143" s="8">
        <v>4.8</v>
      </c>
      <c r="G143" s="4">
        <v>13</v>
      </c>
      <c r="H143" s="8">
        <v>0.55000000000000004</v>
      </c>
      <c r="I143" s="4">
        <v>0</v>
      </c>
    </row>
    <row r="144" spans="1:9" x14ac:dyDescent="0.2">
      <c r="A144" s="2">
        <v>10</v>
      </c>
      <c r="B144" s="1" t="s">
        <v>149</v>
      </c>
      <c r="C144" s="4">
        <v>68</v>
      </c>
      <c r="D144" s="8">
        <v>1.9</v>
      </c>
      <c r="E144" s="4">
        <v>7</v>
      </c>
      <c r="F144" s="8">
        <v>0.56999999999999995</v>
      </c>
      <c r="G144" s="4">
        <v>61</v>
      </c>
      <c r="H144" s="8">
        <v>2.59</v>
      </c>
      <c r="I144" s="4">
        <v>0</v>
      </c>
    </row>
    <row r="145" spans="1:9" x14ac:dyDescent="0.2">
      <c r="A145" s="2">
        <v>10</v>
      </c>
      <c r="B145" s="1" t="s">
        <v>120</v>
      </c>
      <c r="C145" s="4">
        <v>68</v>
      </c>
      <c r="D145" s="8">
        <v>1.9</v>
      </c>
      <c r="E145" s="4">
        <v>4</v>
      </c>
      <c r="F145" s="8">
        <v>0.33</v>
      </c>
      <c r="G145" s="4">
        <v>64</v>
      </c>
      <c r="H145" s="8">
        <v>2.72</v>
      </c>
      <c r="I145" s="4">
        <v>0</v>
      </c>
    </row>
    <row r="146" spans="1:9" x14ac:dyDescent="0.2">
      <c r="A146" s="2">
        <v>12</v>
      </c>
      <c r="B146" s="1" t="s">
        <v>125</v>
      </c>
      <c r="C146" s="4">
        <v>62</v>
      </c>
      <c r="D146" s="8">
        <v>1.73</v>
      </c>
      <c r="E146" s="4">
        <v>4</v>
      </c>
      <c r="F146" s="8">
        <v>0.33</v>
      </c>
      <c r="G146" s="4">
        <v>58</v>
      </c>
      <c r="H146" s="8">
        <v>2.46</v>
      </c>
      <c r="I146" s="4">
        <v>0</v>
      </c>
    </row>
    <row r="147" spans="1:9" x14ac:dyDescent="0.2">
      <c r="A147" s="2">
        <v>13</v>
      </c>
      <c r="B147" s="1" t="s">
        <v>117</v>
      </c>
      <c r="C147" s="4">
        <v>59</v>
      </c>
      <c r="D147" s="8">
        <v>1.65</v>
      </c>
      <c r="E147" s="4">
        <v>2</v>
      </c>
      <c r="F147" s="8">
        <v>0.16</v>
      </c>
      <c r="G147" s="4">
        <v>57</v>
      </c>
      <c r="H147" s="8">
        <v>2.42</v>
      </c>
      <c r="I147" s="4">
        <v>0</v>
      </c>
    </row>
    <row r="148" spans="1:9" x14ac:dyDescent="0.2">
      <c r="A148" s="2">
        <v>14</v>
      </c>
      <c r="B148" s="1" t="s">
        <v>153</v>
      </c>
      <c r="C148" s="4">
        <v>57</v>
      </c>
      <c r="D148" s="8">
        <v>1.59</v>
      </c>
      <c r="E148" s="4">
        <v>13</v>
      </c>
      <c r="F148" s="8">
        <v>1.06</v>
      </c>
      <c r="G148" s="4">
        <v>44</v>
      </c>
      <c r="H148" s="8">
        <v>1.87</v>
      </c>
      <c r="I148" s="4">
        <v>0</v>
      </c>
    </row>
    <row r="149" spans="1:9" x14ac:dyDescent="0.2">
      <c r="A149" s="2">
        <v>14</v>
      </c>
      <c r="B149" s="1" t="s">
        <v>152</v>
      </c>
      <c r="C149" s="4">
        <v>57</v>
      </c>
      <c r="D149" s="8">
        <v>1.59</v>
      </c>
      <c r="E149" s="4">
        <v>20</v>
      </c>
      <c r="F149" s="8">
        <v>1.63</v>
      </c>
      <c r="G149" s="4">
        <v>37</v>
      </c>
      <c r="H149" s="8">
        <v>1.57</v>
      </c>
      <c r="I149" s="4">
        <v>0</v>
      </c>
    </row>
    <row r="150" spans="1:9" x14ac:dyDescent="0.2">
      <c r="A150" s="2">
        <v>16</v>
      </c>
      <c r="B150" s="1" t="s">
        <v>124</v>
      </c>
      <c r="C150" s="4">
        <v>56</v>
      </c>
      <c r="D150" s="8">
        <v>1.56</v>
      </c>
      <c r="E150" s="4">
        <v>19</v>
      </c>
      <c r="F150" s="8">
        <v>1.55</v>
      </c>
      <c r="G150" s="4">
        <v>37</v>
      </c>
      <c r="H150" s="8">
        <v>1.57</v>
      </c>
      <c r="I150" s="4">
        <v>0</v>
      </c>
    </row>
    <row r="151" spans="1:9" x14ac:dyDescent="0.2">
      <c r="A151" s="2">
        <v>17</v>
      </c>
      <c r="B151" s="1" t="s">
        <v>122</v>
      </c>
      <c r="C151" s="4">
        <v>55</v>
      </c>
      <c r="D151" s="8">
        <v>1.53</v>
      </c>
      <c r="E151" s="4">
        <v>14</v>
      </c>
      <c r="F151" s="8">
        <v>1.1399999999999999</v>
      </c>
      <c r="G151" s="4">
        <v>41</v>
      </c>
      <c r="H151" s="8">
        <v>1.74</v>
      </c>
      <c r="I151" s="4">
        <v>0</v>
      </c>
    </row>
    <row r="152" spans="1:9" x14ac:dyDescent="0.2">
      <c r="A152" s="2">
        <v>18</v>
      </c>
      <c r="B152" s="1" t="s">
        <v>154</v>
      </c>
      <c r="C152" s="4">
        <v>54</v>
      </c>
      <c r="D152" s="8">
        <v>1.51</v>
      </c>
      <c r="E152" s="4">
        <v>37</v>
      </c>
      <c r="F152" s="8">
        <v>3.01</v>
      </c>
      <c r="G152" s="4">
        <v>17</v>
      </c>
      <c r="H152" s="8">
        <v>0.72</v>
      </c>
      <c r="I152" s="4">
        <v>0</v>
      </c>
    </row>
    <row r="153" spans="1:9" x14ac:dyDescent="0.2">
      <c r="A153" s="2">
        <v>19</v>
      </c>
      <c r="B153" s="1" t="s">
        <v>150</v>
      </c>
      <c r="C153" s="4">
        <v>52</v>
      </c>
      <c r="D153" s="8">
        <v>1.45</v>
      </c>
      <c r="E153" s="4">
        <v>49</v>
      </c>
      <c r="F153" s="8">
        <v>3.99</v>
      </c>
      <c r="G153" s="4">
        <v>3</v>
      </c>
      <c r="H153" s="8">
        <v>0.13</v>
      </c>
      <c r="I153" s="4">
        <v>0</v>
      </c>
    </row>
    <row r="154" spans="1:9" x14ac:dyDescent="0.2">
      <c r="A154" s="2">
        <v>19</v>
      </c>
      <c r="B154" s="1" t="s">
        <v>123</v>
      </c>
      <c r="C154" s="4">
        <v>52</v>
      </c>
      <c r="D154" s="8">
        <v>1.45</v>
      </c>
      <c r="E154" s="4">
        <v>7</v>
      </c>
      <c r="F154" s="8">
        <v>0.56999999999999995</v>
      </c>
      <c r="G154" s="4">
        <v>45</v>
      </c>
      <c r="H154" s="8">
        <v>1.91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132</v>
      </c>
      <c r="C157" s="4">
        <v>195</v>
      </c>
      <c r="D157" s="8">
        <v>5.83</v>
      </c>
      <c r="E157" s="4">
        <v>180</v>
      </c>
      <c r="F157" s="8">
        <v>10.18</v>
      </c>
      <c r="G157" s="4">
        <v>15</v>
      </c>
      <c r="H157" s="8">
        <v>1</v>
      </c>
      <c r="I157" s="4">
        <v>0</v>
      </c>
    </row>
    <row r="158" spans="1:9" x14ac:dyDescent="0.2">
      <c r="A158" s="2">
        <v>2</v>
      </c>
      <c r="B158" s="1" t="s">
        <v>126</v>
      </c>
      <c r="C158" s="4">
        <v>181</v>
      </c>
      <c r="D158" s="8">
        <v>5.41</v>
      </c>
      <c r="E158" s="4">
        <v>121</v>
      </c>
      <c r="F158" s="8">
        <v>6.84</v>
      </c>
      <c r="G158" s="4">
        <v>60</v>
      </c>
      <c r="H158" s="8">
        <v>3.99</v>
      </c>
      <c r="I158" s="4">
        <v>0</v>
      </c>
    </row>
    <row r="159" spans="1:9" x14ac:dyDescent="0.2">
      <c r="A159" s="2">
        <v>3</v>
      </c>
      <c r="B159" s="1" t="s">
        <v>131</v>
      </c>
      <c r="C159" s="4">
        <v>152</v>
      </c>
      <c r="D159" s="8">
        <v>4.55</v>
      </c>
      <c r="E159" s="4">
        <v>150</v>
      </c>
      <c r="F159" s="8">
        <v>8.48</v>
      </c>
      <c r="G159" s="4">
        <v>2</v>
      </c>
      <c r="H159" s="8">
        <v>0.13</v>
      </c>
      <c r="I159" s="4">
        <v>0</v>
      </c>
    </row>
    <row r="160" spans="1:9" x14ac:dyDescent="0.2">
      <c r="A160" s="2">
        <v>4</v>
      </c>
      <c r="B160" s="1" t="s">
        <v>128</v>
      </c>
      <c r="C160" s="4">
        <v>86</v>
      </c>
      <c r="D160" s="8">
        <v>2.57</v>
      </c>
      <c r="E160" s="4">
        <v>66</v>
      </c>
      <c r="F160" s="8">
        <v>3.73</v>
      </c>
      <c r="G160" s="4">
        <v>20</v>
      </c>
      <c r="H160" s="8">
        <v>1.33</v>
      </c>
      <c r="I160" s="4">
        <v>0</v>
      </c>
    </row>
    <row r="161" spans="1:9" x14ac:dyDescent="0.2">
      <c r="A161" s="2">
        <v>5</v>
      </c>
      <c r="B161" s="1" t="s">
        <v>124</v>
      </c>
      <c r="C161" s="4">
        <v>82</v>
      </c>
      <c r="D161" s="8">
        <v>2.4500000000000002</v>
      </c>
      <c r="E161" s="4">
        <v>54</v>
      </c>
      <c r="F161" s="8">
        <v>3.05</v>
      </c>
      <c r="G161" s="4">
        <v>28</v>
      </c>
      <c r="H161" s="8">
        <v>1.86</v>
      </c>
      <c r="I161" s="4">
        <v>0</v>
      </c>
    </row>
    <row r="162" spans="1:9" x14ac:dyDescent="0.2">
      <c r="A162" s="2">
        <v>6</v>
      </c>
      <c r="B162" s="1" t="s">
        <v>118</v>
      </c>
      <c r="C162" s="4">
        <v>81</v>
      </c>
      <c r="D162" s="8">
        <v>2.42</v>
      </c>
      <c r="E162" s="4">
        <v>46</v>
      </c>
      <c r="F162" s="8">
        <v>2.6</v>
      </c>
      <c r="G162" s="4">
        <v>35</v>
      </c>
      <c r="H162" s="8">
        <v>2.33</v>
      </c>
      <c r="I162" s="4">
        <v>0</v>
      </c>
    </row>
    <row r="163" spans="1:9" x14ac:dyDescent="0.2">
      <c r="A163" s="2">
        <v>7</v>
      </c>
      <c r="B163" s="1" t="s">
        <v>129</v>
      </c>
      <c r="C163" s="4">
        <v>75</v>
      </c>
      <c r="D163" s="8">
        <v>2.2400000000000002</v>
      </c>
      <c r="E163" s="4">
        <v>68</v>
      </c>
      <c r="F163" s="8">
        <v>3.85</v>
      </c>
      <c r="G163" s="4">
        <v>7</v>
      </c>
      <c r="H163" s="8">
        <v>0.47</v>
      </c>
      <c r="I163" s="4">
        <v>0</v>
      </c>
    </row>
    <row r="164" spans="1:9" x14ac:dyDescent="0.2">
      <c r="A164" s="2">
        <v>8</v>
      </c>
      <c r="B164" s="1" t="s">
        <v>119</v>
      </c>
      <c r="C164" s="4">
        <v>70</v>
      </c>
      <c r="D164" s="8">
        <v>2.09</v>
      </c>
      <c r="E164" s="4">
        <v>23</v>
      </c>
      <c r="F164" s="8">
        <v>1.3</v>
      </c>
      <c r="G164" s="4">
        <v>47</v>
      </c>
      <c r="H164" s="8">
        <v>3.13</v>
      </c>
      <c r="I164" s="4">
        <v>0</v>
      </c>
    </row>
    <row r="165" spans="1:9" x14ac:dyDescent="0.2">
      <c r="A165" s="2">
        <v>9</v>
      </c>
      <c r="B165" s="1" t="s">
        <v>121</v>
      </c>
      <c r="C165" s="4">
        <v>64</v>
      </c>
      <c r="D165" s="8">
        <v>1.91</v>
      </c>
      <c r="E165" s="4">
        <v>39</v>
      </c>
      <c r="F165" s="8">
        <v>2.21</v>
      </c>
      <c r="G165" s="4">
        <v>25</v>
      </c>
      <c r="H165" s="8">
        <v>1.66</v>
      </c>
      <c r="I165" s="4">
        <v>0</v>
      </c>
    </row>
    <row r="166" spans="1:9" x14ac:dyDescent="0.2">
      <c r="A166" s="2">
        <v>9</v>
      </c>
      <c r="B166" s="1" t="s">
        <v>122</v>
      </c>
      <c r="C166" s="4">
        <v>64</v>
      </c>
      <c r="D166" s="8">
        <v>1.91</v>
      </c>
      <c r="E166" s="4">
        <v>34</v>
      </c>
      <c r="F166" s="8">
        <v>1.92</v>
      </c>
      <c r="G166" s="4">
        <v>30</v>
      </c>
      <c r="H166" s="8">
        <v>1.99</v>
      </c>
      <c r="I166" s="4">
        <v>0</v>
      </c>
    </row>
    <row r="167" spans="1:9" x14ac:dyDescent="0.2">
      <c r="A167" s="2">
        <v>11</v>
      </c>
      <c r="B167" s="1" t="s">
        <v>125</v>
      </c>
      <c r="C167" s="4">
        <v>62</v>
      </c>
      <c r="D167" s="8">
        <v>1.85</v>
      </c>
      <c r="E167" s="4">
        <v>5</v>
      </c>
      <c r="F167" s="8">
        <v>0.28000000000000003</v>
      </c>
      <c r="G167" s="4">
        <v>57</v>
      </c>
      <c r="H167" s="8">
        <v>3.79</v>
      </c>
      <c r="I167" s="4">
        <v>0</v>
      </c>
    </row>
    <row r="168" spans="1:9" x14ac:dyDescent="0.2">
      <c r="A168" s="2">
        <v>12</v>
      </c>
      <c r="B168" s="1" t="s">
        <v>116</v>
      </c>
      <c r="C168" s="4">
        <v>59</v>
      </c>
      <c r="D168" s="8">
        <v>1.76</v>
      </c>
      <c r="E168" s="4">
        <v>13</v>
      </c>
      <c r="F168" s="8">
        <v>0.74</v>
      </c>
      <c r="G168" s="4">
        <v>46</v>
      </c>
      <c r="H168" s="8">
        <v>3.06</v>
      </c>
      <c r="I168" s="4">
        <v>0</v>
      </c>
    </row>
    <row r="169" spans="1:9" x14ac:dyDescent="0.2">
      <c r="A169" s="2">
        <v>12</v>
      </c>
      <c r="B169" s="1" t="s">
        <v>117</v>
      </c>
      <c r="C169" s="4">
        <v>59</v>
      </c>
      <c r="D169" s="8">
        <v>1.76</v>
      </c>
      <c r="E169" s="4">
        <v>16</v>
      </c>
      <c r="F169" s="8">
        <v>0.9</v>
      </c>
      <c r="G169" s="4">
        <v>43</v>
      </c>
      <c r="H169" s="8">
        <v>2.86</v>
      </c>
      <c r="I169" s="4">
        <v>0</v>
      </c>
    </row>
    <row r="170" spans="1:9" x14ac:dyDescent="0.2">
      <c r="A170" s="2">
        <v>14</v>
      </c>
      <c r="B170" s="1" t="s">
        <v>135</v>
      </c>
      <c r="C170" s="4">
        <v>58</v>
      </c>
      <c r="D170" s="8">
        <v>1.73</v>
      </c>
      <c r="E170" s="4">
        <v>41</v>
      </c>
      <c r="F170" s="8">
        <v>2.3199999999999998</v>
      </c>
      <c r="G170" s="4">
        <v>17</v>
      </c>
      <c r="H170" s="8">
        <v>1.1299999999999999</v>
      </c>
      <c r="I170" s="4">
        <v>0</v>
      </c>
    </row>
    <row r="171" spans="1:9" x14ac:dyDescent="0.2">
      <c r="A171" s="2">
        <v>15</v>
      </c>
      <c r="B171" s="1" t="s">
        <v>155</v>
      </c>
      <c r="C171" s="4">
        <v>51</v>
      </c>
      <c r="D171" s="8">
        <v>1.53</v>
      </c>
      <c r="E171" s="4">
        <v>12</v>
      </c>
      <c r="F171" s="8">
        <v>0.68</v>
      </c>
      <c r="G171" s="4">
        <v>39</v>
      </c>
      <c r="H171" s="8">
        <v>2.59</v>
      </c>
      <c r="I171" s="4">
        <v>0</v>
      </c>
    </row>
    <row r="172" spans="1:9" x14ac:dyDescent="0.2">
      <c r="A172" s="2">
        <v>16</v>
      </c>
      <c r="B172" s="1" t="s">
        <v>157</v>
      </c>
      <c r="C172" s="4">
        <v>50</v>
      </c>
      <c r="D172" s="8">
        <v>1.5</v>
      </c>
      <c r="E172" s="4">
        <v>1</v>
      </c>
      <c r="F172" s="8">
        <v>0.06</v>
      </c>
      <c r="G172" s="4">
        <v>3</v>
      </c>
      <c r="H172" s="8">
        <v>0.2</v>
      </c>
      <c r="I172" s="4">
        <v>0</v>
      </c>
    </row>
    <row r="173" spans="1:9" x14ac:dyDescent="0.2">
      <c r="A173" s="2">
        <v>17</v>
      </c>
      <c r="B173" s="1" t="s">
        <v>133</v>
      </c>
      <c r="C173" s="4">
        <v>47</v>
      </c>
      <c r="D173" s="8">
        <v>1.41</v>
      </c>
      <c r="E173" s="4">
        <v>38</v>
      </c>
      <c r="F173" s="8">
        <v>2.15</v>
      </c>
      <c r="G173" s="4">
        <v>9</v>
      </c>
      <c r="H173" s="8">
        <v>0.6</v>
      </c>
      <c r="I173" s="4">
        <v>0</v>
      </c>
    </row>
    <row r="174" spans="1:9" x14ac:dyDescent="0.2">
      <c r="A174" s="2">
        <v>18</v>
      </c>
      <c r="B174" s="1" t="s">
        <v>156</v>
      </c>
      <c r="C174" s="4">
        <v>42</v>
      </c>
      <c r="D174" s="8">
        <v>1.26</v>
      </c>
      <c r="E174" s="4">
        <v>26</v>
      </c>
      <c r="F174" s="8">
        <v>1.47</v>
      </c>
      <c r="G174" s="4">
        <v>16</v>
      </c>
      <c r="H174" s="8">
        <v>1.06</v>
      </c>
      <c r="I174" s="4">
        <v>0</v>
      </c>
    </row>
    <row r="175" spans="1:9" x14ac:dyDescent="0.2">
      <c r="A175" s="2">
        <v>18</v>
      </c>
      <c r="B175" s="1" t="s">
        <v>134</v>
      </c>
      <c r="C175" s="4">
        <v>42</v>
      </c>
      <c r="D175" s="8">
        <v>1.26</v>
      </c>
      <c r="E175" s="4">
        <v>35</v>
      </c>
      <c r="F175" s="8">
        <v>1.98</v>
      </c>
      <c r="G175" s="4">
        <v>7</v>
      </c>
      <c r="H175" s="8">
        <v>0.47</v>
      </c>
      <c r="I175" s="4">
        <v>0</v>
      </c>
    </row>
    <row r="176" spans="1:9" x14ac:dyDescent="0.2">
      <c r="A176" s="2">
        <v>20</v>
      </c>
      <c r="B176" s="1" t="s">
        <v>152</v>
      </c>
      <c r="C176" s="4">
        <v>41</v>
      </c>
      <c r="D176" s="8">
        <v>1.23</v>
      </c>
      <c r="E176" s="4">
        <v>24</v>
      </c>
      <c r="F176" s="8">
        <v>1.36</v>
      </c>
      <c r="G176" s="4">
        <v>17</v>
      </c>
      <c r="H176" s="8">
        <v>1.1299999999999999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158</v>
      </c>
      <c r="C179" s="4">
        <v>79</v>
      </c>
      <c r="D179" s="8">
        <v>5</v>
      </c>
      <c r="E179" s="4">
        <v>58</v>
      </c>
      <c r="F179" s="8">
        <v>6.48</v>
      </c>
      <c r="G179" s="4">
        <v>21</v>
      </c>
      <c r="H179" s="8">
        <v>3.13</v>
      </c>
      <c r="I179" s="4">
        <v>0</v>
      </c>
    </row>
    <row r="180" spans="1:9" x14ac:dyDescent="0.2">
      <c r="A180" s="2">
        <v>2</v>
      </c>
      <c r="B180" s="1" t="s">
        <v>126</v>
      </c>
      <c r="C180" s="4">
        <v>77</v>
      </c>
      <c r="D180" s="8">
        <v>4.88</v>
      </c>
      <c r="E180" s="4">
        <v>57</v>
      </c>
      <c r="F180" s="8">
        <v>6.37</v>
      </c>
      <c r="G180" s="4">
        <v>20</v>
      </c>
      <c r="H180" s="8">
        <v>2.98</v>
      </c>
      <c r="I180" s="4">
        <v>0</v>
      </c>
    </row>
    <row r="181" spans="1:9" x14ac:dyDescent="0.2">
      <c r="A181" s="2">
        <v>3</v>
      </c>
      <c r="B181" s="1" t="s">
        <v>132</v>
      </c>
      <c r="C181" s="4">
        <v>66</v>
      </c>
      <c r="D181" s="8">
        <v>4.18</v>
      </c>
      <c r="E181" s="4">
        <v>62</v>
      </c>
      <c r="F181" s="8">
        <v>6.93</v>
      </c>
      <c r="G181" s="4">
        <v>4</v>
      </c>
      <c r="H181" s="8">
        <v>0.6</v>
      </c>
      <c r="I181" s="4">
        <v>0</v>
      </c>
    </row>
    <row r="182" spans="1:9" x14ac:dyDescent="0.2">
      <c r="A182" s="2">
        <v>4</v>
      </c>
      <c r="B182" s="1" t="s">
        <v>130</v>
      </c>
      <c r="C182" s="4">
        <v>64</v>
      </c>
      <c r="D182" s="8">
        <v>4.05</v>
      </c>
      <c r="E182" s="4">
        <v>63</v>
      </c>
      <c r="F182" s="8">
        <v>7.04</v>
      </c>
      <c r="G182" s="4">
        <v>1</v>
      </c>
      <c r="H182" s="8">
        <v>0.15</v>
      </c>
      <c r="I182" s="4">
        <v>0</v>
      </c>
    </row>
    <row r="183" spans="1:9" x14ac:dyDescent="0.2">
      <c r="A183" s="2">
        <v>5</v>
      </c>
      <c r="B183" s="1" t="s">
        <v>131</v>
      </c>
      <c r="C183" s="4">
        <v>49</v>
      </c>
      <c r="D183" s="8">
        <v>3.1</v>
      </c>
      <c r="E183" s="4">
        <v>46</v>
      </c>
      <c r="F183" s="8">
        <v>5.14</v>
      </c>
      <c r="G183" s="4">
        <v>3</v>
      </c>
      <c r="H183" s="8">
        <v>0.45</v>
      </c>
      <c r="I183" s="4">
        <v>0</v>
      </c>
    </row>
    <row r="184" spans="1:9" x14ac:dyDescent="0.2">
      <c r="A184" s="2">
        <v>6</v>
      </c>
      <c r="B184" s="1" t="s">
        <v>121</v>
      </c>
      <c r="C184" s="4">
        <v>43</v>
      </c>
      <c r="D184" s="8">
        <v>2.72</v>
      </c>
      <c r="E184" s="4">
        <v>25</v>
      </c>
      <c r="F184" s="8">
        <v>2.79</v>
      </c>
      <c r="G184" s="4">
        <v>16</v>
      </c>
      <c r="H184" s="8">
        <v>2.38</v>
      </c>
      <c r="I184" s="4">
        <v>2</v>
      </c>
    </row>
    <row r="185" spans="1:9" x14ac:dyDescent="0.2">
      <c r="A185" s="2">
        <v>7</v>
      </c>
      <c r="B185" s="1" t="s">
        <v>159</v>
      </c>
      <c r="C185" s="4">
        <v>42</v>
      </c>
      <c r="D185" s="8">
        <v>2.66</v>
      </c>
      <c r="E185" s="4">
        <v>36</v>
      </c>
      <c r="F185" s="8">
        <v>4.0199999999999996</v>
      </c>
      <c r="G185" s="4">
        <v>6</v>
      </c>
      <c r="H185" s="8">
        <v>0.89</v>
      </c>
      <c r="I185" s="4">
        <v>0</v>
      </c>
    </row>
    <row r="186" spans="1:9" x14ac:dyDescent="0.2">
      <c r="A186" s="2">
        <v>8</v>
      </c>
      <c r="B186" s="1" t="s">
        <v>124</v>
      </c>
      <c r="C186" s="4">
        <v>40</v>
      </c>
      <c r="D186" s="8">
        <v>2.5299999999999998</v>
      </c>
      <c r="E186" s="4">
        <v>26</v>
      </c>
      <c r="F186" s="8">
        <v>2.91</v>
      </c>
      <c r="G186" s="4">
        <v>14</v>
      </c>
      <c r="H186" s="8">
        <v>2.09</v>
      </c>
      <c r="I186" s="4">
        <v>0</v>
      </c>
    </row>
    <row r="187" spans="1:9" x14ac:dyDescent="0.2">
      <c r="A187" s="2">
        <v>9</v>
      </c>
      <c r="B187" s="1" t="s">
        <v>129</v>
      </c>
      <c r="C187" s="4">
        <v>39</v>
      </c>
      <c r="D187" s="8">
        <v>2.4700000000000002</v>
      </c>
      <c r="E187" s="4">
        <v>33</v>
      </c>
      <c r="F187" s="8">
        <v>3.69</v>
      </c>
      <c r="G187" s="4">
        <v>6</v>
      </c>
      <c r="H187" s="8">
        <v>0.89</v>
      </c>
      <c r="I187" s="4">
        <v>0</v>
      </c>
    </row>
    <row r="188" spans="1:9" x14ac:dyDescent="0.2">
      <c r="A188" s="2">
        <v>10</v>
      </c>
      <c r="B188" s="1" t="s">
        <v>133</v>
      </c>
      <c r="C188" s="4">
        <v>33</v>
      </c>
      <c r="D188" s="8">
        <v>2.09</v>
      </c>
      <c r="E188" s="4">
        <v>29</v>
      </c>
      <c r="F188" s="8">
        <v>3.24</v>
      </c>
      <c r="G188" s="4">
        <v>4</v>
      </c>
      <c r="H188" s="8">
        <v>0.6</v>
      </c>
      <c r="I188" s="4">
        <v>0</v>
      </c>
    </row>
    <row r="189" spans="1:9" x14ac:dyDescent="0.2">
      <c r="A189" s="2">
        <v>11</v>
      </c>
      <c r="B189" s="1" t="s">
        <v>155</v>
      </c>
      <c r="C189" s="4">
        <v>32</v>
      </c>
      <c r="D189" s="8">
        <v>2.0299999999999998</v>
      </c>
      <c r="E189" s="4">
        <v>6</v>
      </c>
      <c r="F189" s="8">
        <v>0.67</v>
      </c>
      <c r="G189" s="4">
        <v>26</v>
      </c>
      <c r="H189" s="8">
        <v>3.87</v>
      </c>
      <c r="I189" s="4">
        <v>0</v>
      </c>
    </row>
    <row r="190" spans="1:9" x14ac:dyDescent="0.2">
      <c r="A190" s="2">
        <v>11</v>
      </c>
      <c r="B190" s="1" t="s">
        <v>128</v>
      </c>
      <c r="C190" s="4">
        <v>32</v>
      </c>
      <c r="D190" s="8">
        <v>2.0299999999999998</v>
      </c>
      <c r="E190" s="4">
        <v>27</v>
      </c>
      <c r="F190" s="8">
        <v>3.02</v>
      </c>
      <c r="G190" s="4">
        <v>5</v>
      </c>
      <c r="H190" s="8">
        <v>0.75</v>
      </c>
      <c r="I190" s="4">
        <v>0</v>
      </c>
    </row>
    <row r="191" spans="1:9" x14ac:dyDescent="0.2">
      <c r="A191" s="2">
        <v>13</v>
      </c>
      <c r="B191" s="1" t="s">
        <v>116</v>
      </c>
      <c r="C191" s="4">
        <v>27</v>
      </c>
      <c r="D191" s="8">
        <v>1.71</v>
      </c>
      <c r="E191" s="4">
        <v>4</v>
      </c>
      <c r="F191" s="8">
        <v>0.45</v>
      </c>
      <c r="G191" s="4">
        <v>23</v>
      </c>
      <c r="H191" s="8">
        <v>3.43</v>
      </c>
      <c r="I191" s="4">
        <v>0</v>
      </c>
    </row>
    <row r="192" spans="1:9" x14ac:dyDescent="0.2">
      <c r="A192" s="2">
        <v>13</v>
      </c>
      <c r="B192" s="1" t="s">
        <v>119</v>
      </c>
      <c r="C192" s="4">
        <v>27</v>
      </c>
      <c r="D192" s="8">
        <v>1.71</v>
      </c>
      <c r="E192" s="4">
        <v>5</v>
      </c>
      <c r="F192" s="8">
        <v>0.56000000000000005</v>
      </c>
      <c r="G192" s="4">
        <v>22</v>
      </c>
      <c r="H192" s="8">
        <v>3.28</v>
      </c>
      <c r="I192" s="4">
        <v>0</v>
      </c>
    </row>
    <row r="193" spans="1:9" x14ac:dyDescent="0.2">
      <c r="A193" s="2">
        <v>15</v>
      </c>
      <c r="B193" s="1" t="s">
        <v>147</v>
      </c>
      <c r="C193" s="4">
        <v>26</v>
      </c>
      <c r="D193" s="8">
        <v>1.65</v>
      </c>
      <c r="E193" s="4">
        <v>11</v>
      </c>
      <c r="F193" s="8">
        <v>1.23</v>
      </c>
      <c r="G193" s="4">
        <v>15</v>
      </c>
      <c r="H193" s="8">
        <v>2.2400000000000002</v>
      </c>
      <c r="I193" s="4">
        <v>0</v>
      </c>
    </row>
    <row r="194" spans="1:9" x14ac:dyDescent="0.2">
      <c r="A194" s="2">
        <v>16</v>
      </c>
      <c r="B194" s="1" t="s">
        <v>152</v>
      </c>
      <c r="C194" s="4">
        <v>24</v>
      </c>
      <c r="D194" s="8">
        <v>1.52</v>
      </c>
      <c r="E194" s="4">
        <v>16</v>
      </c>
      <c r="F194" s="8">
        <v>1.79</v>
      </c>
      <c r="G194" s="4">
        <v>8</v>
      </c>
      <c r="H194" s="8">
        <v>1.19</v>
      </c>
      <c r="I194" s="4">
        <v>0</v>
      </c>
    </row>
    <row r="195" spans="1:9" x14ac:dyDescent="0.2">
      <c r="A195" s="2">
        <v>17</v>
      </c>
      <c r="B195" s="1" t="s">
        <v>140</v>
      </c>
      <c r="C195" s="4">
        <v>23</v>
      </c>
      <c r="D195" s="8">
        <v>1.46</v>
      </c>
      <c r="E195" s="4">
        <v>11</v>
      </c>
      <c r="F195" s="8">
        <v>1.23</v>
      </c>
      <c r="G195" s="4">
        <v>12</v>
      </c>
      <c r="H195" s="8">
        <v>1.79</v>
      </c>
      <c r="I195" s="4">
        <v>0</v>
      </c>
    </row>
    <row r="196" spans="1:9" x14ac:dyDescent="0.2">
      <c r="A196" s="2">
        <v>17</v>
      </c>
      <c r="B196" s="1" t="s">
        <v>135</v>
      </c>
      <c r="C196" s="4">
        <v>23</v>
      </c>
      <c r="D196" s="8">
        <v>1.46</v>
      </c>
      <c r="E196" s="4">
        <v>10</v>
      </c>
      <c r="F196" s="8">
        <v>1.1200000000000001</v>
      </c>
      <c r="G196" s="4">
        <v>13</v>
      </c>
      <c r="H196" s="8">
        <v>1.94</v>
      </c>
      <c r="I196" s="4">
        <v>0</v>
      </c>
    </row>
    <row r="197" spans="1:9" x14ac:dyDescent="0.2">
      <c r="A197" s="2">
        <v>19</v>
      </c>
      <c r="B197" s="1" t="s">
        <v>134</v>
      </c>
      <c r="C197" s="4">
        <v>22</v>
      </c>
      <c r="D197" s="8">
        <v>1.39</v>
      </c>
      <c r="E197" s="4">
        <v>21</v>
      </c>
      <c r="F197" s="8">
        <v>2.35</v>
      </c>
      <c r="G197" s="4">
        <v>1</v>
      </c>
      <c r="H197" s="8">
        <v>0.15</v>
      </c>
      <c r="I197" s="4">
        <v>0</v>
      </c>
    </row>
    <row r="198" spans="1:9" x14ac:dyDescent="0.2">
      <c r="A198" s="2">
        <v>20</v>
      </c>
      <c r="B198" s="1" t="s">
        <v>123</v>
      </c>
      <c r="C198" s="4">
        <v>21</v>
      </c>
      <c r="D198" s="8">
        <v>1.33</v>
      </c>
      <c r="E198" s="4">
        <v>3</v>
      </c>
      <c r="F198" s="8">
        <v>0.34</v>
      </c>
      <c r="G198" s="4">
        <v>18</v>
      </c>
      <c r="H198" s="8">
        <v>2.68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132</v>
      </c>
      <c r="C201" s="4">
        <v>112</v>
      </c>
      <c r="D201" s="8">
        <v>5.92</v>
      </c>
      <c r="E201" s="4">
        <v>110</v>
      </c>
      <c r="F201" s="8">
        <v>9.73</v>
      </c>
      <c r="G201" s="4">
        <v>2</v>
      </c>
      <c r="H201" s="8">
        <v>0.27</v>
      </c>
      <c r="I201" s="4">
        <v>0</v>
      </c>
    </row>
    <row r="202" spans="1:9" x14ac:dyDescent="0.2">
      <c r="A202" s="2">
        <v>2</v>
      </c>
      <c r="B202" s="1" t="s">
        <v>126</v>
      </c>
      <c r="C202" s="4">
        <v>110</v>
      </c>
      <c r="D202" s="8">
        <v>5.81</v>
      </c>
      <c r="E202" s="4">
        <v>83</v>
      </c>
      <c r="F202" s="8">
        <v>7.34</v>
      </c>
      <c r="G202" s="4">
        <v>27</v>
      </c>
      <c r="H202" s="8">
        <v>3.71</v>
      </c>
      <c r="I202" s="4">
        <v>0</v>
      </c>
    </row>
    <row r="203" spans="1:9" x14ac:dyDescent="0.2">
      <c r="A203" s="2">
        <v>3</v>
      </c>
      <c r="B203" s="1" t="s">
        <v>131</v>
      </c>
      <c r="C203" s="4">
        <v>81</v>
      </c>
      <c r="D203" s="8">
        <v>4.28</v>
      </c>
      <c r="E203" s="4">
        <v>78</v>
      </c>
      <c r="F203" s="8">
        <v>6.9</v>
      </c>
      <c r="G203" s="4">
        <v>3</v>
      </c>
      <c r="H203" s="8">
        <v>0.41</v>
      </c>
      <c r="I203" s="4">
        <v>0</v>
      </c>
    </row>
    <row r="204" spans="1:9" x14ac:dyDescent="0.2">
      <c r="A204" s="2">
        <v>4</v>
      </c>
      <c r="B204" s="1" t="s">
        <v>130</v>
      </c>
      <c r="C204" s="4">
        <v>53</v>
      </c>
      <c r="D204" s="8">
        <v>2.8</v>
      </c>
      <c r="E204" s="4">
        <v>51</v>
      </c>
      <c r="F204" s="8">
        <v>4.51</v>
      </c>
      <c r="G204" s="4">
        <v>2</v>
      </c>
      <c r="H204" s="8">
        <v>0.27</v>
      </c>
      <c r="I204" s="4">
        <v>0</v>
      </c>
    </row>
    <row r="205" spans="1:9" x14ac:dyDescent="0.2">
      <c r="A205" s="2">
        <v>5</v>
      </c>
      <c r="B205" s="1" t="s">
        <v>128</v>
      </c>
      <c r="C205" s="4">
        <v>48</v>
      </c>
      <c r="D205" s="8">
        <v>2.54</v>
      </c>
      <c r="E205" s="4">
        <v>38</v>
      </c>
      <c r="F205" s="8">
        <v>3.36</v>
      </c>
      <c r="G205" s="4">
        <v>10</v>
      </c>
      <c r="H205" s="8">
        <v>1.37</v>
      </c>
      <c r="I205" s="4">
        <v>0</v>
      </c>
    </row>
    <row r="206" spans="1:9" x14ac:dyDescent="0.2">
      <c r="A206" s="2">
        <v>6</v>
      </c>
      <c r="B206" s="1" t="s">
        <v>129</v>
      </c>
      <c r="C206" s="4">
        <v>47</v>
      </c>
      <c r="D206" s="8">
        <v>2.48</v>
      </c>
      <c r="E206" s="4">
        <v>43</v>
      </c>
      <c r="F206" s="8">
        <v>3.8</v>
      </c>
      <c r="G206" s="4">
        <v>4</v>
      </c>
      <c r="H206" s="8">
        <v>0.55000000000000004</v>
      </c>
      <c r="I206" s="4">
        <v>0</v>
      </c>
    </row>
    <row r="207" spans="1:9" x14ac:dyDescent="0.2">
      <c r="A207" s="2">
        <v>7</v>
      </c>
      <c r="B207" s="1" t="s">
        <v>121</v>
      </c>
      <c r="C207" s="4">
        <v>45</v>
      </c>
      <c r="D207" s="8">
        <v>2.38</v>
      </c>
      <c r="E207" s="4">
        <v>29</v>
      </c>
      <c r="F207" s="8">
        <v>2.56</v>
      </c>
      <c r="G207" s="4">
        <v>16</v>
      </c>
      <c r="H207" s="8">
        <v>2.2000000000000002</v>
      </c>
      <c r="I207" s="4">
        <v>0</v>
      </c>
    </row>
    <row r="208" spans="1:9" x14ac:dyDescent="0.2">
      <c r="A208" s="2">
        <v>8</v>
      </c>
      <c r="B208" s="1" t="s">
        <v>125</v>
      </c>
      <c r="C208" s="4">
        <v>39</v>
      </c>
      <c r="D208" s="8">
        <v>2.06</v>
      </c>
      <c r="E208" s="4">
        <v>26</v>
      </c>
      <c r="F208" s="8">
        <v>2.2999999999999998</v>
      </c>
      <c r="G208" s="4">
        <v>13</v>
      </c>
      <c r="H208" s="8">
        <v>1.79</v>
      </c>
      <c r="I208" s="4">
        <v>0</v>
      </c>
    </row>
    <row r="209" spans="1:9" x14ac:dyDescent="0.2">
      <c r="A209" s="2">
        <v>9</v>
      </c>
      <c r="B209" s="1" t="s">
        <v>140</v>
      </c>
      <c r="C209" s="4">
        <v>37</v>
      </c>
      <c r="D209" s="8">
        <v>1.96</v>
      </c>
      <c r="E209" s="4">
        <v>20</v>
      </c>
      <c r="F209" s="8">
        <v>1.77</v>
      </c>
      <c r="G209" s="4">
        <v>17</v>
      </c>
      <c r="H209" s="8">
        <v>2.34</v>
      </c>
      <c r="I209" s="4">
        <v>0</v>
      </c>
    </row>
    <row r="210" spans="1:9" x14ac:dyDescent="0.2">
      <c r="A210" s="2">
        <v>10</v>
      </c>
      <c r="B210" s="1" t="s">
        <v>118</v>
      </c>
      <c r="C210" s="4">
        <v>36</v>
      </c>
      <c r="D210" s="8">
        <v>1.9</v>
      </c>
      <c r="E210" s="4">
        <v>25</v>
      </c>
      <c r="F210" s="8">
        <v>2.21</v>
      </c>
      <c r="G210" s="4">
        <v>11</v>
      </c>
      <c r="H210" s="8">
        <v>1.51</v>
      </c>
      <c r="I210" s="4">
        <v>0</v>
      </c>
    </row>
    <row r="211" spans="1:9" x14ac:dyDescent="0.2">
      <c r="A211" s="2">
        <v>10</v>
      </c>
      <c r="B211" s="1" t="s">
        <v>158</v>
      </c>
      <c r="C211" s="4">
        <v>36</v>
      </c>
      <c r="D211" s="8">
        <v>1.9</v>
      </c>
      <c r="E211" s="4">
        <v>7</v>
      </c>
      <c r="F211" s="8">
        <v>0.62</v>
      </c>
      <c r="G211" s="4">
        <v>29</v>
      </c>
      <c r="H211" s="8">
        <v>3.98</v>
      </c>
      <c r="I211" s="4">
        <v>0</v>
      </c>
    </row>
    <row r="212" spans="1:9" x14ac:dyDescent="0.2">
      <c r="A212" s="2">
        <v>10</v>
      </c>
      <c r="B212" s="1" t="s">
        <v>122</v>
      </c>
      <c r="C212" s="4">
        <v>36</v>
      </c>
      <c r="D212" s="8">
        <v>1.9</v>
      </c>
      <c r="E212" s="4">
        <v>24</v>
      </c>
      <c r="F212" s="8">
        <v>2.12</v>
      </c>
      <c r="G212" s="4">
        <v>12</v>
      </c>
      <c r="H212" s="8">
        <v>1.65</v>
      </c>
      <c r="I212" s="4">
        <v>0</v>
      </c>
    </row>
    <row r="213" spans="1:9" x14ac:dyDescent="0.2">
      <c r="A213" s="2">
        <v>13</v>
      </c>
      <c r="B213" s="1" t="s">
        <v>155</v>
      </c>
      <c r="C213" s="4">
        <v>35</v>
      </c>
      <c r="D213" s="8">
        <v>1.85</v>
      </c>
      <c r="E213" s="4">
        <v>11</v>
      </c>
      <c r="F213" s="8">
        <v>0.97</v>
      </c>
      <c r="G213" s="4">
        <v>24</v>
      </c>
      <c r="H213" s="8">
        <v>3.3</v>
      </c>
      <c r="I213" s="4">
        <v>0</v>
      </c>
    </row>
    <row r="214" spans="1:9" x14ac:dyDescent="0.2">
      <c r="A214" s="2">
        <v>13</v>
      </c>
      <c r="B214" s="1" t="s">
        <v>124</v>
      </c>
      <c r="C214" s="4">
        <v>35</v>
      </c>
      <c r="D214" s="8">
        <v>1.85</v>
      </c>
      <c r="E214" s="4">
        <v>23</v>
      </c>
      <c r="F214" s="8">
        <v>2.0299999999999998</v>
      </c>
      <c r="G214" s="4">
        <v>12</v>
      </c>
      <c r="H214" s="8">
        <v>1.65</v>
      </c>
      <c r="I214" s="4">
        <v>0</v>
      </c>
    </row>
    <row r="215" spans="1:9" x14ac:dyDescent="0.2">
      <c r="A215" s="2">
        <v>15</v>
      </c>
      <c r="B215" s="1" t="s">
        <v>133</v>
      </c>
      <c r="C215" s="4">
        <v>29</v>
      </c>
      <c r="D215" s="8">
        <v>1.53</v>
      </c>
      <c r="E215" s="4">
        <v>26</v>
      </c>
      <c r="F215" s="8">
        <v>2.2999999999999998</v>
      </c>
      <c r="G215" s="4">
        <v>3</v>
      </c>
      <c r="H215" s="8">
        <v>0.41</v>
      </c>
      <c r="I215" s="4">
        <v>0</v>
      </c>
    </row>
    <row r="216" spans="1:9" x14ac:dyDescent="0.2">
      <c r="A216" s="2">
        <v>16</v>
      </c>
      <c r="B216" s="1" t="s">
        <v>119</v>
      </c>
      <c r="C216" s="4">
        <v>27</v>
      </c>
      <c r="D216" s="8">
        <v>1.43</v>
      </c>
      <c r="E216" s="4">
        <v>15</v>
      </c>
      <c r="F216" s="8">
        <v>1.33</v>
      </c>
      <c r="G216" s="4">
        <v>12</v>
      </c>
      <c r="H216" s="8">
        <v>1.65</v>
      </c>
      <c r="I216" s="4">
        <v>0</v>
      </c>
    </row>
    <row r="217" spans="1:9" x14ac:dyDescent="0.2">
      <c r="A217" s="2">
        <v>16</v>
      </c>
      <c r="B217" s="1" t="s">
        <v>156</v>
      </c>
      <c r="C217" s="4">
        <v>27</v>
      </c>
      <c r="D217" s="8">
        <v>1.43</v>
      </c>
      <c r="E217" s="4">
        <v>16</v>
      </c>
      <c r="F217" s="8">
        <v>1.41</v>
      </c>
      <c r="G217" s="4">
        <v>11</v>
      </c>
      <c r="H217" s="8">
        <v>1.51</v>
      </c>
      <c r="I217" s="4">
        <v>0</v>
      </c>
    </row>
    <row r="218" spans="1:9" x14ac:dyDescent="0.2">
      <c r="A218" s="2">
        <v>18</v>
      </c>
      <c r="B218" s="1" t="s">
        <v>134</v>
      </c>
      <c r="C218" s="4">
        <v>26</v>
      </c>
      <c r="D218" s="8">
        <v>1.37</v>
      </c>
      <c r="E218" s="4">
        <v>22</v>
      </c>
      <c r="F218" s="8">
        <v>1.95</v>
      </c>
      <c r="G218" s="4">
        <v>4</v>
      </c>
      <c r="H218" s="8">
        <v>0.55000000000000004</v>
      </c>
      <c r="I218" s="4">
        <v>0</v>
      </c>
    </row>
    <row r="219" spans="1:9" x14ac:dyDescent="0.2">
      <c r="A219" s="2">
        <v>19</v>
      </c>
      <c r="B219" s="1" t="s">
        <v>160</v>
      </c>
      <c r="C219" s="4">
        <v>25</v>
      </c>
      <c r="D219" s="8">
        <v>1.32</v>
      </c>
      <c r="E219" s="4">
        <v>21</v>
      </c>
      <c r="F219" s="8">
        <v>1.86</v>
      </c>
      <c r="G219" s="4">
        <v>4</v>
      </c>
      <c r="H219" s="8">
        <v>0.55000000000000004</v>
      </c>
      <c r="I219" s="4">
        <v>0</v>
      </c>
    </row>
    <row r="220" spans="1:9" x14ac:dyDescent="0.2">
      <c r="A220" s="2">
        <v>19</v>
      </c>
      <c r="B220" s="1" t="s">
        <v>123</v>
      </c>
      <c r="C220" s="4">
        <v>25</v>
      </c>
      <c r="D220" s="8">
        <v>1.32</v>
      </c>
      <c r="E220" s="4">
        <v>10</v>
      </c>
      <c r="F220" s="8">
        <v>0.88</v>
      </c>
      <c r="G220" s="4">
        <v>15</v>
      </c>
      <c r="H220" s="8">
        <v>2.06</v>
      </c>
      <c r="I220" s="4">
        <v>0</v>
      </c>
    </row>
    <row r="221" spans="1:9" x14ac:dyDescent="0.2">
      <c r="A221" s="1"/>
      <c r="C221" s="4"/>
      <c r="D221" s="8"/>
      <c r="E221" s="4"/>
      <c r="F221" s="8"/>
      <c r="G221" s="4"/>
      <c r="H221" s="8"/>
      <c r="I221" s="4"/>
    </row>
    <row r="222" spans="1:9" x14ac:dyDescent="0.2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2">
      <c r="A223" s="2">
        <v>1</v>
      </c>
      <c r="B223" s="1" t="s">
        <v>132</v>
      </c>
      <c r="C223" s="4">
        <v>42</v>
      </c>
      <c r="D223" s="8">
        <v>5</v>
      </c>
      <c r="E223" s="4">
        <v>41</v>
      </c>
      <c r="F223" s="8">
        <v>8.49</v>
      </c>
      <c r="G223" s="4">
        <v>1</v>
      </c>
      <c r="H223" s="8">
        <v>0.28999999999999998</v>
      </c>
      <c r="I223" s="4">
        <v>0</v>
      </c>
    </row>
    <row r="224" spans="1:9" x14ac:dyDescent="0.2">
      <c r="A224" s="2">
        <v>2</v>
      </c>
      <c r="B224" s="1" t="s">
        <v>131</v>
      </c>
      <c r="C224" s="4">
        <v>38</v>
      </c>
      <c r="D224" s="8">
        <v>4.5199999999999996</v>
      </c>
      <c r="E224" s="4">
        <v>36</v>
      </c>
      <c r="F224" s="8">
        <v>7.45</v>
      </c>
      <c r="G224" s="4">
        <v>2</v>
      </c>
      <c r="H224" s="8">
        <v>0.57999999999999996</v>
      </c>
      <c r="I224" s="4">
        <v>0</v>
      </c>
    </row>
    <row r="225" spans="1:9" x14ac:dyDescent="0.2">
      <c r="A225" s="2">
        <v>3</v>
      </c>
      <c r="B225" s="1" t="s">
        <v>118</v>
      </c>
      <c r="C225" s="4">
        <v>25</v>
      </c>
      <c r="D225" s="8">
        <v>2.98</v>
      </c>
      <c r="E225" s="4">
        <v>15</v>
      </c>
      <c r="F225" s="8">
        <v>3.11</v>
      </c>
      <c r="G225" s="4">
        <v>10</v>
      </c>
      <c r="H225" s="8">
        <v>2.88</v>
      </c>
      <c r="I225" s="4">
        <v>0</v>
      </c>
    </row>
    <row r="226" spans="1:9" x14ac:dyDescent="0.2">
      <c r="A226" s="2">
        <v>3</v>
      </c>
      <c r="B226" s="1" t="s">
        <v>126</v>
      </c>
      <c r="C226" s="4">
        <v>25</v>
      </c>
      <c r="D226" s="8">
        <v>2.98</v>
      </c>
      <c r="E226" s="4">
        <v>11</v>
      </c>
      <c r="F226" s="8">
        <v>2.2799999999999998</v>
      </c>
      <c r="G226" s="4">
        <v>14</v>
      </c>
      <c r="H226" s="8">
        <v>4.03</v>
      </c>
      <c r="I226" s="4">
        <v>0</v>
      </c>
    </row>
    <row r="227" spans="1:9" x14ac:dyDescent="0.2">
      <c r="A227" s="2">
        <v>5</v>
      </c>
      <c r="B227" s="1" t="s">
        <v>128</v>
      </c>
      <c r="C227" s="4">
        <v>24</v>
      </c>
      <c r="D227" s="8">
        <v>2.86</v>
      </c>
      <c r="E227" s="4">
        <v>19</v>
      </c>
      <c r="F227" s="8">
        <v>3.93</v>
      </c>
      <c r="G227" s="4">
        <v>5</v>
      </c>
      <c r="H227" s="8">
        <v>1.44</v>
      </c>
      <c r="I227" s="4">
        <v>0</v>
      </c>
    </row>
    <row r="228" spans="1:9" x14ac:dyDescent="0.2">
      <c r="A228" s="2">
        <v>6</v>
      </c>
      <c r="B228" s="1" t="s">
        <v>121</v>
      </c>
      <c r="C228" s="4">
        <v>23</v>
      </c>
      <c r="D228" s="8">
        <v>2.74</v>
      </c>
      <c r="E228" s="4">
        <v>15</v>
      </c>
      <c r="F228" s="8">
        <v>3.11</v>
      </c>
      <c r="G228" s="4">
        <v>8</v>
      </c>
      <c r="H228" s="8">
        <v>2.31</v>
      </c>
      <c r="I228" s="4">
        <v>0</v>
      </c>
    </row>
    <row r="229" spans="1:9" x14ac:dyDescent="0.2">
      <c r="A229" s="2">
        <v>7</v>
      </c>
      <c r="B229" s="1" t="s">
        <v>116</v>
      </c>
      <c r="C229" s="4">
        <v>19</v>
      </c>
      <c r="D229" s="8">
        <v>2.2599999999999998</v>
      </c>
      <c r="E229" s="4">
        <v>3</v>
      </c>
      <c r="F229" s="8">
        <v>0.62</v>
      </c>
      <c r="G229" s="4">
        <v>16</v>
      </c>
      <c r="H229" s="8">
        <v>4.6100000000000003</v>
      </c>
      <c r="I229" s="4">
        <v>0</v>
      </c>
    </row>
    <row r="230" spans="1:9" x14ac:dyDescent="0.2">
      <c r="A230" s="2">
        <v>8</v>
      </c>
      <c r="B230" s="1" t="s">
        <v>161</v>
      </c>
      <c r="C230" s="4">
        <v>18</v>
      </c>
      <c r="D230" s="8">
        <v>2.14</v>
      </c>
      <c r="E230" s="4">
        <v>14</v>
      </c>
      <c r="F230" s="8">
        <v>2.9</v>
      </c>
      <c r="G230" s="4">
        <v>4</v>
      </c>
      <c r="H230" s="8">
        <v>1.1499999999999999</v>
      </c>
      <c r="I230" s="4">
        <v>0</v>
      </c>
    </row>
    <row r="231" spans="1:9" x14ac:dyDescent="0.2">
      <c r="A231" s="2">
        <v>8</v>
      </c>
      <c r="B231" s="1" t="s">
        <v>119</v>
      </c>
      <c r="C231" s="4">
        <v>18</v>
      </c>
      <c r="D231" s="8">
        <v>2.14</v>
      </c>
      <c r="E231" s="4">
        <v>6</v>
      </c>
      <c r="F231" s="8">
        <v>1.24</v>
      </c>
      <c r="G231" s="4">
        <v>12</v>
      </c>
      <c r="H231" s="8">
        <v>3.46</v>
      </c>
      <c r="I231" s="4">
        <v>0</v>
      </c>
    </row>
    <row r="232" spans="1:9" x14ac:dyDescent="0.2">
      <c r="A232" s="2">
        <v>8</v>
      </c>
      <c r="B232" s="1" t="s">
        <v>124</v>
      </c>
      <c r="C232" s="4">
        <v>18</v>
      </c>
      <c r="D232" s="8">
        <v>2.14</v>
      </c>
      <c r="E232" s="4">
        <v>16</v>
      </c>
      <c r="F232" s="8">
        <v>3.31</v>
      </c>
      <c r="G232" s="4">
        <v>2</v>
      </c>
      <c r="H232" s="8">
        <v>0.57999999999999996</v>
      </c>
      <c r="I232" s="4">
        <v>0</v>
      </c>
    </row>
    <row r="233" spans="1:9" x14ac:dyDescent="0.2">
      <c r="A233" s="2">
        <v>8</v>
      </c>
      <c r="B233" s="1" t="s">
        <v>133</v>
      </c>
      <c r="C233" s="4">
        <v>18</v>
      </c>
      <c r="D233" s="8">
        <v>2.14</v>
      </c>
      <c r="E233" s="4">
        <v>13</v>
      </c>
      <c r="F233" s="8">
        <v>2.69</v>
      </c>
      <c r="G233" s="4">
        <v>4</v>
      </c>
      <c r="H233" s="8">
        <v>1.1499999999999999</v>
      </c>
      <c r="I233" s="4">
        <v>1</v>
      </c>
    </row>
    <row r="234" spans="1:9" x14ac:dyDescent="0.2">
      <c r="A234" s="2">
        <v>12</v>
      </c>
      <c r="B234" s="1" t="s">
        <v>130</v>
      </c>
      <c r="C234" s="4">
        <v>17</v>
      </c>
      <c r="D234" s="8">
        <v>2.02</v>
      </c>
      <c r="E234" s="4">
        <v>17</v>
      </c>
      <c r="F234" s="8">
        <v>3.52</v>
      </c>
      <c r="G234" s="4">
        <v>0</v>
      </c>
      <c r="H234" s="8">
        <v>0</v>
      </c>
      <c r="I234" s="4">
        <v>0</v>
      </c>
    </row>
    <row r="235" spans="1:9" x14ac:dyDescent="0.2">
      <c r="A235" s="2">
        <v>12</v>
      </c>
      <c r="B235" s="1" t="s">
        <v>134</v>
      </c>
      <c r="C235" s="4">
        <v>17</v>
      </c>
      <c r="D235" s="8">
        <v>2.02</v>
      </c>
      <c r="E235" s="4">
        <v>16</v>
      </c>
      <c r="F235" s="8">
        <v>3.31</v>
      </c>
      <c r="G235" s="4">
        <v>1</v>
      </c>
      <c r="H235" s="8">
        <v>0.28999999999999998</v>
      </c>
      <c r="I235" s="4">
        <v>0</v>
      </c>
    </row>
    <row r="236" spans="1:9" x14ac:dyDescent="0.2">
      <c r="A236" s="2">
        <v>14</v>
      </c>
      <c r="B236" s="1" t="s">
        <v>129</v>
      </c>
      <c r="C236" s="4">
        <v>16</v>
      </c>
      <c r="D236" s="8">
        <v>1.9</v>
      </c>
      <c r="E236" s="4">
        <v>16</v>
      </c>
      <c r="F236" s="8">
        <v>3.31</v>
      </c>
      <c r="G236" s="4">
        <v>0</v>
      </c>
      <c r="H236" s="8">
        <v>0</v>
      </c>
      <c r="I236" s="4">
        <v>0</v>
      </c>
    </row>
    <row r="237" spans="1:9" x14ac:dyDescent="0.2">
      <c r="A237" s="2">
        <v>15</v>
      </c>
      <c r="B237" s="1" t="s">
        <v>162</v>
      </c>
      <c r="C237" s="4">
        <v>15</v>
      </c>
      <c r="D237" s="8">
        <v>1.79</v>
      </c>
      <c r="E237" s="4">
        <v>11</v>
      </c>
      <c r="F237" s="8">
        <v>2.2799999999999998</v>
      </c>
      <c r="G237" s="4">
        <v>4</v>
      </c>
      <c r="H237" s="8">
        <v>1.1499999999999999</v>
      </c>
      <c r="I237" s="4">
        <v>0</v>
      </c>
    </row>
    <row r="238" spans="1:9" x14ac:dyDescent="0.2">
      <c r="A238" s="2">
        <v>15</v>
      </c>
      <c r="B238" s="1" t="s">
        <v>135</v>
      </c>
      <c r="C238" s="4">
        <v>15</v>
      </c>
      <c r="D238" s="8">
        <v>1.79</v>
      </c>
      <c r="E238" s="4">
        <v>7</v>
      </c>
      <c r="F238" s="8">
        <v>1.45</v>
      </c>
      <c r="G238" s="4">
        <v>8</v>
      </c>
      <c r="H238" s="8">
        <v>2.31</v>
      </c>
      <c r="I238" s="4">
        <v>0</v>
      </c>
    </row>
    <row r="239" spans="1:9" x14ac:dyDescent="0.2">
      <c r="A239" s="2">
        <v>17</v>
      </c>
      <c r="B239" s="1" t="s">
        <v>123</v>
      </c>
      <c r="C239" s="4">
        <v>14</v>
      </c>
      <c r="D239" s="8">
        <v>1.67</v>
      </c>
      <c r="E239" s="4">
        <v>5</v>
      </c>
      <c r="F239" s="8">
        <v>1.04</v>
      </c>
      <c r="G239" s="4">
        <v>9</v>
      </c>
      <c r="H239" s="8">
        <v>2.59</v>
      </c>
      <c r="I239" s="4">
        <v>0</v>
      </c>
    </row>
    <row r="240" spans="1:9" x14ac:dyDescent="0.2">
      <c r="A240" s="2">
        <v>18</v>
      </c>
      <c r="B240" s="1" t="s">
        <v>152</v>
      </c>
      <c r="C240" s="4">
        <v>13</v>
      </c>
      <c r="D240" s="8">
        <v>1.55</v>
      </c>
      <c r="E240" s="4">
        <v>10</v>
      </c>
      <c r="F240" s="8">
        <v>2.0699999999999998</v>
      </c>
      <c r="G240" s="4">
        <v>3</v>
      </c>
      <c r="H240" s="8">
        <v>0.86</v>
      </c>
      <c r="I240" s="4">
        <v>0</v>
      </c>
    </row>
    <row r="241" spans="1:9" x14ac:dyDescent="0.2">
      <c r="A241" s="2">
        <v>19</v>
      </c>
      <c r="B241" s="1" t="s">
        <v>122</v>
      </c>
      <c r="C241" s="4">
        <v>12</v>
      </c>
      <c r="D241" s="8">
        <v>1.43</v>
      </c>
      <c r="E241" s="4">
        <v>7</v>
      </c>
      <c r="F241" s="8">
        <v>1.45</v>
      </c>
      <c r="G241" s="4">
        <v>5</v>
      </c>
      <c r="H241" s="8">
        <v>1.44</v>
      </c>
      <c r="I241" s="4">
        <v>0</v>
      </c>
    </row>
    <row r="242" spans="1:9" x14ac:dyDescent="0.2">
      <c r="A242" s="2">
        <v>19</v>
      </c>
      <c r="B242" s="1" t="s">
        <v>159</v>
      </c>
      <c r="C242" s="4">
        <v>12</v>
      </c>
      <c r="D242" s="8">
        <v>1.43</v>
      </c>
      <c r="E242" s="4">
        <v>8</v>
      </c>
      <c r="F242" s="8">
        <v>1.66</v>
      </c>
      <c r="G242" s="4">
        <v>4</v>
      </c>
      <c r="H242" s="8">
        <v>1.1499999999999999</v>
      </c>
      <c r="I242" s="4">
        <v>0</v>
      </c>
    </row>
    <row r="243" spans="1:9" x14ac:dyDescent="0.2">
      <c r="A243" s="1"/>
      <c r="C243" s="4"/>
      <c r="D243" s="8"/>
      <c r="E243" s="4"/>
      <c r="F243" s="8"/>
      <c r="G243" s="4"/>
      <c r="H243" s="8"/>
      <c r="I243" s="4"/>
    </row>
    <row r="244" spans="1:9" x14ac:dyDescent="0.2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2">
      <c r="A245" s="2">
        <v>1</v>
      </c>
      <c r="B245" s="1" t="s">
        <v>126</v>
      </c>
      <c r="C245" s="4">
        <v>152</v>
      </c>
      <c r="D245" s="8">
        <v>11.18</v>
      </c>
      <c r="E245" s="4">
        <v>121</v>
      </c>
      <c r="F245" s="8">
        <v>21.27</v>
      </c>
      <c r="G245" s="4">
        <v>31</v>
      </c>
      <c r="H245" s="8">
        <v>3.99</v>
      </c>
      <c r="I245" s="4">
        <v>0</v>
      </c>
    </row>
    <row r="246" spans="1:9" x14ac:dyDescent="0.2">
      <c r="A246" s="2">
        <v>2</v>
      </c>
      <c r="B246" s="1" t="s">
        <v>132</v>
      </c>
      <c r="C246" s="4">
        <v>59</v>
      </c>
      <c r="D246" s="8">
        <v>4.34</v>
      </c>
      <c r="E246" s="4">
        <v>50</v>
      </c>
      <c r="F246" s="8">
        <v>8.7899999999999991</v>
      </c>
      <c r="G246" s="4">
        <v>9</v>
      </c>
      <c r="H246" s="8">
        <v>1.1599999999999999</v>
      </c>
      <c r="I246" s="4">
        <v>0</v>
      </c>
    </row>
    <row r="247" spans="1:9" x14ac:dyDescent="0.2">
      <c r="A247" s="2">
        <v>3</v>
      </c>
      <c r="B247" s="1" t="s">
        <v>131</v>
      </c>
      <c r="C247" s="4">
        <v>45</v>
      </c>
      <c r="D247" s="8">
        <v>3.31</v>
      </c>
      <c r="E247" s="4">
        <v>41</v>
      </c>
      <c r="F247" s="8">
        <v>7.21</v>
      </c>
      <c r="G247" s="4">
        <v>4</v>
      </c>
      <c r="H247" s="8">
        <v>0.52</v>
      </c>
      <c r="I247" s="4">
        <v>0</v>
      </c>
    </row>
    <row r="248" spans="1:9" x14ac:dyDescent="0.2">
      <c r="A248" s="2">
        <v>4</v>
      </c>
      <c r="B248" s="1" t="s">
        <v>122</v>
      </c>
      <c r="C248" s="4">
        <v>35</v>
      </c>
      <c r="D248" s="8">
        <v>2.57</v>
      </c>
      <c r="E248" s="4">
        <v>10</v>
      </c>
      <c r="F248" s="8">
        <v>1.76</v>
      </c>
      <c r="G248" s="4">
        <v>25</v>
      </c>
      <c r="H248" s="8">
        <v>3.22</v>
      </c>
      <c r="I248" s="4">
        <v>0</v>
      </c>
    </row>
    <row r="249" spans="1:9" x14ac:dyDescent="0.2">
      <c r="A249" s="2">
        <v>4</v>
      </c>
      <c r="B249" s="1" t="s">
        <v>128</v>
      </c>
      <c r="C249" s="4">
        <v>35</v>
      </c>
      <c r="D249" s="8">
        <v>2.57</v>
      </c>
      <c r="E249" s="4">
        <v>29</v>
      </c>
      <c r="F249" s="8">
        <v>5.0999999999999996</v>
      </c>
      <c r="G249" s="4">
        <v>6</v>
      </c>
      <c r="H249" s="8">
        <v>0.77</v>
      </c>
      <c r="I249" s="4">
        <v>0</v>
      </c>
    </row>
    <row r="250" spans="1:9" x14ac:dyDescent="0.2">
      <c r="A250" s="2">
        <v>6</v>
      </c>
      <c r="B250" s="1" t="s">
        <v>134</v>
      </c>
      <c r="C250" s="4">
        <v>33</v>
      </c>
      <c r="D250" s="8">
        <v>2.4300000000000002</v>
      </c>
      <c r="E250" s="4">
        <v>30</v>
      </c>
      <c r="F250" s="8">
        <v>5.27</v>
      </c>
      <c r="G250" s="4">
        <v>3</v>
      </c>
      <c r="H250" s="8">
        <v>0.39</v>
      </c>
      <c r="I250" s="4">
        <v>0</v>
      </c>
    </row>
    <row r="251" spans="1:9" x14ac:dyDescent="0.2">
      <c r="A251" s="2">
        <v>7</v>
      </c>
      <c r="B251" s="1" t="s">
        <v>116</v>
      </c>
      <c r="C251" s="4">
        <v>31</v>
      </c>
      <c r="D251" s="8">
        <v>2.2799999999999998</v>
      </c>
      <c r="E251" s="4">
        <v>3</v>
      </c>
      <c r="F251" s="8">
        <v>0.53</v>
      </c>
      <c r="G251" s="4">
        <v>28</v>
      </c>
      <c r="H251" s="8">
        <v>3.61</v>
      </c>
      <c r="I251" s="4">
        <v>0</v>
      </c>
    </row>
    <row r="252" spans="1:9" x14ac:dyDescent="0.2">
      <c r="A252" s="2">
        <v>7</v>
      </c>
      <c r="B252" s="1" t="s">
        <v>145</v>
      </c>
      <c r="C252" s="4">
        <v>31</v>
      </c>
      <c r="D252" s="8">
        <v>2.2799999999999998</v>
      </c>
      <c r="E252" s="4">
        <v>3</v>
      </c>
      <c r="F252" s="8">
        <v>0.53</v>
      </c>
      <c r="G252" s="4">
        <v>28</v>
      </c>
      <c r="H252" s="8">
        <v>3.61</v>
      </c>
      <c r="I252" s="4">
        <v>0</v>
      </c>
    </row>
    <row r="253" spans="1:9" x14ac:dyDescent="0.2">
      <c r="A253" s="2">
        <v>7</v>
      </c>
      <c r="B253" s="1" t="s">
        <v>133</v>
      </c>
      <c r="C253" s="4">
        <v>31</v>
      </c>
      <c r="D253" s="8">
        <v>2.2799999999999998</v>
      </c>
      <c r="E253" s="4">
        <v>24</v>
      </c>
      <c r="F253" s="8">
        <v>4.22</v>
      </c>
      <c r="G253" s="4">
        <v>7</v>
      </c>
      <c r="H253" s="8">
        <v>0.9</v>
      </c>
      <c r="I253" s="4">
        <v>0</v>
      </c>
    </row>
    <row r="254" spans="1:9" x14ac:dyDescent="0.2">
      <c r="A254" s="2">
        <v>10</v>
      </c>
      <c r="B254" s="1" t="s">
        <v>119</v>
      </c>
      <c r="C254" s="4">
        <v>29</v>
      </c>
      <c r="D254" s="8">
        <v>2.13</v>
      </c>
      <c r="E254" s="4">
        <v>9</v>
      </c>
      <c r="F254" s="8">
        <v>1.58</v>
      </c>
      <c r="G254" s="4">
        <v>20</v>
      </c>
      <c r="H254" s="8">
        <v>2.58</v>
      </c>
      <c r="I254" s="4">
        <v>0</v>
      </c>
    </row>
    <row r="255" spans="1:9" x14ac:dyDescent="0.2">
      <c r="A255" s="2">
        <v>10</v>
      </c>
      <c r="B255" s="1" t="s">
        <v>125</v>
      </c>
      <c r="C255" s="4">
        <v>29</v>
      </c>
      <c r="D255" s="8">
        <v>2.13</v>
      </c>
      <c r="E255" s="4">
        <v>20</v>
      </c>
      <c r="F255" s="8">
        <v>3.51</v>
      </c>
      <c r="G255" s="4">
        <v>9</v>
      </c>
      <c r="H255" s="8">
        <v>1.1599999999999999</v>
      </c>
      <c r="I255" s="4">
        <v>0</v>
      </c>
    </row>
    <row r="256" spans="1:9" x14ac:dyDescent="0.2">
      <c r="A256" s="2">
        <v>12</v>
      </c>
      <c r="B256" s="1" t="s">
        <v>117</v>
      </c>
      <c r="C256" s="4">
        <v>25</v>
      </c>
      <c r="D256" s="8">
        <v>1.84</v>
      </c>
      <c r="E256" s="4">
        <v>1</v>
      </c>
      <c r="F256" s="8">
        <v>0.18</v>
      </c>
      <c r="G256" s="4">
        <v>24</v>
      </c>
      <c r="H256" s="8">
        <v>3.09</v>
      </c>
      <c r="I256" s="4">
        <v>0</v>
      </c>
    </row>
    <row r="257" spans="1:9" x14ac:dyDescent="0.2">
      <c r="A257" s="2">
        <v>13</v>
      </c>
      <c r="B257" s="1" t="s">
        <v>121</v>
      </c>
      <c r="C257" s="4">
        <v>24</v>
      </c>
      <c r="D257" s="8">
        <v>1.76</v>
      </c>
      <c r="E257" s="4">
        <v>13</v>
      </c>
      <c r="F257" s="8">
        <v>2.2799999999999998</v>
      </c>
      <c r="G257" s="4">
        <v>11</v>
      </c>
      <c r="H257" s="8">
        <v>1.42</v>
      </c>
      <c r="I257" s="4">
        <v>0</v>
      </c>
    </row>
    <row r="258" spans="1:9" x14ac:dyDescent="0.2">
      <c r="A258" s="2">
        <v>14</v>
      </c>
      <c r="B258" s="1" t="s">
        <v>118</v>
      </c>
      <c r="C258" s="4">
        <v>23</v>
      </c>
      <c r="D258" s="8">
        <v>1.69</v>
      </c>
      <c r="E258" s="4">
        <v>4</v>
      </c>
      <c r="F258" s="8">
        <v>0.7</v>
      </c>
      <c r="G258" s="4">
        <v>19</v>
      </c>
      <c r="H258" s="8">
        <v>2.4500000000000002</v>
      </c>
      <c r="I258" s="4">
        <v>0</v>
      </c>
    </row>
    <row r="259" spans="1:9" x14ac:dyDescent="0.2">
      <c r="A259" s="2">
        <v>15</v>
      </c>
      <c r="B259" s="1" t="s">
        <v>124</v>
      </c>
      <c r="C259" s="4">
        <v>21</v>
      </c>
      <c r="D259" s="8">
        <v>1.54</v>
      </c>
      <c r="E259" s="4">
        <v>12</v>
      </c>
      <c r="F259" s="8">
        <v>2.11</v>
      </c>
      <c r="G259" s="4">
        <v>9</v>
      </c>
      <c r="H259" s="8">
        <v>1.1599999999999999</v>
      </c>
      <c r="I259" s="4">
        <v>0</v>
      </c>
    </row>
    <row r="260" spans="1:9" x14ac:dyDescent="0.2">
      <c r="A260" s="2">
        <v>16</v>
      </c>
      <c r="B260" s="1" t="s">
        <v>129</v>
      </c>
      <c r="C260" s="4">
        <v>19</v>
      </c>
      <c r="D260" s="8">
        <v>1.4</v>
      </c>
      <c r="E260" s="4">
        <v>16</v>
      </c>
      <c r="F260" s="8">
        <v>2.81</v>
      </c>
      <c r="G260" s="4">
        <v>3</v>
      </c>
      <c r="H260" s="8">
        <v>0.39</v>
      </c>
      <c r="I260" s="4">
        <v>0</v>
      </c>
    </row>
    <row r="261" spans="1:9" x14ac:dyDescent="0.2">
      <c r="A261" s="2">
        <v>16</v>
      </c>
      <c r="B261" s="1" t="s">
        <v>135</v>
      </c>
      <c r="C261" s="4">
        <v>19</v>
      </c>
      <c r="D261" s="8">
        <v>1.4</v>
      </c>
      <c r="E261" s="4">
        <v>7</v>
      </c>
      <c r="F261" s="8">
        <v>1.23</v>
      </c>
      <c r="G261" s="4">
        <v>12</v>
      </c>
      <c r="H261" s="8">
        <v>1.55</v>
      </c>
      <c r="I261" s="4">
        <v>0</v>
      </c>
    </row>
    <row r="262" spans="1:9" x14ac:dyDescent="0.2">
      <c r="A262" s="2">
        <v>18</v>
      </c>
      <c r="B262" s="1" t="s">
        <v>148</v>
      </c>
      <c r="C262" s="4">
        <v>18</v>
      </c>
      <c r="D262" s="8">
        <v>1.32</v>
      </c>
      <c r="E262" s="4">
        <v>1</v>
      </c>
      <c r="F262" s="8">
        <v>0.18</v>
      </c>
      <c r="G262" s="4">
        <v>17</v>
      </c>
      <c r="H262" s="8">
        <v>2.19</v>
      </c>
      <c r="I262" s="4">
        <v>0</v>
      </c>
    </row>
    <row r="263" spans="1:9" x14ac:dyDescent="0.2">
      <c r="A263" s="2">
        <v>18</v>
      </c>
      <c r="B263" s="1" t="s">
        <v>127</v>
      </c>
      <c r="C263" s="4">
        <v>18</v>
      </c>
      <c r="D263" s="8">
        <v>1.32</v>
      </c>
      <c r="E263" s="4">
        <v>3</v>
      </c>
      <c r="F263" s="8">
        <v>0.53</v>
      </c>
      <c r="G263" s="4">
        <v>14</v>
      </c>
      <c r="H263" s="8">
        <v>1.8</v>
      </c>
      <c r="I263" s="4">
        <v>0</v>
      </c>
    </row>
    <row r="264" spans="1:9" x14ac:dyDescent="0.2">
      <c r="A264" s="2">
        <v>20</v>
      </c>
      <c r="B264" s="1" t="s">
        <v>163</v>
      </c>
      <c r="C264" s="4">
        <v>17</v>
      </c>
      <c r="D264" s="8">
        <v>1.25</v>
      </c>
      <c r="E264" s="4">
        <v>0</v>
      </c>
      <c r="F264" s="8">
        <v>0</v>
      </c>
      <c r="G264" s="4">
        <v>17</v>
      </c>
      <c r="H264" s="8">
        <v>2.19</v>
      </c>
      <c r="I264" s="4">
        <v>0</v>
      </c>
    </row>
    <row r="265" spans="1:9" x14ac:dyDescent="0.2">
      <c r="A265" s="2">
        <v>20</v>
      </c>
      <c r="B265" s="1" t="s">
        <v>123</v>
      </c>
      <c r="C265" s="4">
        <v>17</v>
      </c>
      <c r="D265" s="8">
        <v>1.25</v>
      </c>
      <c r="E265" s="4">
        <v>0</v>
      </c>
      <c r="F265" s="8">
        <v>0</v>
      </c>
      <c r="G265" s="4">
        <v>17</v>
      </c>
      <c r="H265" s="8">
        <v>2.19</v>
      </c>
      <c r="I265" s="4">
        <v>0</v>
      </c>
    </row>
    <row r="266" spans="1:9" x14ac:dyDescent="0.2">
      <c r="A266" s="2">
        <v>20</v>
      </c>
      <c r="B266" s="1" t="s">
        <v>164</v>
      </c>
      <c r="C266" s="4">
        <v>17</v>
      </c>
      <c r="D266" s="8">
        <v>1.25</v>
      </c>
      <c r="E266" s="4">
        <v>2</v>
      </c>
      <c r="F266" s="8">
        <v>0.35</v>
      </c>
      <c r="G266" s="4">
        <v>15</v>
      </c>
      <c r="H266" s="8">
        <v>1.93</v>
      </c>
      <c r="I266" s="4">
        <v>0</v>
      </c>
    </row>
    <row r="267" spans="1:9" x14ac:dyDescent="0.2">
      <c r="A267" s="1"/>
      <c r="C267" s="4"/>
      <c r="D267" s="8"/>
      <c r="E267" s="4"/>
      <c r="F267" s="8"/>
      <c r="G267" s="4"/>
      <c r="H267" s="8"/>
      <c r="I267" s="4"/>
    </row>
    <row r="268" spans="1:9" x14ac:dyDescent="0.2">
      <c r="A268" s="1" t="s">
        <v>12</v>
      </c>
      <c r="C268" s="4"/>
      <c r="D268" s="8"/>
      <c r="E268" s="4"/>
      <c r="F268" s="8"/>
      <c r="G268" s="4"/>
      <c r="H268" s="8"/>
      <c r="I268" s="4"/>
    </row>
    <row r="269" spans="1:9" x14ac:dyDescent="0.2">
      <c r="A269" s="2">
        <v>1</v>
      </c>
      <c r="B269" s="1" t="s">
        <v>132</v>
      </c>
      <c r="C269" s="4">
        <v>34</v>
      </c>
      <c r="D269" s="8">
        <v>6.03</v>
      </c>
      <c r="E269" s="4">
        <v>30</v>
      </c>
      <c r="F269" s="8">
        <v>9.4600000000000009</v>
      </c>
      <c r="G269" s="4">
        <v>4</v>
      </c>
      <c r="H269" s="8">
        <v>1.69</v>
      </c>
      <c r="I269" s="4">
        <v>0</v>
      </c>
    </row>
    <row r="270" spans="1:9" x14ac:dyDescent="0.2">
      <c r="A270" s="2">
        <v>2</v>
      </c>
      <c r="B270" s="1" t="s">
        <v>131</v>
      </c>
      <c r="C270" s="4">
        <v>24</v>
      </c>
      <c r="D270" s="8">
        <v>4.26</v>
      </c>
      <c r="E270" s="4">
        <v>23</v>
      </c>
      <c r="F270" s="8">
        <v>7.26</v>
      </c>
      <c r="G270" s="4">
        <v>1</v>
      </c>
      <c r="H270" s="8">
        <v>0.42</v>
      </c>
      <c r="I270" s="4">
        <v>0</v>
      </c>
    </row>
    <row r="271" spans="1:9" x14ac:dyDescent="0.2">
      <c r="A271" s="2">
        <v>3</v>
      </c>
      <c r="B271" s="1" t="s">
        <v>129</v>
      </c>
      <c r="C271" s="4">
        <v>22</v>
      </c>
      <c r="D271" s="8">
        <v>3.9</v>
      </c>
      <c r="E271" s="4">
        <v>21</v>
      </c>
      <c r="F271" s="8">
        <v>6.62</v>
      </c>
      <c r="G271" s="4">
        <v>1</v>
      </c>
      <c r="H271" s="8">
        <v>0.42</v>
      </c>
      <c r="I271" s="4">
        <v>0</v>
      </c>
    </row>
    <row r="272" spans="1:9" x14ac:dyDescent="0.2">
      <c r="A272" s="2">
        <v>4</v>
      </c>
      <c r="B272" s="1" t="s">
        <v>121</v>
      </c>
      <c r="C272" s="4">
        <v>17</v>
      </c>
      <c r="D272" s="8">
        <v>3.01</v>
      </c>
      <c r="E272" s="4">
        <v>9</v>
      </c>
      <c r="F272" s="8">
        <v>2.84</v>
      </c>
      <c r="G272" s="4">
        <v>8</v>
      </c>
      <c r="H272" s="8">
        <v>3.39</v>
      </c>
      <c r="I272" s="4">
        <v>0</v>
      </c>
    </row>
    <row r="273" spans="1:9" x14ac:dyDescent="0.2">
      <c r="A273" s="2">
        <v>4</v>
      </c>
      <c r="B273" s="1" t="s">
        <v>122</v>
      </c>
      <c r="C273" s="4">
        <v>17</v>
      </c>
      <c r="D273" s="8">
        <v>3.01</v>
      </c>
      <c r="E273" s="4">
        <v>11</v>
      </c>
      <c r="F273" s="8">
        <v>3.47</v>
      </c>
      <c r="G273" s="4">
        <v>6</v>
      </c>
      <c r="H273" s="8">
        <v>2.54</v>
      </c>
      <c r="I273" s="4">
        <v>0</v>
      </c>
    </row>
    <row r="274" spans="1:9" x14ac:dyDescent="0.2">
      <c r="A274" s="2">
        <v>4</v>
      </c>
      <c r="B274" s="1" t="s">
        <v>165</v>
      </c>
      <c r="C274" s="4">
        <v>17</v>
      </c>
      <c r="D274" s="8">
        <v>3.01</v>
      </c>
      <c r="E274" s="4">
        <v>15</v>
      </c>
      <c r="F274" s="8">
        <v>4.7300000000000004</v>
      </c>
      <c r="G274" s="4">
        <v>2</v>
      </c>
      <c r="H274" s="8">
        <v>0.85</v>
      </c>
      <c r="I274" s="4">
        <v>0</v>
      </c>
    </row>
    <row r="275" spans="1:9" x14ac:dyDescent="0.2">
      <c r="A275" s="2">
        <v>4</v>
      </c>
      <c r="B275" s="1" t="s">
        <v>128</v>
      </c>
      <c r="C275" s="4">
        <v>17</v>
      </c>
      <c r="D275" s="8">
        <v>3.01</v>
      </c>
      <c r="E275" s="4">
        <v>13</v>
      </c>
      <c r="F275" s="8">
        <v>4.0999999999999996</v>
      </c>
      <c r="G275" s="4">
        <v>4</v>
      </c>
      <c r="H275" s="8">
        <v>1.69</v>
      </c>
      <c r="I275" s="4">
        <v>0</v>
      </c>
    </row>
    <row r="276" spans="1:9" x14ac:dyDescent="0.2">
      <c r="A276" s="2">
        <v>8</v>
      </c>
      <c r="B276" s="1" t="s">
        <v>123</v>
      </c>
      <c r="C276" s="4">
        <v>15</v>
      </c>
      <c r="D276" s="8">
        <v>2.66</v>
      </c>
      <c r="E276" s="4">
        <v>9</v>
      </c>
      <c r="F276" s="8">
        <v>2.84</v>
      </c>
      <c r="G276" s="4">
        <v>6</v>
      </c>
      <c r="H276" s="8">
        <v>2.54</v>
      </c>
      <c r="I276" s="4">
        <v>0</v>
      </c>
    </row>
    <row r="277" spans="1:9" x14ac:dyDescent="0.2">
      <c r="A277" s="2">
        <v>8</v>
      </c>
      <c r="B277" s="1" t="s">
        <v>130</v>
      </c>
      <c r="C277" s="4">
        <v>15</v>
      </c>
      <c r="D277" s="8">
        <v>2.66</v>
      </c>
      <c r="E277" s="4">
        <v>14</v>
      </c>
      <c r="F277" s="8">
        <v>4.42</v>
      </c>
      <c r="G277" s="4">
        <v>1</v>
      </c>
      <c r="H277" s="8">
        <v>0.42</v>
      </c>
      <c r="I277" s="4">
        <v>0</v>
      </c>
    </row>
    <row r="278" spans="1:9" x14ac:dyDescent="0.2">
      <c r="A278" s="2">
        <v>10</v>
      </c>
      <c r="B278" s="1" t="s">
        <v>135</v>
      </c>
      <c r="C278" s="4">
        <v>14</v>
      </c>
      <c r="D278" s="8">
        <v>2.48</v>
      </c>
      <c r="E278" s="4">
        <v>6</v>
      </c>
      <c r="F278" s="8">
        <v>1.89</v>
      </c>
      <c r="G278" s="4">
        <v>8</v>
      </c>
      <c r="H278" s="8">
        <v>3.39</v>
      </c>
      <c r="I278" s="4">
        <v>0</v>
      </c>
    </row>
    <row r="279" spans="1:9" x14ac:dyDescent="0.2">
      <c r="A279" s="2">
        <v>11</v>
      </c>
      <c r="B279" s="1" t="s">
        <v>118</v>
      </c>
      <c r="C279" s="4">
        <v>13</v>
      </c>
      <c r="D279" s="8">
        <v>2.2999999999999998</v>
      </c>
      <c r="E279" s="4">
        <v>7</v>
      </c>
      <c r="F279" s="8">
        <v>2.21</v>
      </c>
      <c r="G279" s="4">
        <v>6</v>
      </c>
      <c r="H279" s="8">
        <v>2.54</v>
      </c>
      <c r="I279" s="4">
        <v>0</v>
      </c>
    </row>
    <row r="280" spans="1:9" x14ac:dyDescent="0.2">
      <c r="A280" s="2">
        <v>12</v>
      </c>
      <c r="B280" s="1" t="s">
        <v>124</v>
      </c>
      <c r="C280" s="4">
        <v>12</v>
      </c>
      <c r="D280" s="8">
        <v>2.13</v>
      </c>
      <c r="E280" s="4">
        <v>6</v>
      </c>
      <c r="F280" s="8">
        <v>1.89</v>
      </c>
      <c r="G280" s="4">
        <v>6</v>
      </c>
      <c r="H280" s="8">
        <v>2.54</v>
      </c>
      <c r="I280" s="4">
        <v>0</v>
      </c>
    </row>
    <row r="281" spans="1:9" x14ac:dyDescent="0.2">
      <c r="A281" s="2">
        <v>13</v>
      </c>
      <c r="B281" s="1" t="s">
        <v>134</v>
      </c>
      <c r="C281" s="4">
        <v>11</v>
      </c>
      <c r="D281" s="8">
        <v>1.95</v>
      </c>
      <c r="E281" s="4">
        <v>10</v>
      </c>
      <c r="F281" s="8">
        <v>3.15</v>
      </c>
      <c r="G281" s="4">
        <v>1</v>
      </c>
      <c r="H281" s="8">
        <v>0.42</v>
      </c>
      <c r="I281" s="4">
        <v>0</v>
      </c>
    </row>
    <row r="282" spans="1:9" x14ac:dyDescent="0.2">
      <c r="A282" s="2">
        <v>14</v>
      </c>
      <c r="B282" s="1" t="s">
        <v>116</v>
      </c>
      <c r="C282" s="4">
        <v>10</v>
      </c>
      <c r="D282" s="8">
        <v>1.77</v>
      </c>
      <c r="E282" s="4">
        <v>1</v>
      </c>
      <c r="F282" s="8">
        <v>0.32</v>
      </c>
      <c r="G282" s="4">
        <v>9</v>
      </c>
      <c r="H282" s="8">
        <v>3.81</v>
      </c>
      <c r="I282" s="4">
        <v>0</v>
      </c>
    </row>
    <row r="283" spans="1:9" x14ac:dyDescent="0.2">
      <c r="A283" s="2">
        <v>15</v>
      </c>
      <c r="B283" s="1" t="s">
        <v>163</v>
      </c>
      <c r="C283" s="4">
        <v>9</v>
      </c>
      <c r="D283" s="8">
        <v>1.6</v>
      </c>
      <c r="E283" s="4">
        <v>3</v>
      </c>
      <c r="F283" s="8">
        <v>0.95</v>
      </c>
      <c r="G283" s="4">
        <v>6</v>
      </c>
      <c r="H283" s="8">
        <v>2.54</v>
      </c>
      <c r="I283" s="4">
        <v>0</v>
      </c>
    </row>
    <row r="284" spans="1:9" x14ac:dyDescent="0.2">
      <c r="A284" s="2">
        <v>15</v>
      </c>
      <c r="B284" s="1" t="s">
        <v>162</v>
      </c>
      <c r="C284" s="4">
        <v>9</v>
      </c>
      <c r="D284" s="8">
        <v>1.6</v>
      </c>
      <c r="E284" s="4">
        <v>5</v>
      </c>
      <c r="F284" s="8">
        <v>1.58</v>
      </c>
      <c r="G284" s="4">
        <v>4</v>
      </c>
      <c r="H284" s="8">
        <v>1.69</v>
      </c>
      <c r="I284" s="4">
        <v>0</v>
      </c>
    </row>
    <row r="285" spans="1:9" x14ac:dyDescent="0.2">
      <c r="A285" s="2">
        <v>15</v>
      </c>
      <c r="B285" s="1" t="s">
        <v>166</v>
      </c>
      <c r="C285" s="4">
        <v>9</v>
      </c>
      <c r="D285" s="8">
        <v>1.6</v>
      </c>
      <c r="E285" s="4">
        <v>0</v>
      </c>
      <c r="F285" s="8">
        <v>0</v>
      </c>
      <c r="G285" s="4">
        <v>1</v>
      </c>
      <c r="H285" s="8">
        <v>0.42</v>
      </c>
      <c r="I285" s="4">
        <v>0</v>
      </c>
    </row>
    <row r="286" spans="1:9" x14ac:dyDescent="0.2">
      <c r="A286" s="2">
        <v>18</v>
      </c>
      <c r="B286" s="1" t="s">
        <v>117</v>
      </c>
      <c r="C286" s="4">
        <v>8</v>
      </c>
      <c r="D286" s="8">
        <v>1.42</v>
      </c>
      <c r="E286" s="4">
        <v>0</v>
      </c>
      <c r="F286" s="8">
        <v>0</v>
      </c>
      <c r="G286" s="4">
        <v>8</v>
      </c>
      <c r="H286" s="8">
        <v>3.39</v>
      </c>
      <c r="I286" s="4">
        <v>0</v>
      </c>
    </row>
    <row r="287" spans="1:9" x14ac:dyDescent="0.2">
      <c r="A287" s="2">
        <v>18</v>
      </c>
      <c r="B287" s="1" t="s">
        <v>119</v>
      </c>
      <c r="C287" s="4">
        <v>8</v>
      </c>
      <c r="D287" s="8">
        <v>1.42</v>
      </c>
      <c r="E287" s="4">
        <v>2</v>
      </c>
      <c r="F287" s="8">
        <v>0.63</v>
      </c>
      <c r="G287" s="4">
        <v>6</v>
      </c>
      <c r="H287" s="8">
        <v>2.54</v>
      </c>
      <c r="I287" s="4">
        <v>0</v>
      </c>
    </row>
    <row r="288" spans="1:9" x14ac:dyDescent="0.2">
      <c r="A288" s="2">
        <v>18</v>
      </c>
      <c r="B288" s="1" t="s">
        <v>133</v>
      </c>
      <c r="C288" s="4">
        <v>8</v>
      </c>
      <c r="D288" s="8">
        <v>1.42</v>
      </c>
      <c r="E288" s="4">
        <v>6</v>
      </c>
      <c r="F288" s="8">
        <v>1.89</v>
      </c>
      <c r="G288" s="4">
        <v>2</v>
      </c>
      <c r="H288" s="8">
        <v>0.85</v>
      </c>
      <c r="I288" s="4">
        <v>0</v>
      </c>
    </row>
    <row r="289" spans="1:9" x14ac:dyDescent="0.2">
      <c r="A289" s="1"/>
      <c r="C289" s="4"/>
      <c r="D289" s="8"/>
      <c r="E289" s="4"/>
      <c r="F289" s="8"/>
      <c r="G289" s="4"/>
      <c r="H289" s="8"/>
      <c r="I289" s="4"/>
    </row>
    <row r="290" spans="1:9" x14ac:dyDescent="0.2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2">
      <c r="A291" s="2">
        <v>1</v>
      </c>
      <c r="B291" s="1" t="s">
        <v>126</v>
      </c>
      <c r="C291" s="4">
        <v>167</v>
      </c>
      <c r="D291" s="8">
        <v>14.2</v>
      </c>
      <c r="E291" s="4">
        <v>145</v>
      </c>
      <c r="F291" s="8">
        <v>23.05</v>
      </c>
      <c r="G291" s="4">
        <v>22</v>
      </c>
      <c r="H291" s="8">
        <v>4.07</v>
      </c>
      <c r="I291" s="4">
        <v>0</v>
      </c>
    </row>
    <row r="292" spans="1:9" x14ac:dyDescent="0.2">
      <c r="A292" s="2">
        <v>2</v>
      </c>
      <c r="B292" s="1" t="s">
        <v>132</v>
      </c>
      <c r="C292" s="4">
        <v>62</v>
      </c>
      <c r="D292" s="8">
        <v>5.27</v>
      </c>
      <c r="E292" s="4">
        <v>58</v>
      </c>
      <c r="F292" s="8">
        <v>9.2200000000000006</v>
      </c>
      <c r="G292" s="4">
        <v>4</v>
      </c>
      <c r="H292" s="8">
        <v>0.74</v>
      </c>
      <c r="I292" s="4">
        <v>0</v>
      </c>
    </row>
    <row r="293" spans="1:9" x14ac:dyDescent="0.2">
      <c r="A293" s="2">
        <v>3</v>
      </c>
      <c r="B293" s="1" t="s">
        <v>131</v>
      </c>
      <c r="C293" s="4">
        <v>54</v>
      </c>
      <c r="D293" s="8">
        <v>4.59</v>
      </c>
      <c r="E293" s="4">
        <v>49</v>
      </c>
      <c r="F293" s="8">
        <v>7.79</v>
      </c>
      <c r="G293" s="4">
        <v>5</v>
      </c>
      <c r="H293" s="8">
        <v>0.92</v>
      </c>
      <c r="I293" s="4">
        <v>0</v>
      </c>
    </row>
    <row r="294" spans="1:9" x14ac:dyDescent="0.2">
      <c r="A294" s="2">
        <v>4</v>
      </c>
      <c r="B294" s="1" t="s">
        <v>133</v>
      </c>
      <c r="C294" s="4">
        <v>39</v>
      </c>
      <c r="D294" s="8">
        <v>3.32</v>
      </c>
      <c r="E294" s="4">
        <v>34</v>
      </c>
      <c r="F294" s="8">
        <v>5.41</v>
      </c>
      <c r="G294" s="4">
        <v>4</v>
      </c>
      <c r="H294" s="8">
        <v>0.74</v>
      </c>
      <c r="I294" s="4">
        <v>1</v>
      </c>
    </row>
    <row r="295" spans="1:9" x14ac:dyDescent="0.2">
      <c r="A295" s="2">
        <v>5</v>
      </c>
      <c r="B295" s="1" t="s">
        <v>129</v>
      </c>
      <c r="C295" s="4">
        <v>38</v>
      </c>
      <c r="D295" s="8">
        <v>3.23</v>
      </c>
      <c r="E295" s="4">
        <v>32</v>
      </c>
      <c r="F295" s="8">
        <v>5.09</v>
      </c>
      <c r="G295" s="4">
        <v>6</v>
      </c>
      <c r="H295" s="8">
        <v>1.1100000000000001</v>
      </c>
      <c r="I295" s="4">
        <v>0</v>
      </c>
    </row>
    <row r="296" spans="1:9" x14ac:dyDescent="0.2">
      <c r="A296" s="2">
        <v>6</v>
      </c>
      <c r="B296" s="1" t="s">
        <v>125</v>
      </c>
      <c r="C296" s="4">
        <v>28</v>
      </c>
      <c r="D296" s="8">
        <v>2.38</v>
      </c>
      <c r="E296" s="4">
        <v>10</v>
      </c>
      <c r="F296" s="8">
        <v>1.59</v>
      </c>
      <c r="G296" s="4">
        <v>18</v>
      </c>
      <c r="H296" s="8">
        <v>3.33</v>
      </c>
      <c r="I296" s="4">
        <v>0</v>
      </c>
    </row>
    <row r="297" spans="1:9" x14ac:dyDescent="0.2">
      <c r="A297" s="2">
        <v>6</v>
      </c>
      <c r="B297" s="1" t="s">
        <v>128</v>
      </c>
      <c r="C297" s="4">
        <v>28</v>
      </c>
      <c r="D297" s="8">
        <v>2.38</v>
      </c>
      <c r="E297" s="4">
        <v>17</v>
      </c>
      <c r="F297" s="8">
        <v>2.7</v>
      </c>
      <c r="G297" s="4">
        <v>11</v>
      </c>
      <c r="H297" s="8">
        <v>2.0299999999999998</v>
      </c>
      <c r="I297" s="4">
        <v>0</v>
      </c>
    </row>
    <row r="298" spans="1:9" x14ac:dyDescent="0.2">
      <c r="A298" s="2">
        <v>6</v>
      </c>
      <c r="B298" s="1" t="s">
        <v>134</v>
      </c>
      <c r="C298" s="4">
        <v>28</v>
      </c>
      <c r="D298" s="8">
        <v>2.38</v>
      </c>
      <c r="E298" s="4">
        <v>24</v>
      </c>
      <c r="F298" s="8">
        <v>3.82</v>
      </c>
      <c r="G298" s="4">
        <v>4</v>
      </c>
      <c r="H298" s="8">
        <v>0.74</v>
      </c>
      <c r="I298" s="4">
        <v>0</v>
      </c>
    </row>
    <row r="299" spans="1:9" x14ac:dyDescent="0.2">
      <c r="A299" s="2">
        <v>9</v>
      </c>
      <c r="B299" s="1" t="s">
        <v>119</v>
      </c>
      <c r="C299" s="4">
        <v>26</v>
      </c>
      <c r="D299" s="8">
        <v>2.21</v>
      </c>
      <c r="E299" s="4">
        <v>3</v>
      </c>
      <c r="F299" s="8">
        <v>0.48</v>
      </c>
      <c r="G299" s="4">
        <v>23</v>
      </c>
      <c r="H299" s="8">
        <v>4.25</v>
      </c>
      <c r="I299" s="4">
        <v>0</v>
      </c>
    </row>
    <row r="300" spans="1:9" x14ac:dyDescent="0.2">
      <c r="A300" s="2">
        <v>10</v>
      </c>
      <c r="B300" s="1" t="s">
        <v>124</v>
      </c>
      <c r="C300" s="4">
        <v>23</v>
      </c>
      <c r="D300" s="8">
        <v>1.96</v>
      </c>
      <c r="E300" s="4">
        <v>11</v>
      </c>
      <c r="F300" s="8">
        <v>1.75</v>
      </c>
      <c r="G300" s="4">
        <v>12</v>
      </c>
      <c r="H300" s="8">
        <v>2.2200000000000002</v>
      </c>
      <c r="I300" s="4">
        <v>0</v>
      </c>
    </row>
    <row r="301" spans="1:9" x14ac:dyDescent="0.2">
      <c r="A301" s="2">
        <v>11</v>
      </c>
      <c r="B301" s="1" t="s">
        <v>116</v>
      </c>
      <c r="C301" s="4">
        <v>22</v>
      </c>
      <c r="D301" s="8">
        <v>1.87</v>
      </c>
      <c r="E301" s="4">
        <v>2</v>
      </c>
      <c r="F301" s="8">
        <v>0.32</v>
      </c>
      <c r="G301" s="4">
        <v>20</v>
      </c>
      <c r="H301" s="8">
        <v>3.7</v>
      </c>
      <c r="I301" s="4">
        <v>0</v>
      </c>
    </row>
    <row r="302" spans="1:9" x14ac:dyDescent="0.2">
      <c r="A302" s="2">
        <v>11</v>
      </c>
      <c r="B302" s="1" t="s">
        <v>122</v>
      </c>
      <c r="C302" s="4">
        <v>22</v>
      </c>
      <c r="D302" s="8">
        <v>1.87</v>
      </c>
      <c r="E302" s="4">
        <v>12</v>
      </c>
      <c r="F302" s="8">
        <v>1.91</v>
      </c>
      <c r="G302" s="4">
        <v>10</v>
      </c>
      <c r="H302" s="8">
        <v>1.85</v>
      </c>
      <c r="I302" s="4">
        <v>0</v>
      </c>
    </row>
    <row r="303" spans="1:9" x14ac:dyDescent="0.2">
      <c r="A303" s="2">
        <v>13</v>
      </c>
      <c r="B303" s="1" t="s">
        <v>120</v>
      </c>
      <c r="C303" s="4">
        <v>20</v>
      </c>
      <c r="D303" s="8">
        <v>1.7</v>
      </c>
      <c r="E303" s="4">
        <v>3</v>
      </c>
      <c r="F303" s="8">
        <v>0.48</v>
      </c>
      <c r="G303" s="4">
        <v>17</v>
      </c>
      <c r="H303" s="8">
        <v>3.14</v>
      </c>
      <c r="I303" s="4">
        <v>0</v>
      </c>
    </row>
    <row r="304" spans="1:9" x14ac:dyDescent="0.2">
      <c r="A304" s="2">
        <v>14</v>
      </c>
      <c r="B304" s="1" t="s">
        <v>121</v>
      </c>
      <c r="C304" s="4">
        <v>19</v>
      </c>
      <c r="D304" s="8">
        <v>1.62</v>
      </c>
      <c r="E304" s="4">
        <v>13</v>
      </c>
      <c r="F304" s="8">
        <v>2.0699999999999998</v>
      </c>
      <c r="G304" s="4">
        <v>6</v>
      </c>
      <c r="H304" s="8">
        <v>1.1100000000000001</v>
      </c>
      <c r="I304" s="4">
        <v>0</v>
      </c>
    </row>
    <row r="305" spans="1:9" x14ac:dyDescent="0.2">
      <c r="A305" s="2">
        <v>15</v>
      </c>
      <c r="B305" s="1" t="s">
        <v>118</v>
      </c>
      <c r="C305" s="4">
        <v>18</v>
      </c>
      <c r="D305" s="8">
        <v>1.53</v>
      </c>
      <c r="E305" s="4">
        <v>4</v>
      </c>
      <c r="F305" s="8">
        <v>0.64</v>
      </c>
      <c r="G305" s="4">
        <v>14</v>
      </c>
      <c r="H305" s="8">
        <v>2.59</v>
      </c>
      <c r="I305" s="4">
        <v>0</v>
      </c>
    </row>
    <row r="306" spans="1:9" x14ac:dyDescent="0.2">
      <c r="A306" s="2">
        <v>15</v>
      </c>
      <c r="B306" s="1" t="s">
        <v>138</v>
      </c>
      <c r="C306" s="4">
        <v>18</v>
      </c>
      <c r="D306" s="8">
        <v>1.53</v>
      </c>
      <c r="E306" s="4">
        <v>3</v>
      </c>
      <c r="F306" s="8">
        <v>0.48</v>
      </c>
      <c r="G306" s="4">
        <v>15</v>
      </c>
      <c r="H306" s="8">
        <v>2.77</v>
      </c>
      <c r="I306" s="4">
        <v>0</v>
      </c>
    </row>
    <row r="307" spans="1:9" x14ac:dyDescent="0.2">
      <c r="A307" s="2">
        <v>15</v>
      </c>
      <c r="B307" s="1" t="s">
        <v>152</v>
      </c>
      <c r="C307" s="4">
        <v>18</v>
      </c>
      <c r="D307" s="8">
        <v>1.53</v>
      </c>
      <c r="E307" s="4">
        <v>8</v>
      </c>
      <c r="F307" s="8">
        <v>1.27</v>
      </c>
      <c r="G307" s="4">
        <v>10</v>
      </c>
      <c r="H307" s="8">
        <v>1.85</v>
      </c>
      <c r="I307" s="4">
        <v>0</v>
      </c>
    </row>
    <row r="308" spans="1:9" x14ac:dyDescent="0.2">
      <c r="A308" s="2">
        <v>18</v>
      </c>
      <c r="B308" s="1" t="s">
        <v>123</v>
      </c>
      <c r="C308" s="4">
        <v>17</v>
      </c>
      <c r="D308" s="8">
        <v>1.45</v>
      </c>
      <c r="E308" s="4">
        <v>4</v>
      </c>
      <c r="F308" s="8">
        <v>0.64</v>
      </c>
      <c r="G308" s="4">
        <v>13</v>
      </c>
      <c r="H308" s="8">
        <v>2.4</v>
      </c>
      <c r="I308" s="4">
        <v>0</v>
      </c>
    </row>
    <row r="309" spans="1:9" x14ac:dyDescent="0.2">
      <c r="A309" s="2">
        <v>19</v>
      </c>
      <c r="B309" s="1" t="s">
        <v>167</v>
      </c>
      <c r="C309" s="4">
        <v>15</v>
      </c>
      <c r="D309" s="8">
        <v>1.28</v>
      </c>
      <c r="E309" s="4">
        <v>6</v>
      </c>
      <c r="F309" s="8">
        <v>0.95</v>
      </c>
      <c r="G309" s="4">
        <v>9</v>
      </c>
      <c r="H309" s="8">
        <v>1.66</v>
      </c>
      <c r="I309" s="4">
        <v>0</v>
      </c>
    </row>
    <row r="310" spans="1:9" x14ac:dyDescent="0.2">
      <c r="A310" s="2">
        <v>19</v>
      </c>
      <c r="B310" s="1" t="s">
        <v>154</v>
      </c>
      <c r="C310" s="4">
        <v>15</v>
      </c>
      <c r="D310" s="8">
        <v>1.28</v>
      </c>
      <c r="E310" s="4">
        <v>13</v>
      </c>
      <c r="F310" s="8">
        <v>2.0699999999999998</v>
      </c>
      <c r="G310" s="4">
        <v>2</v>
      </c>
      <c r="H310" s="8">
        <v>0.37</v>
      </c>
      <c r="I310" s="4">
        <v>0</v>
      </c>
    </row>
    <row r="311" spans="1:9" x14ac:dyDescent="0.2">
      <c r="A311" s="1"/>
      <c r="C311" s="4"/>
      <c r="D311" s="8"/>
      <c r="E311" s="4"/>
      <c r="F311" s="8"/>
      <c r="G311" s="4"/>
      <c r="H311" s="8"/>
      <c r="I311" s="4"/>
    </row>
    <row r="312" spans="1:9" x14ac:dyDescent="0.2">
      <c r="A312" s="1" t="s">
        <v>14</v>
      </c>
      <c r="C312" s="4"/>
      <c r="D312" s="8"/>
      <c r="E312" s="4"/>
      <c r="F312" s="8"/>
      <c r="G312" s="4"/>
      <c r="H312" s="8"/>
      <c r="I312" s="4"/>
    </row>
    <row r="313" spans="1:9" x14ac:dyDescent="0.2">
      <c r="A313" s="2">
        <v>1</v>
      </c>
      <c r="B313" s="1" t="s">
        <v>126</v>
      </c>
      <c r="C313" s="4">
        <v>91</v>
      </c>
      <c r="D313" s="8">
        <v>9.6300000000000008</v>
      </c>
      <c r="E313" s="4">
        <v>80</v>
      </c>
      <c r="F313" s="8">
        <v>17.02</v>
      </c>
      <c r="G313" s="4">
        <v>11</v>
      </c>
      <c r="H313" s="8">
        <v>2.37</v>
      </c>
      <c r="I313" s="4">
        <v>0</v>
      </c>
    </row>
    <row r="314" spans="1:9" x14ac:dyDescent="0.2">
      <c r="A314" s="2">
        <v>2</v>
      </c>
      <c r="B314" s="1" t="s">
        <v>132</v>
      </c>
      <c r="C314" s="4">
        <v>42</v>
      </c>
      <c r="D314" s="8">
        <v>4.4400000000000004</v>
      </c>
      <c r="E314" s="4">
        <v>38</v>
      </c>
      <c r="F314" s="8">
        <v>8.09</v>
      </c>
      <c r="G314" s="4">
        <v>4</v>
      </c>
      <c r="H314" s="8">
        <v>0.86</v>
      </c>
      <c r="I314" s="4">
        <v>0</v>
      </c>
    </row>
    <row r="315" spans="1:9" x14ac:dyDescent="0.2">
      <c r="A315" s="2">
        <v>3</v>
      </c>
      <c r="B315" s="1" t="s">
        <v>131</v>
      </c>
      <c r="C315" s="4">
        <v>41</v>
      </c>
      <c r="D315" s="8">
        <v>4.34</v>
      </c>
      <c r="E315" s="4">
        <v>38</v>
      </c>
      <c r="F315" s="8">
        <v>8.09</v>
      </c>
      <c r="G315" s="4">
        <v>3</v>
      </c>
      <c r="H315" s="8">
        <v>0.65</v>
      </c>
      <c r="I315" s="4">
        <v>0</v>
      </c>
    </row>
    <row r="316" spans="1:9" x14ac:dyDescent="0.2">
      <c r="A316" s="2">
        <v>4</v>
      </c>
      <c r="B316" s="1" t="s">
        <v>129</v>
      </c>
      <c r="C316" s="4">
        <v>31</v>
      </c>
      <c r="D316" s="8">
        <v>3.28</v>
      </c>
      <c r="E316" s="4">
        <v>30</v>
      </c>
      <c r="F316" s="8">
        <v>6.38</v>
      </c>
      <c r="G316" s="4">
        <v>1</v>
      </c>
      <c r="H316" s="8">
        <v>0.22</v>
      </c>
      <c r="I316" s="4">
        <v>0</v>
      </c>
    </row>
    <row r="317" spans="1:9" x14ac:dyDescent="0.2">
      <c r="A317" s="2">
        <v>4</v>
      </c>
      <c r="B317" s="1" t="s">
        <v>130</v>
      </c>
      <c r="C317" s="4">
        <v>31</v>
      </c>
      <c r="D317" s="8">
        <v>3.28</v>
      </c>
      <c r="E317" s="4">
        <v>26</v>
      </c>
      <c r="F317" s="8">
        <v>5.53</v>
      </c>
      <c r="G317" s="4">
        <v>5</v>
      </c>
      <c r="H317" s="8">
        <v>1.08</v>
      </c>
      <c r="I317" s="4">
        <v>0</v>
      </c>
    </row>
    <row r="318" spans="1:9" x14ac:dyDescent="0.2">
      <c r="A318" s="2">
        <v>6</v>
      </c>
      <c r="B318" s="1" t="s">
        <v>128</v>
      </c>
      <c r="C318" s="4">
        <v>27</v>
      </c>
      <c r="D318" s="8">
        <v>2.86</v>
      </c>
      <c r="E318" s="4">
        <v>24</v>
      </c>
      <c r="F318" s="8">
        <v>5.1100000000000003</v>
      </c>
      <c r="G318" s="4">
        <v>3</v>
      </c>
      <c r="H318" s="8">
        <v>0.65</v>
      </c>
      <c r="I318" s="4">
        <v>0</v>
      </c>
    </row>
    <row r="319" spans="1:9" x14ac:dyDescent="0.2">
      <c r="A319" s="2">
        <v>7</v>
      </c>
      <c r="B319" s="1" t="s">
        <v>125</v>
      </c>
      <c r="C319" s="4">
        <v>23</v>
      </c>
      <c r="D319" s="8">
        <v>2.4300000000000002</v>
      </c>
      <c r="E319" s="4">
        <v>12</v>
      </c>
      <c r="F319" s="8">
        <v>2.5499999999999998</v>
      </c>
      <c r="G319" s="4">
        <v>11</v>
      </c>
      <c r="H319" s="8">
        <v>2.37</v>
      </c>
      <c r="I319" s="4">
        <v>0</v>
      </c>
    </row>
    <row r="320" spans="1:9" x14ac:dyDescent="0.2">
      <c r="A320" s="2">
        <v>8</v>
      </c>
      <c r="B320" s="1" t="s">
        <v>116</v>
      </c>
      <c r="C320" s="4">
        <v>21</v>
      </c>
      <c r="D320" s="8">
        <v>2.2200000000000002</v>
      </c>
      <c r="E320" s="4">
        <v>4</v>
      </c>
      <c r="F320" s="8">
        <v>0.85</v>
      </c>
      <c r="G320" s="4">
        <v>17</v>
      </c>
      <c r="H320" s="8">
        <v>3.66</v>
      </c>
      <c r="I320" s="4">
        <v>0</v>
      </c>
    </row>
    <row r="321" spans="1:9" x14ac:dyDescent="0.2">
      <c r="A321" s="2">
        <v>9</v>
      </c>
      <c r="B321" s="1" t="s">
        <v>134</v>
      </c>
      <c r="C321" s="4">
        <v>20</v>
      </c>
      <c r="D321" s="8">
        <v>2.12</v>
      </c>
      <c r="E321" s="4">
        <v>14</v>
      </c>
      <c r="F321" s="8">
        <v>2.98</v>
      </c>
      <c r="G321" s="4">
        <v>6</v>
      </c>
      <c r="H321" s="8">
        <v>1.29</v>
      </c>
      <c r="I321" s="4">
        <v>0</v>
      </c>
    </row>
    <row r="322" spans="1:9" x14ac:dyDescent="0.2">
      <c r="A322" s="2">
        <v>10</v>
      </c>
      <c r="B322" s="1" t="s">
        <v>133</v>
      </c>
      <c r="C322" s="4">
        <v>17</v>
      </c>
      <c r="D322" s="8">
        <v>1.8</v>
      </c>
      <c r="E322" s="4">
        <v>12</v>
      </c>
      <c r="F322" s="8">
        <v>2.5499999999999998</v>
      </c>
      <c r="G322" s="4">
        <v>5</v>
      </c>
      <c r="H322" s="8">
        <v>1.08</v>
      </c>
      <c r="I322" s="4">
        <v>0</v>
      </c>
    </row>
    <row r="323" spans="1:9" x14ac:dyDescent="0.2">
      <c r="A323" s="2">
        <v>11</v>
      </c>
      <c r="B323" s="1" t="s">
        <v>124</v>
      </c>
      <c r="C323" s="4">
        <v>16</v>
      </c>
      <c r="D323" s="8">
        <v>1.69</v>
      </c>
      <c r="E323" s="4">
        <v>11</v>
      </c>
      <c r="F323" s="8">
        <v>2.34</v>
      </c>
      <c r="G323" s="4">
        <v>5</v>
      </c>
      <c r="H323" s="8">
        <v>1.08</v>
      </c>
      <c r="I323" s="4">
        <v>0</v>
      </c>
    </row>
    <row r="324" spans="1:9" x14ac:dyDescent="0.2">
      <c r="A324" s="2">
        <v>12</v>
      </c>
      <c r="B324" s="1" t="s">
        <v>123</v>
      </c>
      <c r="C324" s="4">
        <v>14</v>
      </c>
      <c r="D324" s="8">
        <v>1.48</v>
      </c>
      <c r="E324" s="4">
        <v>2</v>
      </c>
      <c r="F324" s="8">
        <v>0.43</v>
      </c>
      <c r="G324" s="4">
        <v>12</v>
      </c>
      <c r="H324" s="8">
        <v>2.59</v>
      </c>
      <c r="I324" s="4">
        <v>0</v>
      </c>
    </row>
    <row r="325" spans="1:9" x14ac:dyDescent="0.2">
      <c r="A325" s="2">
        <v>13</v>
      </c>
      <c r="B325" s="1" t="s">
        <v>121</v>
      </c>
      <c r="C325" s="4">
        <v>13</v>
      </c>
      <c r="D325" s="8">
        <v>1.38</v>
      </c>
      <c r="E325" s="4">
        <v>6</v>
      </c>
      <c r="F325" s="8">
        <v>1.28</v>
      </c>
      <c r="G325" s="4">
        <v>7</v>
      </c>
      <c r="H325" s="8">
        <v>1.51</v>
      </c>
      <c r="I325" s="4">
        <v>0</v>
      </c>
    </row>
    <row r="326" spans="1:9" x14ac:dyDescent="0.2">
      <c r="A326" s="2">
        <v>13</v>
      </c>
      <c r="B326" s="1" t="s">
        <v>152</v>
      </c>
      <c r="C326" s="4">
        <v>13</v>
      </c>
      <c r="D326" s="8">
        <v>1.38</v>
      </c>
      <c r="E326" s="4">
        <v>7</v>
      </c>
      <c r="F326" s="8">
        <v>1.49</v>
      </c>
      <c r="G326" s="4">
        <v>6</v>
      </c>
      <c r="H326" s="8">
        <v>1.29</v>
      </c>
      <c r="I326" s="4">
        <v>0</v>
      </c>
    </row>
    <row r="327" spans="1:9" x14ac:dyDescent="0.2">
      <c r="A327" s="2">
        <v>13</v>
      </c>
      <c r="B327" s="1" t="s">
        <v>168</v>
      </c>
      <c r="C327" s="4">
        <v>13</v>
      </c>
      <c r="D327" s="8">
        <v>1.38</v>
      </c>
      <c r="E327" s="4">
        <v>8</v>
      </c>
      <c r="F327" s="8">
        <v>1.7</v>
      </c>
      <c r="G327" s="4">
        <v>5</v>
      </c>
      <c r="H327" s="8">
        <v>1.08</v>
      </c>
      <c r="I327" s="4">
        <v>0</v>
      </c>
    </row>
    <row r="328" spans="1:9" x14ac:dyDescent="0.2">
      <c r="A328" s="2">
        <v>16</v>
      </c>
      <c r="B328" s="1" t="s">
        <v>159</v>
      </c>
      <c r="C328" s="4">
        <v>12</v>
      </c>
      <c r="D328" s="8">
        <v>1.27</v>
      </c>
      <c r="E328" s="4">
        <v>11</v>
      </c>
      <c r="F328" s="8">
        <v>2.34</v>
      </c>
      <c r="G328" s="4">
        <v>1</v>
      </c>
      <c r="H328" s="8">
        <v>0.22</v>
      </c>
      <c r="I328" s="4">
        <v>0</v>
      </c>
    </row>
    <row r="329" spans="1:9" x14ac:dyDescent="0.2">
      <c r="A329" s="2">
        <v>17</v>
      </c>
      <c r="B329" s="1" t="s">
        <v>145</v>
      </c>
      <c r="C329" s="4">
        <v>11</v>
      </c>
      <c r="D329" s="8">
        <v>1.1599999999999999</v>
      </c>
      <c r="E329" s="4">
        <v>3</v>
      </c>
      <c r="F329" s="8">
        <v>0.64</v>
      </c>
      <c r="G329" s="4">
        <v>8</v>
      </c>
      <c r="H329" s="8">
        <v>1.72</v>
      </c>
      <c r="I329" s="4">
        <v>0</v>
      </c>
    </row>
    <row r="330" spans="1:9" x14ac:dyDescent="0.2">
      <c r="A330" s="2">
        <v>17</v>
      </c>
      <c r="B330" s="1" t="s">
        <v>119</v>
      </c>
      <c r="C330" s="4">
        <v>11</v>
      </c>
      <c r="D330" s="8">
        <v>1.1599999999999999</v>
      </c>
      <c r="E330" s="4">
        <v>0</v>
      </c>
      <c r="F330" s="8">
        <v>0</v>
      </c>
      <c r="G330" s="4">
        <v>11</v>
      </c>
      <c r="H330" s="8">
        <v>2.37</v>
      </c>
      <c r="I330" s="4">
        <v>0</v>
      </c>
    </row>
    <row r="331" spans="1:9" x14ac:dyDescent="0.2">
      <c r="A331" s="2">
        <v>17</v>
      </c>
      <c r="B331" s="1" t="s">
        <v>164</v>
      </c>
      <c r="C331" s="4">
        <v>11</v>
      </c>
      <c r="D331" s="8">
        <v>1.1599999999999999</v>
      </c>
      <c r="E331" s="4">
        <v>3</v>
      </c>
      <c r="F331" s="8">
        <v>0.64</v>
      </c>
      <c r="G331" s="4">
        <v>8</v>
      </c>
      <c r="H331" s="8">
        <v>1.72</v>
      </c>
      <c r="I331" s="4">
        <v>0</v>
      </c>
    </row>
    <row r="332" spans="1:9" x14ac:dyDescent="0.2">
      <c r="A332" s="2">
        <v>17</v>
      </c>
      <c r="B332" s="1" t="s">
        <v>154</v>
      </c>
      <c r="C332" s="4">
        <v>11</v>
      </c>
      <c r="D332" s="8">
        <v>1.1599999999999999</v>
      </c>
      <c r="E332" s="4">
        <v>10</v>
      </c>
      <c r="F332" s="8">
        <v>2.13</v>
      </c>
      <c r="G332" s="4">
        <v>1</v>
      </c>
      <c r="H332" s="8">
        <v>0.22</v>
      </c>
      <c r="I332" s="4">
        <v>0</v>
      </c>
    </row>
    <row r="333" spans="1:9" x14ac:dyDescent="0.2">
      <c r="A333" s="2">
        <v>17</v>
      </c>
      <c r="B333" s="1" t="s">
        <v>169</v>
      </c>
      <c r="C333" s="4">
        <v>11</v>
      </c>
      <c r="D333" s="8">
        <v>1.1599999999999999</v>
      </c>
      <c r="E333" s="4">
        <v>0</v>
      </c>
      <c r="F333" s="8">
        <v>0</v>
      </c>
      <c r="G333" s="4">
        <v>11</v>
      </c>
      <c r="H333" s="8">
        <v>2.37</v>
      </c>
      <c r="I333" s="4">
        <v>0</v>
      </c>
    </row>
    <row r="334" spans="1:9" x14ac:dyDescent="0.2">
      <c r="A334" s="1"/>
      <c r="C334" s="4"/>
      <c r="D334" s="8"/>
      <c r="E334" s="4"/>
      <c r="F334" s="8"/>
      <c r="G334" s="4"/>
      <c r="H334" s="8"/>
      <c r="I334" s="4"/>
    </row>
    <row r="335" spans="1:9" x14ac:dyDescent="0.2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2">
      <c r="A336" s="2">
        <v>1</v>
      </c>
      <c r="B336" s="1" t="s">
        <v>126</v>
      </c>
      <c r="C336" s="4">
        <v>180</v>
      </c>
      <c r="D336" s="8">
        <v>7.66</v>
      </c>
      <c r="E336" s="4">
        <v>152</v>
      </c>
      <c r="F336" s="8">
        <v>9.9600000000000009</v>
      </c>
      <c r="G336" s="4">
        <v>28</v>
      </c>
      <c r="H336" s="8">
        <v>3.58</v>
      </c>
      <c r="I336" s="4">
        <v>0</v>
      </c>
    </row>
    <row r="337" spans="1:9" x14ac:dyDescent="0.2">
      <c r="A337" s="2">
        <v>2</v>
      </c>
      <c r="B337" s="1" t="s">
        <v>132</v>
      </c>
      <c r="C337" s="4">
        <v>156</v>
      </c>
      <c r="D337" s="8">
        <v>6.64</v>
      </c>
      <c r="E337" s="4">
        <v>150</v>
      </c>
      <c r="F337" s="8">
        <v>9.83</v>
      </c>
      <c r="G337" s="4">
        <v>6</v>
      </c>
      <c r="H337" s="8">
        <v>0.77</v>
      </c>
      <c r="I337" s="4">
        <v>0</v>
      </c>
    </row>
    <row r="338" spans="1:9" x14ac:dyDescent="0.2">
      <c r="A338" s="2">
        <v>3</v>
      </c>
      <c r="B338" s="1" t="s">
        <v>131</v>
      </c>
      <c r="C338" s="4">
        <v>96</v>
      </c>
      <c r="D338" s="8">
        <v>4.09</v>
      </c>
      <c r="E338" s="4">
        <v>94</v>
      </c>
      <c r="F338" s="8">
        <v>6.16</v>
      </c>
      <c r="G338" s="4">
        <v>2</v>
      </c>
      <c r="H338" s="8">
        <v>0.26</v>
      </c>
      <c r="I338" s="4">
        <v>0</v>
      </c>
    </row>
    <row r="339" spans="1:9" x14ac:dyDescent="0.2">
      <c r="A339" s="2">
        <v>4</v>
      </c>
      <c r="B339" s="1" t="s">
        <v>116</v>
      </c>
      <c r="C339" s="4">
        <v>67</v>
      </c>
      <c r="D339" s="8">
        <v>2.85</v>
      </c>
      <c r="E339" s="4">
        <v>20</v>
      </c>
      <c r="F339" s="8">
        <v>1.31</v>
      </c>
      <c r="G339" s="4">
        <v>47</v>
      </c>
      <c r="H339" s="8">
        <v>6</v>
      </c>
      <c r="I339" s="4">
        <v>0</v>
      </c>
    </row>
    <row r="340" spans="1:9" x14ac:dyDescent="0.2">
      <c r="A340" s="2">
        <v>4</v>
      </c>
      <c r="B340" s="1" t="s">
        <v>118</v>
      </c>
      <c r="C340" s="4">
        <v>67</v>
      </c>
      <c r="D340" s="8">
        <v>2.85</v>
      </c>
      <c r="E340" s="4">
        <v>47</v>
      </c>
      <c r="F340" s="8">
        <v>3.08</v>
      </c>
      <c r="G340" s="4">
        <v>20</v>
      </c>
      <c r="H340" s="8">
        <v>2.5499999999999998</v>
      </c>
      <c r="I340" s="4">
        <v>0</v>
      </c>
    </row>
    <row r="341" spans="1:9" x14ac:dyDescent="0.2">
      <c r="A341" s="2">
        <v>6</v>
      </c>
      <c r="B341" s="1" t="s">
        <v>128</v>
      </c>
      <c r="C341" s="4">
        <v>65</v>
      </c>
      <c r="D341" s="8">
        <v>2.77</v>
      </c>
      <c r="E341" s="4">
        <v>60</v>
      </c>
      <c r="F341" s="8">
        <v>3.93</v>
      </c>
      <c r="G341" s="4">
        <v>5</v>
      </c>
      <c r="H341" s="8">
        <v>0.64</v>
      </c>
      <c r="I341" s="4">
        <v>0</v>
      </c>
    </row>
    <row r="342" spans="1:9" x14ac:dyDescent="0.2">
      <c r="A342" s="2">
        <v>7</v>
      </c>
      <c r="B342" s="1" t="s">
        <v>130</v>
      </c>
      <c r="C342" s="4">
        <v>58</v>
      </c>
      <c r="D342" s="8">
        <v>2.4700000000000002</v>
      </c>
      <c r="E342" s="4">
        <v>56</v>
      </c>
      <c r="F342" s="8">
        <v>3.67</v>
      </c>
      <c r="G342" s="4">
        <v>2</v>
      </c>
      <c r="H342" s="8">
        <v>0.26</v>
      </c>
      <c r="I342" s="4">
        <v>0</v>
      </c>
    </row>
    <row r="343" spans="1:9" x14ac:dyDescent="0.2">
      <c r="A343" s="2">
        <v>8</v>
      </c>
      <c r="B343" s="1" t="s">
        <v>122</v>
      </c>
      <c r="C343" s="4">
        <v>54</v>
      </c>
      <c r="D343" s="8">
        <v>2.2999999999999998</v>
      </c>
      <c r="E343" s="4">
        <v>37</v>
      </c>
      <c r="F343" s="8">
        <v>2.42</v>
      </c>
      <c r="G343" s="4">
        <v>17</v>
      </c>
      <c r="H343" s="8">
        <v>2.17</v>
      </c>
      <c r="I343" s="4">
        <v>0</v>
      </c>
    </row>
    <row r="344" spans="1:9" x14ac:dyDescent="0.2">
      <c r="A344" s="2">
        <v>9</v>
      </c>
      <c r="B344" s="1" t="s">
        <v>124</v>
      </c>
      <c r="C344" s="4">
        <v>49</v>
      </c>
      <c r="D344" s="8">
        <v>2.09</v>
      </c>
      <c r="E344" s="4">
        <v>38</v>
      </c>
      <c r="F344" s="8">
        <v>2.4900000000000002</v>
      </c>
      <c r="G344" s="4">
        <v>11</v>
      </c>
      <c r="H344" s="8">
        <v>1.4</v>
      </c>
      <c r="I344" s="4">
        <v>0</v>
      </c>
    </row>
    <row r="345" spans="1:9" x14ac:dyDescent="0.2">
      <c r="A345" s="2">
        <v>10</v>
      </c>
      <c r="B345" s="1" t="s">
        <v>135</v>
      </c>
      <c r="C345" s="4">
        <v>45</v>
      </c>
      <c r="D345" s="8">
        <v>1.92</v>
      </c>
      <c r="E345" s="4">
        <v>36</v>
      </c>
      <c r="F345" s="8">
        <v>2.36</v>
      </c>
      <c r="G345" s="4">
        <v>9</v>
      </c>
      <c r="H345" s="8">
        <v>1.1499999999999999</v>
      </c>
      <c r="I345" s="4">
        <v>0</v>
      </c>
    </row>
    <row r="346" spans="1:9" x14ac:dyDescent="0.2">
      <c r="A346" s="2">
        <v>11</v>
      </c>
      <c r="B346" s="1" t="s">
        <v>161</v>
      </c>
      <c r="C346" s="4">
        <v>41</v>
      </c>
      <c r="D346" s="8">
        <v>1.75</v>
      </c>
      <c r="E346" s="4">
        <v>35</v>
      </c>
      <c r="F346" s="8">
        <v>2.29</v>
      </c>
      <c r="G346" s="4">
        <v>6</v>
      </c>
      <c r="H346" s="8">
        <v>0.77</v>
      </c>
      <c r="I346" s="4">
        <v>0</v>
      </c>
    </row>
    <row r="347" spans="1:9" x14ac:dyDescent="0.2">
      <c r="A347" s="2">
        <v>11</v>
      </c>
      <c r="B347" s="1" t="s">
        <v>133</v>
      </c>
      <c r="C347" s="4">
        <v>41</v>
      </c>
      <c r="D347" s="8">
        <v>1.75</v>
      </c>
      <c r="E347" s="4">
        <v>36</v>
      </c>
      <c r="F347" s="8">
        <v>2.36</v>
      </c>
      <c r="G347" s="4">
        <v>4</v>
      </c>
      <c r="H347" s="8">
        <v>0.51</v>
      </c>
      <c r="I347" s="4">
        <v>1</v>
      </c>
    </row>
    <row r="348" spans="1:9" x14ac:dyDescent="0.2">
      <c r="A348" s="2">
        <v>13</v>
      </c>
      <c r="B348" s="1" t="s">
        <v>134</v>
      </c>
      <c r="C348" s="4">
        <v>39</v>
      </c>
      <c r="D348" s="8">
        <v>1.66</v>
      </c>
      <c r="E348" s="4">
        <v>36</v>
      </c>
      <c r="F348" s="8">
        <v>2.36</v>
      </c>
      <c r="G348" s="4">
        <v>3</v>
      </c>
      <c r="H348" s="8">
        <v>0.38</v>
      </c>
      <c r="I348" s="4">
        <v>0</v>
      </c>
    </row>
    <row r="349" spans="1:9" x14ac:dyDescent="0.2">
      <c r="A349" s="2">
        <v>14</v>
      </c>
      <c r="B349" s="1" t="s">
        <v>129</v>
      </c>
      <c r="C349" s="4">
        <v>37</v>
      </c>
      <c r="D349" s="8">
        <v>1.58</v>
      </c>
      <c r="E349" s="4">
        <v>32</v>
      </c>
      <c r="F349" s="8">
        <v>2.1</v>
      </c>
      <c r="G349" s="4">
        <v>5</v>
      </c>
      <c r="H349" s="8">
        <v>0.64</v>
      </c>
      <c r="I349" s="4">
        <v>0</v>
      </c>
    </row>
    <row r="350" spans="1:9" x14ac:dyDescent="0.2">
      <c r="A350" s="2">
        <v>15</v>
      </c>
      <c r="B350" s="1" t="s">
        <v>121</v>
      </c>
      <c r="C350" s="4">
        <v>36</v>
      </c>
      <c r="D350" s="8">
        <v>1.53</v>
      </c>
      <c r="E350" s="4">
        <v>26</v>
      </c>
      <c r="F350" s="8">
        <v>1.7</v>
      </c>
      <c r="G350" s="4">
        <v>10</v>
      </c>
      <c r="H350" s="8">
        <v>1.28</v>
      </c>
      <c r="I350" s="4">
        <v>0</v>
      </c>
    </row>
    <row r="351" spans="1:9" x14ac:dyDescent="0.2">
      <c r="A351" s="2">
        <v>16</v>
      </c>
      <c r="B351" s="1" t="s">
        <v>119</v>
      </c>
      <c r="C351" s="4">
        <v>35</v>
      </c>
      <c r="D351" s="8">
        <v>1.49</v>
      </c>
      <c r="E351" s="4">
        <v>12</v>
      </c>
      <c r="F351" s="8">
        <v>0.79</v>
      </c>
      <c r="G351" s="4">
        <v>23</v>
      </c>
      <c r="H351" s="8">
        <v>2.94</v>
      </c>
      <c r="I351" s="4">
        <v>0</v>
      </c>
    </row>
    <row r="352" spans="1:9" x14ac:dyDescent="0.2">
      <c r="A352" s="2">
        <v>16</v>
      </c>
      <c r="B352" s="1" t="s">
        <v>125</v>
      </c>
      <c r="C352" s="4">
        <v>35</v>
      </c>
      <c r="D352" s="8">
        <v>1.49</v>
      </c>
      <c r="E352" s="4">
        <v>7</v>
      </c>
      <c r="F352" s="8">
        <v>0.46</v>
      </c>
      <c r="G352" s="4">
        <v>28</v>
      </c>
      <c r="H352" s="8">
        <v>3.58</v>
      </c>
      <c r="I352" s="4">
        <v>0</v>
      </c>
    </row>
    <row r="353" spans="1:9" x14ac:dyDescent="0.2">
      <c r="A353" s="2">
        <v>16</v>
      </c>
      <c r="B353" s="1" t="s">
        <v>170</v>
      </c>
      <c r="C353" s="4">
        <v>35</v>
      </c>
      <c r="D353" s="8">
        <v>1.49</v>
      </c>
      <c r="E353" s="4">
        <v>31</v>
      </c>
      <c r="F353" s="8">
        <v>2.0299999999999998</v>
      </c>
      <c r="G353" s="4">
        <v>4</v>
      </c>
      <c r="H353" s="8">
        <v>0.51</v>
      </c>
      <c r="I353" s="4">
        <v>0</v>
      </c>
    </row>
    <row r="354" spans="1:9" x14ac:dyDescent="0.2">
      <c r="A354" s="2">
        <v>19</v>
      </c>
      <c r="B354" s="1" t="s">
        <v>167</v>
      </c>
      <c r="C354" s="4">
        <v>32</v>
      </c>
      <c r="D354" s="8">
        <v>1.36</v>
      </c>
      <c r="E354" s="4">
        <v>23</v>
      </c>
      <c r="F354" s="8">
        <v>1.51</v>
      </c>
      <c r="G354" s="4">
        <v>9</v>
      </c>
      <c r="H354" s="8">
        <v>1.1499999999999999</v>
      </c>
      <c r="I354" s="4">
        <v>0</v>
      </c>
    </row>
    <row r="355" spans="1:9" x14ac:dyDescent="0.2">
      <c r="A355" s="2">
        <v>19</v>
      </c>
      <c r="B355" s="1" t="s">
        <v>162</v>
      </c>
      <c r="C355" s="4">
        <v>32</v>
      </c>
      <c r="D355" s="8">
        <v>1.36</v>
      </c>
      <c r="E355" s="4">
        <v>25</v>
      </c>
      <c r="F355" s="8">
        <v>1.64</v>
      </c>
      <c r="G355" s="4">
        <v>7</v>
      </c>
      <c r="H355" s="8">
        <v>0.89</v>
      </c>
      <c r="I355" s="4">
        <v>0</v>
      </c>
    </row>
    <row r="356" spans="1:9" x14ac:dyDescent="0.2">
      <c r="A356" s="1"/>
      <c r="C356" s="4"/>
      <c r="D356" s="8"/>
      <c r="E356" s="4"/>
      <c r="F356" s="8"/>
      <c r="G356" s="4"/>
      <c r="H356" s="8"/>
      <c r="I356" s="4"/>
    </row>
    <row r="357" spans="1:9" x14ac:dyDescent="0.2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2">
      <c r="A358" s="2">
        <v>1</v>
      </c>
      <c r="B358" s="1" t="s">
        <v>132</v>
      </c>
      <c r="C358" s="4">
        <v>117</v>
      </c>
      <c r="D358" s="8">
        <v>6.98</v>
      </c>
      <c r="E358" s="4">
        <v>108</v>
      </c>
      <c r="F358" s="8">
        <v>10.210000000000001</v>
      </c>
      <c r="G358" s="4">
        <v>9</v>
      </c>
      <c r="H358" s="8">
        <v>1.52</v>
      </c>
      <c r="I358" s="4">
        <v>0</v>
      </c>
    </row>
    <row r="359" spans="1:9" x14ac:dyDescent="0.2">
      <c r="A359" s="2">
        <v>2</v>
      </c>
      <c r="B359" s="1" t="s">
        <v>131</v>
      </c>
      <c r="C359" s="4">
        <v>85</v>
      </c>
      <c r="D359" s="8">
        <v>5.07</v>
      </c>
      <c r="E359" s="4">
        <v>83</v>
      </c>
      <c r="F359" s="8">
        <v>7.84</v>
      </c>
      <c r="G359" s="4">
        <v>2</v>
      </c>
      <c r="H359" s="8">
        <v>0.34</v>
      </c>
      <c r="I359" s="4">
        <v>0</v>
      </c>
    </row>
    <row r="360" spans="1:9" x14ac:dyDescent="0.2">
      <c r="A360" s="2">
        <v>3</v>
      </c>
      <c r="B360" s="1" t="s">
        <v>122</v>
      </c>
      <c r="C360" s="4">
        <v>54</v>
      </c>
      <c r="D360" s="8">
        <v>3.22</v>
      </c>
      <c r="E360" s="4">
        <v>35</v>
      </c>
      <c r="F360" s="8">
        <v>3.31</v>
      </c>
      <c r="G360" s="4">
        <v>19</v>
      </c>
      <c r="H360" s="8">
        <v>3.21</v>
      </c>
      <c r="I360" s="4">
        <v>0</v>
      </c>
    </row>
    <row r="361" spans="1:9" x14ac:dyDescent="0.2">
      <c r="A361" s="2">
        <v>4</v>
      </c>
      <c r="B361" s="1" t="s">
        <v>118</v>
      </c>
      <c r="C361" s="4">
        <v>51</v>
      </c>
      <c r="D361" s="8">
        <v>3.04</v>
      </c>
      <c r="E361" s="4">
        <v>34</v>
      </c>
      <c r="F361" s="8">
        <v>3.21</v>
      </c>
      <c r="G361" s="4">
        <v>17</v>
      </c>
      <c r="H361" s="8">
        <v>2.87</v>
      </c>
      <c r="I361" s="4">
        <v>0</v>
      </c>
    </row>
    <row r="362" spans="1:9" x14ac:dyDescent="0.2">
      <c r="A362" s="2">
        <v>5</v>
      </c>
      <c r="B362" s="1" t="s">
        <v>128</v>
      </c>
      <c r="C362" s="4">
        <v>41</v>
      </c>
      <c r="D362" s="8">
        <v>2.4500000000000002</v>
      </c>
      <c r="E362" s="4">
        <v>37</v>
      </c>
      <c r="F362" s="8">
        <v>3.5</v>
      </c>
      <c r="G362" s="4">
        <v>4</v>
      </c>
      <c r="H362" s="8">
        <v>0.68</v>
      </c>
      <c r="I362" s="4">
        <v>0</v>
      </c>
    </row>
    <row r="363" spans="1:9" x14ac:dyDescent="0.2">
      <c r="A363" s="2">
        <v>6</v>
      </c>
      <c r="B363" s="1" t="s">
        <v>116</v>
      </c>
      <c r="C363" s="4">
        <v>39</v>
      </c>
      <c r="D363" s="8">
        <v>2.33</v>
      </c>
      <c r="E363" s="4">
        <v>10</v>
      </c>
      <c r="F363" s="8">
        <v>0.95</v>
      </c>
      <c r="G363" s="4">
        <v>29</v>
      </c>
      <c r="H363" s="8">
        <v>4.9000000000000004</v>
      </c>
      <c r="I363" s="4">
        <v>0</v>
      </c>
    </row>
    <row r="364" spans="1:9" x14ac:dyDescent="0.2">
      <c r="A364" s="2">
        <v>6</v>
      </c>
      <c r="B364" s="1" t="s">
        <v>121</v>
      </c>
      <c r="C364" s="4">
        <v>39</v>
      </c>
      <c r="D364" s="8">
        <v>2.33</v>
      </c>
      <c r="E364" s="4">
        <v>35</v>
      </c>
      <c r="F364" s="8">
        <v>3.31</v>
      </c>
      <c r="G364" s="4">
        <v>4</v>
      </c>
      <c r="H364" s="8">
        <v>0.68</v>
      </c>
      <c r="I364" s="4">
        <v>0</v>
      </c>
    </row>
    <row r="365" spans="1:9" x14ac:dyDescent="0.2">
      <c r="A365" s="2">
        <v>8</v>
      </c>
      <c r="B365" s="1" t="s">
        <v>130</v>
      </c>
      <c r="C365" s="4">
        <v>37</v>
      </c>
      <c r="D365" s="8">
        <v>2.21</v>
      </c>
      <c r="E365" s="4">
        <v>37</v>
      </c>
      <c r="F365" s="8">
        <v>3.5</v>
      </c>
      <c r="G365" s="4">
        <v>0</v>
      </c>
      <c r="H365" s="8">
        <v>0</v>
      </c>
      <c r="I365" s="4">
        <v>0</v>
      </c>
    </row>
    <row r="366" spans="1:9" x14ac:dyDescent="0.2">
      <c r="A366" s="2">
        <v>9</v>
      </c>
      <c r="B366" s="1" t="s">
        <v>135</v>
      </c>
      <c r="C366" s="4">
        <v>33</v>
      </c>
      <c r="D366" s="8">
        <v>1.97</v>
      </c>
      <c r="E366" s="4">
        <v>24</v>
      </c>
      <c r="F366" s="8">
        <v>2.27</v>
      </c>
      <c r="G366" s="4">
        <v>9</v>
      </c>
      <c r="H366" s="8">
        <v>1.52</v>
      </c>
      <c r="I366" s="4">
        <v>0</v>
      </c>
    </row>
    <row r="367" spans="1:9" x14ac:dyDescent="0.2">
      <c r="A367" s="2">
        <v>10</v>
      </c>
      <c r="B367" s="1" t="s">
        <v>124</v>
      </c>
      <c r="C367" s="4">
        <v>31</v>
      </c>
      <c r="D367" s="8">
        <v>1.85</v>
      </c>
      <c r="E367" s="4">
        <v>24</v>
      </c>
      <c r="F367" s="8">
        <v>2.27</v>
      </c>
      <c r="G367" s="4">
        <v>7</v>
      </c>
      <c r="H367" s="8">
        <v>1.18</v>
      </c>
      <c r="I367" s="4">
        <v>0</v>
      </c>
    </row>
    <row r="368" spans="1:9" x14ac:dyDescent="0.2">
      <c r="A368" s="2">
        <v>11</v>
      </c>
      <c r="B368" s="1" t="s">
        <v>156</v>
      </c>
      <c r="C368" s="4">
        <v>26</v>
      </c>
      <c r="D368" s="8">
        <v>1.55</v>
      </c>
      <c r="E368" s="4">
        <v>19</v>
      </c>
      <c r="F368" s="8">
        <v>1.8</v>
      </c>
      <c r="G368" s="4">
        <v>7</v>
      </c>
      <c r="H368" s="8">
        <v>1.18</v>
      </c>
      <c r="I368" s="4">
        <v>0</v>
      </c>
    </row>
    <row r="369" spans="1:9" x14ac:dyDescent="0.2">
      <c r="A369" s="2">
        <v>11</v>
      </c>
      <c r="B369" s="1" t="s">
        <v>126</v>
      </c>
      <c r="C369" s="4">
        <v>26</v>
      </c>
      <c r="D369" s="8">
        <v>1.55</v>
      </c>
      <c r="E369" s="4">
        <v>16</v>
      </c>
      <c r="F369" s="8">
        <v>1.51</v>
      </c>
      <c r="G369" s="4">
        <v>9</v>
      </c>
      <c r="H369" s="8">
        <v>1.52</v>
      </c>
      <c r="I369" s="4">
        <v>0</v>
      </c>
    </row>
    <row r="370" spans="1:9" x14ac:dyDescent="0.2">
      <c r="A370" s="2">
        <v>13</v>
      </c>
      <c r="B370" s="1" t="s">
        <v>171</v>
      </c>
      <c r="C370" s="4">
        <v>25</v>
      </c>
      <c r="D370" s="8">
        <v>1.49</v>
      </c>
      <c r="E370" s="4">
        <v>9</v>
      </c>
      <c r="F370" s="8">
        <v>0.85</v>
      </c>
      <c r="G370" s="4">
        <v>16</v>
      </c>
      <c r="H370" s="8">
        <v>2.7</v>
      </c>
      <c r="I370" s="4">
        <v>0</v>
      </c>
    </row>
    <row r="371" spans="1:9" x14ac:dyDescent="0.2">
      <c r="A371" s="2">
        <v>13</v>
      </c>
      <c r="B371" s="1" t="s">
        <v>129</v>
      </c>
      <c r="C371" s="4">
        <v>25</v>
      </c>
      <c r="D371" s="8">
        <v>1.49</v>
      </c>
      <c r="E371" s="4">
        <v>23</v>
      </c>
      <c r="F371" s="8">
        <v>2.17</v>
      </c>
      <c r="G371" s="4">
        <v>2</v>
      </c>
      <c r="H371" s="8">
        <v>0.34</v>
      </c>
      <c r="I371" s="4">
        <v>0</v>
      </c>
    </row>
    <row r="372" spans="1:9" x14ac:dyDescent="0.2">
      <c r="A372" s="2">
        <v>13</v>
      </c>
      <c r="B372" s="1" t="s">
        <v>134</v>
      </c>
      <c r="C372" s="4">
        <v>25</v>
      </c>
      <c r="D372" s="8">
        <v>1.49</v>
      </c>
      <c r="E372" s="4">
        <v>19</v>
      </c>
      <c r="F372" s="8">
        <v>1.8</v>
      </c>
      <c r="G372" s="4">
        <v>6</v>
      </c>
      <c r="H372" s="8">
        <v>1.01</v>
      </c>
      <c r="I372" s="4">
        <v>0</v>
      </c>
    </row>
    <row r="373" spans="1:9" x14ac:dyDescent="0.2">
      <c r="A373" s="2">
        <v>16</v>
      </c>
      <c r="B373" s="1" t="s">
        <v>123</v>
      </c>
      <c r="C373" s="4">
        <v>24</v>
      </c>
      <c r="D373" s="8">
        <v>1.43</v>
      </c>
      <c r="E373" s="4">
        <v>7</v>
      </c>
      <c r="F373" s="8">
        <v>0.66</v>
      </c>
      <c r="G373" s="4">
        <v>17</v>
      </c>
      <c r="H373" s="8">
        <v>2.87</v>
      </c>
      <c r="I373" s="4">
        <v>0</v>
      </c>
    </row>
    <row r="374" spans="1:9" x14ac:dyDescent="0.2">
      <c r="A374" s="2">
        <v>16</v>
      </c>
      <c r="B374" s="1" t="s">
        <v>170</v>
      </c>
      <c r="C374" s="4">
        <v>24</v>
      </c>
      <c r="D374" s="8">
        <v>1.43</v>
      </c>
      <c r="E374" s="4">
        <v>18</v>
      </c>
      <c r="F374" s="8">
        <v>1.7</v>
      </c>
      <c r="G374" s="4">
        <v>5</v>
      </c>
      <c r="H374" s="8">
        <v>0.84</v>
      </c>
      <c r="I374" s="4">
        <v>1</v>
      </c>
    </row>
    <row r="375" spans="1:9" x14ac:dyDescent="0.2">
      <c r="A375" s="2">
        <v>16</v>
      </c>
      <c r="B375" s="1" t="s">
        <v>152</v>
      </c>
      <c r="C375" s="4">
        <v>24</v>
      </c>
      <c r="D375" s="8">
        <v>1.43</v>
      </c>
      <c r="E375" s="4">
        <v>16</v>
      </c>
      <c r="F375" s="8">
        <v>1.51</v>
      </c>
      <c r="G375" s="4">
        <v>8</v>
      </c>
      <c r="H375" s="8">
        <v>1.35</v>
      </c>
      <c r="I375" s="4">
        <v>0</v>
      </c>
    </row>
    <row r="376" spans="1:9" x14ac:dyDescent="0.2">
      <c r="A376" s="2">
        <v>19</v>
      </c>
      <c r="B376" s="1" t="s">
        <v>161</v>
      </c>
      <c r="C376" s="4">
        <v>23</v>
      </c>
      <c r="D376" s="8">
        <v>1.37</v>
      </c>
      <c r="E376" s="4">
        <v>16</v>
      </c>
      <c r="F376" s="8">
        <v>1.51</v>
      </c>
      <c r="G376" s="4">
        <v>7</v>
      </c>
      <c r="H376" s="8">
        <v>1.18</v>
      </c>
      <c r="I376" s="4">
        <v>0</v>
      </c>
    </row>
    <row r="377" spans="1:9" x14ac:dyDescent="0.2">
      <c r="A377" s="2">
        <v>19</v>
      </c>
      <c r="B377" s="1" t="s">
        <v>140</v>
      </c>
      <c r="C377" s="4">
        <v>23</v>
      </c>
      <c r="D377" s="8">
        <v>1.37</v>
      </c>
      <c r="E377" s="4">
        <v>14</v>
      </c>
      <c r="F377" s="8">
        <v>1.32</v>
      </c>
      <c r="G377" s="4">
        <v>9</v>
      </c>
      <c r="H377" s="8">
        <v>1.52</v>
      </c>
      <c r="I377" s="4">
        <v>0</v>
      </c>
    </row>
    <row r="378" spans="1:9" x14ac:dyDescent="0.2">
      <c r="A378" s="2">
        <v>19</v>
      </c>
      <c r="B378" s="1" t="s">
        <v>160</v>
      </c>
      <c r="C378" s="4">
        <v>23</v>
      </c>
      <c r="D378" s="8">
        <v>1.37</v>
      </c>
      <c r="E378" s="4">
        <v>15</v>
      </c>
      <c r="F378" s="8">
        <v>1.42</v>
      </c>
      <c r="G378" s="4">
        <v>8</v>
      </c>
      <c r="H378" s="8">
        <v>1.35</v>
      </c>
      <c r="I378" s="4">
        <v>0</v>
      </c>
    </row>
    <row r="379" spans="1:9" x14ac:dyDescent="0.2">
      <c r="A379" s="1"/>
      <c r="C379" s="4"/>
      <c r="D379" s="8"/>
      <c r="E379" s="4"/>
      <c r="F379" s="8"/>
      <c r="G379" s="4"/>
      <c r="H379" s="8"/>
      <c r="I379" s="4"/>
    </row>
    <row r="380" spans="1:9" x14ac:dyDescent="0.2">
      <c r="A380" s="1" t="s">
        <v>17</v>
      </c>
      <c r="C380" s="4"/>
      <c r="D380" s="8"/>
      <c r="E380" s="4"/>
      <c r="F380" s="8"/>
      <c r="G380" s="4"/>
      <c r="H380" s="8"/>
      <c r="I380" s="4"/>
    </row>
    <row r="381" spans="1:9" x14ac:dyDescent="0.2">
      <c r="A381" s="2">
        <v>1</v>
      </c>
      <c r="B381" s="1" t="s">
        <v>126</v>
      </c>
      <c r="C381" s="4">
        <v>53</v>
      </c>
      <c r="D381" s="8">
        <v>8.0500000000000007</v>
      </c>
      <c r="E381" s="4">
        <v>48</v>
      </c>
      <c r="F381" s="8">
        <v>12</v>
      </c>
      <c r="G381" s="4">
        <v>5</v>
      </c>
      <c r="H381" s="8">
        <v>1.95</v>
      </c>
      <c r="I381" s="4">
        <v>0</v>
      </c>
    </row>
    <row r="382" spans="1:9" x14ac:dyDescent="0.2">
      <c r="A382" s="2">
        <v>2</v>
      </c>
      <c r="B382" s="1" t="s">
        <v>132</v>
      </c>
      <c r="C382" s="4">
        <v>50</v>
      </c>
      <c r="D382" s="8">
        <v>7.6</v>
      </c>
      <c r="E382" s="4">
        <v>48</v>
      </c>
      <c r="F382" s="8">
        <v>12</v>
      </c>
      <c r="G382" s="4">
        <v>2</v>
      </c>
      <c r="H382" s="8">
        <v>0.78</v>
      </c>
      <c r="I382" s="4">
        <v>0</v>
      </c>
    </row>
    <row r="383" spans="1:9" x14ac:dyDescent="0.2">
      <c r="A383" s="2">
        <v>3</v>
      </c>
      <c r="B383" s="1" t="s">
        <v>131</v>
      </c>
      <c r="C383" s="4">
        <v>35</v>
      </c>
      <c r="D383" s="8">
        <v>5.32</v>
      </c>
      <c r="E383" s="4">
        <v>35</v>
      </c>
      <c r="F383" s="8">
        <v>8.75</v>
      </c>
      <c r="G383" s="4">
        <v>0</v>
      </c>
      <c r="H383" s="8">
        <v>0</v>
      </c>
      <c r="I383" s="4">
        <v>0</v>
      </c>
    </row>
    <row r="384" spans="1:9" x14ac:dyDescent="0.2">
      <c r="A384" s="2">
        <v>4</v>
      </c>
      <c r="B384" s="1" t="s">
        <v>116</v>
      </c>
      <c r="C384" s="4">
        <v>27</v>
      </c>
      <c r="D384" s="8">
        <v>4.0999999999999996</v>
      </c>
      <c r="E384" s="4">
        <v>11</v>
      </c>
      <c r="F384" s="8">
        <v>2.75</v>
      </c>
      <c r="G384" s="4">
        <v>16</v>
      </c>
      <c r="H384" s="8">
        <v>6.25</v>
      </c>
      <c r="I384" s="4">
        <v>0</v>
      </c>
    </row>
    <row r="385" spans="1:9" x14ac:dyDescent="0.2">
      <c r="A385" s="2">
        <v>5</v>
      </c>
      <c r="B385" s="1" t="s">
        <v>121</v>
      </c>
      <c r="C385" s="4">
        <v>16</v>
      </c>
      <c r="D385" s="8">
        <v>2.4300000000000002</v>
      </c>
      <c r="E385" s="4">
        <v>10</v>
      </c>
      <c r="F385" s="8">
        <v>2.5</v>
      </c>
      <c r="G385" s="4">
        <v>6</v>
      </c>
      <c r="H385" s="8">
        <v>2.34</v>
      </c>
      <c r="I385" s="4">
        <v>0</v>
      </c>
    </row>
    <row r="386" spans="1:9" x14ac:dyDescent="0.2">
      <c r="A386" s="2">
        <v>5</v>
      </c>
      <c r="B386" s="1" t="s">
        <v>124</v>
      </c>
      <c r="C386" s="4">
        <v>16</v>
      </c>
      <c r="D386" s="8">
        <v>2.4300000000000002</v>
      </c>
      <c r="E386" s="4">
        <v>9</v>
      </c>
      <c r="F386" s="8">
        <v>2.25</v>
      </c>
      <c r="G386" s="4">
        <v>7</v>
      </c>
      <c r="H386" s="8">
        <v>2.73</v>
      </c>
      <c r="I386" s="4">
        <v>0</v>
      </c>
    </row>
    <row r="387" spans="1:9" x14ac:dyDescent="0.2">
      <c r="A387" s="2">
        <v>7</v>
      </c>
      <c r="B387" s="1" t="s">
        <v>156</v>
      </c>
      <c r="C387" s="4">
        <v>15</v>
      </c>
      <c r="D387" s="8">
        <v>2.2799999999999998</v>
      </c>
      <c r="E387" s="4">
        <v>12</v>
      </c>
      <c r="F387" s="8">
        <v>3</v>
      </c>
      <c r="G387" s="4">
        <v>3</v>
      </c>
      <c r="H387" s="8">
        <v>1.17</v>
      </c>
      <c r="I387" s="4">
        <v>0</v>
      </c>
    </row>
    <row r="388" spans="1:9" x14ac:dyDescent="0.2">
      <c r="A388" s="2">
        <v>8</v>
      </c>
      <c r="B388" s="1" t="s">
        <v>129</v>
      </c>
      <c r="C388" s="4">
        <v>14</v>
      </c>
      <c r="D388" s="8">
        <v>2.13</v>
      </c>
      <c r="E388" s="4">
        <v>14</v>
      </c>
      <c r="F388" s="8">
        <v>3.5</v>
      </c>
      <c r="G388" s="4">
        <v>0</v>
      </c>
      <c r="H388" s="8">
        <v>0</v>
      </c>
      <c r="I388" s="4">
        <v>0</v>
      </c>
    </row>
    <row r="389" spans="1:9" x14ac:dyDescent="0.2">
      <c r="A389" s="2">
        <v>9</v>
      </c>
      <c r="B389" s="1" t="s">
        <v>120</v>
      </c>
      <c r="C389" s="4">
        <v>13</v>
      </c>
      <c r="D389" s="8">
        <v>1.98</v>
      </c>
      <c r="E389" s="4">
        <v>3</v>
      </c>
      <c r="F389" s="8">
        <v>0.75</v>
      </c>
      <c r="G389" s="4">
        <v>10</v>
      </c>
      <c r="H389" s="8">
        <v>3.91</v>
      </c>
      <c r="I389" s="4">
        <v>0</v>
      </c>
    </row>
    <row r="390" spans="1:9" x14ac:dyDescent="0.2">
      <c r="A390" s="2">
        <v>9</v>
      </c>
      <c r="B390" s="1" t="s">
        <v>128</v>
      </c>
      <c r="C390" s="4">
        <v>13</v>
      </c>
      <c r="D390" s="8">
        <v>1.98</v>
      </c>
      <c r="E390" s="4">
        <v>13</v>
      </c>
      <c r="F390" s="8">
        <v>3.25</v>
      </c>
      <c r="G390" s="4">
        <v>0</v>
      </c>
      <c r="H390" s="8">
        <v>0</v>
      </c>
      <c r="I390" s="4">
        <v>0</v>
      </c>
    </row>
    <row r="391" spans="1:9" x14ac:dyDescent="0.2">
      <c r="A391" s="2">
        <v>9</v>
      </c>
      <c r="B391" s="1" t="s">
        <v>133</v>
      </c>
      <c r="C391" s="4">
        <v>13</v>
      </c>
      <c r="D391" s="8">
        <v>1.98</v>
      </c>
      <c r="E391" s="4">
        <v>9</v>
      </c>
      <c r="F391" s="8">
        <v>2.25</v>
      </c>
      <c r="G391" s="4">
        <v>4</v>
      </c>
      <c r="H391" s="8">
        <v>1.56</v>
      </c>
      <c r="I391" s="4">
        <v>0</v>
      </c>
    </row>
    <row r="392" spans="1:9" x14ac:dyDescent="0.2">
      <c r="A392" s="2">
        <v>12</v>
      </c>
      <c r="B392" s="1" t="s">
        <v>119</v>
      </c>
      <c r="C392" s="4">
        <v>12</v>
      </c>
      <c r="D392" s="8">
        <v>1.82</v>
      </c>
      <c r="E392" s="4">
        <v>4</v>
      </c>
      <c r="F392" s="8">
        <v>1</v>
      </c>
      <c r="G392" s="4">
        <v>8</v>
      </c>
      <c r="H392" s="8">
        <v>3.13</v>
      </c>
      <c r="I392" s="4">
        <v>0</v>
      </c>
    </row>
    <row r="393" spans="1:9" x14ac:dyDescent="0.2">
      <c r="A393" s="2">
        <v>13</v>
      </c>
      <c r="B393" s="1" t="s">
        <v>122</v>
      </c>
      <c r="C393" s="4">
        <v>11</v>
      </c>
      <c r="D393" s="8">
        <v>1.67</v>
      </c>
      <c r="E393" s="4">
        <v>8</v>
      </c>
      <c r="F393" s="8">
        <v>2</v>
      </c>
      <c r="G393" s="4">
        <v>3</v>
      </c>
      <c r="H393" s="8">
        <v>1.17</v>
      </c>
      <c r="I393" s="4">
        <v>0</v>
      </c>
    </row>
    <row r="394" spans="1:9" x14ac:dyDescent="0.2">
      <c r="A394" s="2">
        <v>13</v>
      </c>
      <c r="B394" s="1" t="s">
        <v>134</v>
      </c>
      <c r="C394" s="4">
        <v>11</v>
      </c>
      <c r="D394" s="8">
        <v>1.67</v>
      </c>
      <c r="E394" s="4">
        <v>9</v>
      </c>
      <c r="F394" s="8">
        <v>2.25</v>
      </c>
      <c r="G394" s="4">
        <v>2</v>
      </c>
      <c r="H394" s="8">
        <v>0.78</v>
      </c>
      <c r="I394" s="4">
        <v>0</v>
      </c>
    </row>
    <row r="395" spans="1:9" x14ac:dyDescent="0.2">
      <c r="A395" s="2">
        <v>15</v>
      </c>
      <c r="B395" s="1" t="s">
        <v>117</v>
      </c>
      <c r="C395" s="4">
        <v>10</v>
      </c>
      <c r="D395" s="8">
        <v>1.52</v>
      </c>
      <c r="E395" s="4">
        <v>1</v>
      </c>
      <c r="F395" s="8">
        <v>0.25</v>
      </c>
      <c r="G395" s="4">
        <v>9</v>
      </c>
      <c r="H395" s="8">
        <v>3.52</v>
      </c>
      <c r="I395" s="4">
        <v>0</v>
      </c>
    </row>
    <row r="396" spans="1:9" x14ac:dyDescent="0.2">
      <c r="A396" s="2">
        <v>15</v>
      </c>
      <c r="B396" s="1" t="s">
        <v>118</v>
      </c>
      <c r="C396" s="4">
        <v>10</v>
      </c>
      <c r="D396" s="8">
        <v>1.52</v>
      </c>
      <c r="E396" s="4">
        <v>8</v>
      </c>
      <c r="F396" s="8">
        <v>2</v>
      </c>
      <c r="G396" s="4">
        <v>2</v>
      </c>
      <c r="H396" s="8">
        <v>0.78</v>
      </c>
      <c r="I396" s="4">
        <v>0</v>
      </c>
    </row>
    <row r="397" spans="1:9" x14ac:dyDescent="0.2">
      <c r="A397" s="2">
        <v>15</v>
      </c>
      <c r="B397" s="1" t="s">
        <v>163</v>
      </c>
      <c r="C397" s="4">
        <v>10</v>
      </c>
      <c r="D397" s="8">
        <v>1.52</v>
      </c>
      <c r="E397" s="4">
        <v>1</v>
      </c>
      <c r="F397" s="8">
        <v>0.25</v>
      </c>
      <c r="G397" s="4">
        <v>9</v>
      </c>
      <c r="H397" s="8">
        <v>3.52</v>
      </c>
      <c r="I397" s="4">
        <v>0</v>
      </c>
    </row>
    <row r="398" spans="1:9" x14ac:dyDescent="0.2">
      <c r="A398" s="2">
        <v>15</v>
      </c>
      <c r="B398" s="1" t="s">
        <v>125</v>
      </c>
      <c r="C398" s="4">
        <v>10</v>
      </c>
      <c r="D398" s="8">
        <v>1.52</v>
      </c>
      <c r="E398" s="4">
        <v>5</v>
      </c>
      <c r="F398" s="8">
        <v>1.25</v>
      </c>
      <c r="G398" s="4">
        <v>5</v>
      </c>
      <c r="H398" s="8">
        <v>1.95</v>
      </c>
      <c r="I398" s="4">
        <v>0</v>
      </c>
    </row>
    <row r="399" spans="1:9" x14ac:dyDescent="0.2">
      <c r="A399" s="2">
        <v>15</v>
      </c>
      <c r="B399" s="1" t="s">
        <v>170</v>
      </c>
      <c r="C399" s="4">
        <v>10</v>
      </c>
      <c r="D399" s="8">
        <v>1.52</v>
      </c>
      <c r="E399" s="4">
        <v>7</v>
      </c>
      <c r="F399" s="8">
        <v>1.75</v>
      </c>
      <c r="G399" s="4">
        <v>3</v>
      </c>
      <c r="H399" s="8">
        <v>1.17</v>
      </c>
      <c r="I399" s="4">
        <v>0</v>
      </c>
    </row>
    <row r="400" spans="1:9" x14ac:dyDescent="0.2">
      <c r="A400" s="2">
        <v>15</v>
      </c>
      <c r="B400" s="1" t="s">
        <v>130</v>
      </c>
      <c r="C400" s="4">
        <v>10</v>
      </c>
      <c r="D400" s="8">
        <v>1.52</v>
      </c>
      <c r="E400" s="4">
        <v>10</v>
      </c>
      <c r="F400" s="8">
        <v>2.5</v>
      </c>
      <c r="G400" s="4">
        <v>0</v>
      </c>
      <c r="H400" s="8">
        <v>0</v>
      </c>
      <c r="I400" s="4">
        <v>0</v>
      </c>
    </row>
    <row r="401" spans="1:9" x14ac:dyDescent="0.2">
      <c r="A401" s="1"/>
      <c r="C401" s="4"/>
      <c r="D401" s="8"/>
      <c r="E401" s="4"/>
      <c r="F401" s="8"/>
      <c r="G401" s="4"/>
      <c r="H401" s="8"/>
      <c r="I401" s="4"/>
    </row>
    <row r="402" spans="1:9" x14ac:dyDescent="0.2">
      <c r="A402" s="1" t="s">
        <v>18</v>
      </c>
      <c r="C402" s="4"/>
      <c r="D402" s="8"/>
      <c r="E402" s="4"/>
      <c r="F402" s="8"/>
      <c r="G402" s="4"/>
      <c r="H402" s="8"/>
      <c r="I402" s="4"/>
    </row>
    <row r="403" spans="1:9" x14ac:dyDescent="0.2">
      <c r="A403" s="2">
        <v>1</v>
      </c>
      <c r="B403" s="1" t="s">
        <v>132</v>
      </c>
      <c r="C403" s="4">
        <v>215</v>
      </c>
      <c r="D403" s="8">
        <v>6.77</v>
      </c>
      <c r="E403" s="4">
        <v>194</v>
      </c>
      <c r="F403" s="8">
        <v>10.64</v>
      </c>
      <c r="G403" s="4">
        <v>21</v>
      </c>
      <c r="H403" s="8">
        <v>1.6</v>
      </c>
      <c r="I403" s="4">
        <v>0</v>
      </c>
    </row>
    <row r="404" spans="1:9" x14ac:dyDescent="0.2">
      <c r="A404" s="2">
        <v>2</v>
      </c>
      <c r="B404" s="1" t="s">
        <v>131</v>
      </c>
      <c r="C404" s="4">
        <v>144</v>
      </c>
      <c r="D404" s="8">
        <v>4.54</v>
      </c>
      <c r="E404" s="4">
        <v>139</v>
      </c>
      <c r="F404" s="8">
        <v>7.62</v>
      </c>
      <c r="G404" s="4">
        <v>5</v>
      </c>
      <c r="H404" s="8">
        <v>0.38</v>
      </c>
      <c r="I404" s="4">
        <v>0</v>
      </c>
    </row>
    <row r="405" spans="1:9" x14ac:dyDescent="0.2">
      <c r="A405" s="2">
        <v>3</v>
      </c>
      <c r="B405" s="1" t="s">
        <v>130</v>
      </c>
      <c r="C405" s="4">
        <v>92</v>
      </c>
      <c r="D405" s="8">
        <v>2.9</v>
      </c>
      <c r="E405" s="4">
        <v>91</v>
      </c>
      <c r="F405" s="8">
        <v>4.99</v>
      </c>
      <c r="G405" s="4">
        <v>1</v>
      </c>
      <c r="H405" s="8">
        <v>0.08</v>
      </c>
      <c r="I405" s="4">
        <v>0</v>
      </c>
    </row>
    <row r="406" spans="1:9" x14ac:dyDescent="0.2">
      <c r="A406" s="2">
        <v>4</v>
      </c>
      <c r="B406" s="1" t="s">
        <v>126</v>
      </c>
      <c r="C406" s="4">
        <v>90</v>
      </c>
      <c r="D406" s="8">
        <v>2.84</v>
      </c>
      <c r="E406" s="4">
        <v>47</v>
      </c>
      <c r="F406" s="8">
        <v>2.58</v>
      </c>
      <c r="G406" s="4">
        <v>43</v>
      </c>
      <c r="H406" s="8">
        <v>3.27</v>
      </c>
      <c r="I406" s="4">
        <v>0</v>
      </c>
    </row>
    <row r="407" spans="1:9" x14ac:dyDescent="0.2">
      <c r="A407" s="2">
        <v>5</v>
      </c>
      <c r="B407" s="1" t="s">
        <v>128</v>
      </c>
      <c r="C407" s="4">
        <v>89</v>
      </c>
      <c r="D407" s="8">
        <v>2.8</v>
      </c>
      <c r="E407" s="4">
        <v>80</v>
      </c>
      <c r="F407" s="8">
        <v>4.3899999999999997</v>
      </c>
      <c r="G407" s="4">
        <v>9</v>
      </c>
      <c r="H407" s="8">
        <v>0.68</v>
      </c>
      <c r="I407" s="4">
        <v>0</v>
      </c>
    </row>
    <row r="408" spans="1:9" x14ac:dyDescent="0.2">
      <c r="A408" s="2">
        <v>6</v>
      </c>
      <c r="B408" s="1" t="s">
        <v>129</v>
      </c>
      <c r="C408" s="4">
        <v>81</v>
      </c>
      <c r="D408" s="8">
        <v>2.5499999999999998</v>
      </c>
      <c r="E408" s="4">
        <v>76</v>
      </c>
      <c r="F408" s="8">
        <v>4.17</v>
      </c>
      <c r="G408" s="4">
        <v>5</v>
      </c>
      <c r="H408" s="8">
        <v>0.38</v>
      </c>
      <c r="I408" s="4">
        <v>0</v>
      </c>
    </row>
    <row r="409" spans="1:9" x14ac:dyDescent="0.2">
      <c r="A409" s="2">
        <v>7</v>
      </c>
      <c r="B409" s="1" t="s">
        <v>118</v>
      </c>
      <c r="C409" s="4">
        <v>70</v>
      </c>
      <c r="D409" s="8">
        <v>2.21</v>
      </c>
      <c r="E409" s="4">
        <v>42</v>
      </c>
      <c r="F409" s="8">
        <v>2.2999999999999998</v>
      </c>
      <c r="G409" s="4">
        <v>28</v>
      </c>
      <c r="H409" s="8">
        <v>2.13</v>
      </c>
      <c r="I409" s="4">
        <v>0</v>
      </c>
    </row>
    <row r="410" spans="1:9" x14ac:dyDescent="0.2">
      <c r="A410" s="2">
        <v>8</v>
      </c>
      <c r="B410" s="1" t="s">
        <v>122</v>
      </c>
      <c r="C410" s="4">
        <v>69</v>
      </c>
      <c r="D410" s="8">
        <v>2.17</v>
      </c>
      <c r="E410" s="4">
        <v>29</v>
      </c>
      <c r="F410" s="8">
        <v>1.59</v>
      </c>
      <c r="G410" s="4">
        <v>40</v>
      </c>
      <c r="H410" s="8">
        <v>3.04</v>
      </c>
      <c r="I410" s="4">
        <v>0</v>
      </c>
    </row>
    <row r="411" spans="1:9" x14ac:dyDescent="0.2">
      <c r="A411" s="2">
        <v>9</v>
      </c>
      <c r="B411" s="1" t="s">
        <v>121</v>
      </c>
      <c r="C411" s="4">
        <v>65</v>
      </c>
      <c r="D411" s="8">
        <v>2.0499999999999998</v>
      </c>
      <c r="E411" s="4">
        <v>46</v>
      </c>
      <c r="F411" s="8">
        <v>2.52</v>
      </c>
      <c r="G411" s="4">
        <v>17</v>
      </c>
      <c r="H411" s="8">
        <v>1.29</v>
      </c>
      <c r="I411" s="4">
        <v>2</v>
      </c>
    </row>
    <row r="412" spans="1:9" x14ac:dyDescent="0.2">
      <c r="A412" s="2">
        <v>9</v>
      </c>
      <c r="B412" s="1" t="s">
        <v>124</v>
      </c>
      <c r="C412" s="4">
        <v>65</v>
      </c>
      <c r="D412" s="8">
        <v>2.0499999999999998</v>
      </c>
      <c r="E412" s="4">
        <v>44</v>
      </c>
      <c r="F412" s="8">
        <v>2.41</v>
      </c>
      <c r="G412" s="4">
        <v>21</v>
      </c>
      <c r="H412" s="8">
        <v>1.6</v>
      </c>
      <c r="I412" s="4">
        <v>0</v>
      </c>
    </row>
    <row r="413" spans="1:9" x14ac:dyDescent="0.2">
      <c r="A413" s="2">
        <v>11</v>
      </c>
      <c r="B413" s="1" t="s">
        <v>135</v>
      </c>
      <c r="C413" s="4">
        <v>63</v>
      </c>
      <c r="D413" s="8">
        <v>1.98</v>
      </c>
      <c r="E413" s="4">
        <v>46</v>
      </c>
      <c r="F413" s="8">
        <v>2.52</v>
      </c>
      <c r="G413" s="4">
        <v>17</v>
      </c>
      <c r="H413" s="8">
        <v>1.29</v>
      </c>
      <c r="I413" s="4">
        <v>0</v>
      </c>
    </row>
    <row r="414" spans="1:9" x14ac:dyDescent="0.2">
      <c r="A414" s="2">
        <v>12</v>
      </c>
      <c r="B414" s="1" t="s">
        <v>116</v>
      </c>
      <c r="C414" s="4">
        <v>62</v>
      </c>
      <c r="D414" s="8">
        <v>1.95</v>
      </c>
      <c r="E414" s="4">
        <v>10</v>
      </c>
      <c r="F414" s="8">
        <v>0.55000000000000004</v>
      </c>
      <c r="G414" s="4">
        <v>52</v>
      </c>
      <c r="H414" s="8">
        <v>3.95</v>
      </c>
      <c r="I414" s="4">
        <v>0</v>
      </c>
    </row>
    <row r="415" spans="1:9" x14ac:dyDescent="0.2">
      <c r="A415" s="2">
        <v>13</v>
      </c>
      <c r="B415" s="1" t="s">
        <v>170</v>
      </c>
      <c r="C415" s="4">
        <v>61</v>
      </c>
      <c r="D415" s="8">
        <v>1.92</v>
      </c>
      <c r="E415" s="4">
        <v>49</v>
      </c>
      <c r="F415" s="8">
        <v>2.69</v>
      </c>
      <c r="G415" s="4">
        <v>12</v>
      </c>
      <c r="H415" s="8">
        <v>0.91</v>
      </c>
      <c r="I415" s="4">
        <v>0</v>
      </c>
    </row>
    <row r="416" spans="1:9" x14ac:dyDescent="0.2">
      <c r="A416" s="2">
        <v>14</v>
      </c>
      <c r="B416" s="1" t="s">
        <v>133</v>
      </c>
      <c r="C416" s="4">
        <v>60</v>
      </c>
      <c r="D416" s="8">
        <v>1.89</v>
      </c>
      <c r="E416" s="4">
        <v>49</v>
      </c>
      <c r="F416" s="8">
        <v>2.69</v>
      </c>
      <c r="G416" s="4">
        <v>10</v>
      </c>
      <c r="H416" s="8">
        <v>0.76</v>
      </c>
      <c r="I416" s="4">
        <v>0</v>
      </c>
    </row>
    <row r="417" spans="1:9" x14ac:dyDescent="0.2">
      <c r="A417" s="2">
        <v>15</v>
      </c>
      <c r="B417" s="1" t="s">
        <v>134</v>
      </c>
      <c r="C417" s="4">
        <v>54</v>
      </c>
      <c r="D417" s="8">
        <v>1.7</v>
      </c>
      <c r="E417" s="4">
        <v>46</v>
      </c>
      <c r="F417" s="8">
        <v>2.52</v>
      </c>
      <c r="G417" s="4">
        <v>8</v>
      </c>
      <c r="H417" s="8">
        <v>0.61</v>
      </c>
      <c r="I417" s="4">
        <v>0</v>
      </c>
    </row>
    <row r="418" spans="1:9" x14ac:dyDescent="0.2">
      <c r="A418" s="2">
        <v>16</v>
      </c>
      <c r="B418" s="1" t="s">
        <v>123</v>
      </c>
      <c r="C418" s="4">
        <v>53</v>
      </c>
      <c r="D418" s="8">
        <v>1.67</v>
      </c>
      <c r="E418" s="4">
        <v>12</v>
      </c>
      <c r="F418" s="8">
        <v>0.66</v>
      </c>
      <c r="G418" s="4">
        <v>41</v>
      </c>
      <c r="H418" s="8">
        <v>3.12</v>
      </c>
      <c r="I418" s="4">
        <v>0</v>
      </c>
    </row>
    <row r="419" spans="1:9" x14ac:dyDescent="0.2">
      <c r="A419" s="2">
        <v>17</v>
      </c>
      <c r="B419" s="1" t="s">
        <v>119</v>
      </c>
      <c r="C419" s="4">
        <v>48</v>
      </c>
      <c r="D419" s="8">
        <v>1.51</v>
      </c>
      <c r="E419" s="4">
        <v>14</v>
      </c>
      <c r="F419" s="8">
        <v>0.77</v>
      </c>
      <c r="G419" s="4">
        <v>34</v>
      </c>
      <c r="H419" s="8">
        <v>2.59</v>
      </c>
      <c r="I419" s="4">
        <v>0</v>
      </c>
    </row>
    <row r="420" spans="1:9" x14ac:dyDescent="0.2">
      <c r="A420" s="2">
        <v>17</v>
      </c>
      <c r="B420" s="1" t="s">
        <v>160</v>
      </c>
      <c r="C420" s="4">
        <v>48</v>
      </c>
      <c r="D420" s="8">
        <v>1.51</v>
      </c>
      <c r="E420" s="4">
        <v>41</v>
      </c>
      <c r="F420" s="8">
        <v>2.25</v>
      </c>
      <c r="G420" s="4">
        <v>7</v>
      </c>
      <c r="H420" s="8">
        <v>0.53</v>
      </c>
      <c r="I420" s="4">
        <v>0</v>
      </c>
    </row>
    <row r="421" spans="1:9" x14ac:dyDescent="0.2">
      <c r="A421" s="2">
        <v>19</v>
      </c>
      <c r="B421" s="1" t="s">
        <v>162</v>
      </c>
      <c r="C421" s="4">
        <v>43</v>
      </c>
      <c r="D421" s="8">
        <v>1.35</v>
      </c>
      <c r="E421" s="4">
        <v>30</v>
      </c>
      <c r="F421" s="8">
        <v>1.64</v>
      </c>
      <c r="G421" s="4">
        <v>13</v>
      </c>
      <c r="H421" s="8">
        <v>0.99</v>
      </c>
      <c r="I421" s="4">
        <v>0</v>
      </c>
    </row>
    <row r="422" spans="1:9" x14ac:dyDescent="0.2">
      <c r="A422" s="2">
        <v>20</v>
      </c>
      <c r="B422" s="1" t="s">
        <v>152</v>
      </c>
      <c r="C422" s="4">
        <v>39</v>
      </c>
      <c r="D422" s="8">
        <v>1.23</v>
      </c>
      <c r="E422" s="4">
        <v>23</v>
      </c>
      <c r="F422" s="8">
        <v>1.26</v>
      </c>
      <c r="G422" s="4">
        <v>16</v>
      </c>
      <c r="H422" s="8">
        <v>1.22</v>
      </c>
      <c r="I422" s="4">
        <v>0</v>
      </c>
    </row>
    <row r="423" spans="1:9" x14ac:dyDescent="0.2">
      <c r="A423" s="1"/>
      <c r="C423" s="4"/>
      <c r="D423" s="8"/>
      <c r="E423" s="4"/>
      <c r="F423" s="8"/>
      <c r="G423" s="4"/>
      <c r="H423" s="8"/>
      <c r="I423" s="4"/>
    </row>
    <row r="424" spans="1:9" x14ac:dyDescent="0.2">
      <c r="A424" s="1" t="s">
        <v>19</v>
      </c>
      <c r="C424" s="4"/>
      <c r="D424" s="8"/>
      <c r="E424" s="4"/>
      <c r="F424" s="8"/>
      <c r="G424" s="4"/>
      <c r="H424" s="8"/>
      <c r="I424" s="4"/>
    </row>
    <row r="425" spans="1:9" x14ac:dyDescent="0.2">
      <c r="A425" s="2">
        <v>1</v>
      </c>
      <c r="B425" s="1" t="s">
        <v>132</v>
      </c>
      <c r="C425" s="4">
        <v>49</v>
      </c>
      <c r="D425" s="8">
        <v>7.01</v>
      </c>
      <c r="E425" s="4">
        <v>43</v>
      </c>
      <c r="F425" s="8">
        <v>14.93</v>
      </c>
      <c r="G425" s="4">
        <v>6</v>
      </c>
      <c r="H425" s="8">
        <v>1.48</v>
      </c>
      <c r="I425" s="4">
        <v>0</v>
      </c>
    </row>
    <row r="426" spans="1:9" x14ac:dyDescent="0.2">
      <c r="A426" s="2">
        <v>2</v>
      </c>
      <c r="B426" s="1" t="s">
        <v>131</v>
      </c>
      <c r="C426" s="4">
        <v>37</v>
      </c>
      <c r="D426" s="8">
        <v>5.29</v>
      </c>
      <c r="E426" s="4">
        <v>34</v>
      </c>
      <c r="F426" s="8">
        <v>11.81</v>
      </c>
      <c r="G426" s="4">
        <v>3</v>
      </c>
      <c r="H426" s="8">
        <v>0.74</v>
      </c>
      <c r="I426" s="4">
        <v>0</v>
      </c>
    </row>
    <row r="427" spans="1:9" x14ac:dyDescent="0.2">
      <c r="A427" s="2">
        <v>2</v>
      </c>
      <c r="B427" s="1" t="s">
        <v>133</v>
      </c>
      <c r="C427" s="4">
        <v>37</v>
      </c>
      <c r="D427" s="8">
        <v>5.29</v>
      </c>
      <c r="E427" s="4">
        <v>28</v>
      </c>
      <c r="F427" s="8">
        <v>9.7200000000000006</v>
      </c>
      <c r="G427" s="4">
        <v>9</v>
      </c>
      <c r="H427" s="8">
        <v>2.2200000000000002</v>
      </c>
      <c r="I427" s="4">
        <v>0</v>
      </c>
    </row>
    <row r="428" spans="1:9" x14ac:dyDescent="0.2">
      <c r="A428" s="2">
        <v>4</v>
      </c>
      <c r="B428" s="1" t="s">
        <v>134</v>
      </c>
      <c r="C428" s="4">
        <v>21</v>
      </c>
      <c r="D428" s="8">
        <v>3</v>
      </c>
      <c r="E428" s="4">
        <v>17</v>
      </c>
      <c r="F428" s="8">
        <v>5.9</v>
      </c>
      <c r="G428" s="4">
        <v>4</v>
      </c>
      <c r="H428" s="8">
        <v>0.99</v>
      </c>
      <c r="I428" s="4">
        <v>0</v>
      </c>
    </row>
    <row r="429" spans="1:9" x14ac:dyDescent="0.2">
      <c r="A429" s="2">
        <v>5</v>
      </c>
      <c r="B429" s="1" t="s">
        <v>116</v>
      </c>
      <c r="C429" s="4">
        <v>17</v>
      </c>
      <c r="D429" s="8">
        <v>2.4300000000000002</v>
      </c>
      <c r="E429" s="4">
        <v>1</v>
      </c>
      <c r="F429" s="8">
        <v>0.35</v>
      </c>
      <c r="G429" s="4">
        <v>16</v>
      </c>
      <c r="H429" s="8">
        <v>3.94</v>
      </c>
      <c r="I429" s="4">
        <v>0</v>
      </c>
    </row>
    <row r="430" spans="1:9" x14ac:dyDescent="0.2">
      <c r="A430" s="2">
        <v>5</v>
      </c>
      <c r="B430" s="1" t="s">
        <v>128</v>
      </c>
      <c r="C430" s="4">
        <v>17</v>
      </c>
      <c r="D430" s="8">
        <v>2.4300000000000002</v>
      </c>
      <c r="E430" s="4">
        <v>14</v>
      </c>
      <c r="F430" s="8">
        <v>4.8600000000000003</v>
      </c>
      <c r="G430" s="4">
        <v>3</v>
      </c>
      <c r="H430" s="8">
        <v>0.74</v>
      </c>
      <c r="I430" s="4">
        <v>0</v>
      </c>
    </row>
    <row r="431" spans="1:9" x14ac:dyDescent="0.2">
      <c r="A431" s="2">
        <v>7</v>
      </c>
      <c r="B431" s="1" t="s">
        <v>120</v>
      </c>
      <c r="C431" s="4">
        <v>16</v>
      </c>
      <c r="D431" s="8">
        <v>2.29</v>
      </c>
      <c r="E431" s="4">
        <v>4</v>
      </c>
      <c r="F431" s="8">
        <v>1.39</v>
      </c>
      <c r="G431" s="4">
        <v>12</v>
      </c>
      <c r="H431" s="8">
        <v>2.96</v>
      </c>
      <c r="I431" s="4">
        <v>0</v>
      </c>
    </row>
    <row r="432" spans="1:9" x14ac:dyDescent="0.2">
      <c r="A432" s="2">
        <v>8</v>
      </c>
      <c r="B432" s="1" t="s">
        <v>122</v>
      </c>
      <c r="C432" s="4">
        <v>15</v>
      </c>
      <c r="D432" s="8">
        <v>2.15</v>
      </c>
      <c r="E432" s="4">
        <v>3</v>
      </c>
      <c r="F432" s="8">
        <v>1.04</v>
      </c>
      <c r="G432" s="4">
        <v>12</v>
      </c>
      <c r="H432" s="8">
        <v>2.96</v>
      </c>
      <c r="I432" s="4">
        <v>0</v>
      </c>
    </row>
    <row r="433" spans="1:9" x14ac:dyDescent="0.2">
      <c r="A433" s="2">
        <v>8</v>
      </c>
      <c r="B433" s="1" t="s">
        <v>127</v>
      </c>
      <c r="C433" s="4">
        <v>15</v>
      </c>
      <c r="D433" s="8">
        <v>2.15</v>
      </c>
      <c r="E433" s="4">
        <v>2</v>
      </c>
      <c r="F433" s="8">
        <v>0.69</v>
      </c>
      <c r="G433" s="4">
        <v>13</v>
      </c>
      <c r="H433" s="8">
        <v>3.2</v>
      </c>
      <c r="I433" s="4">
        <v>0</v>
      </c>
    </row>
    <row r="434" spans="1:9" x14ac:dyDescent="0.2">
      <c r="A434" s="2">
        <v>8</v>
      </c>
      <c r="B434" s="1" t="s">
        <v>154</v>
      </c>
      <c r="C434" s="4">
        <v>15</v>
      </c>
      <c r="D434" s="8">
        <v>2.15</v>
      </c>
      <c r="E434" s="4">
        <v>12</v>
      </c>
      <c r="F434" s="8">
        <v>4.17</v>
      </c>
      <c r="G434" s="4">
        <v>3</v>
      </c>
      <c r="H434" s="8">
        <v>0.74</v>
      </c>
      <c r="I434" s="4">
        <v>0</v>
      </c>
    </row>
    <row r="435" spans="1:9" x14ac:dyDescent="0.2">
      <c r="A435" s="2">
        <v>11</v>
      </c>
      <c r="B435" s="1" t="s">
        <v>153</v>
      </c>
      <c r="C435" s="4">
        <v>14</v>
      </c>
      <c r="D435" s="8">
        <v>2</v>
      </c>
      <c r="E435" s="4">
        <v>6</v>
      </c>
      <c r="F435" s="8">
        <v>2.08</v>
      </c>
      <c r="G435" s="4">
        <v>8</v>
      </c>
      <c r="H435" s="8">
        <v>1.97</v>
      </c>
      <c r="I435" s="4">
        <v>0</v>
      </c>
    </row>
    <row r="436" spans="1:9" x14ac:dyDescent="0.2">
      <c r="A436" s="2">
        <v>11</v>
      </c>
      <c r="B436" s="1" t="s">
        <v>162</v>
      </c>
      <c r="C436" s="4">
        <v>14</v>
      </c>
      <c r="D436" s="8">
        <v>2</v>
      </c>
      <c r="E436" s="4">
        <v>7</v>
      </c>
      <c r="F436" s="8">
        <v>2.4300000000000002</v>
      </c>
      <c r="G436" s="4">
        <v>7</v>
      </c>
      <c r="H436" s="8">
        <v>1.72</v>
      </c>
      <c r="I436" s="4">
        <v>0</v>
      </c>
    </row>
    <row r="437" spans="1:9" x14ac:dyDescent="0.2">
      <c r="A437" s="2">
        <v>13</v>
      </c>
      <c r="B437" s="1" t="s">
        <v>163</v>
      </c>
      <c r="C437" s="4">
        <v>12</v>
      </c>
      <c r="D437" s="8">
        <v>1.72</v>
      </c>
      <c r="E437" s="4">
        <v>0</v>
      </c>
      <c r="F437" s="8">
        <v>0</v>
      </c>
      <c r="G437" s="4">
        <v>12</v>
      </c>
      <c r="H437" s="8">
        <v>2.96</v>
      </c>
      <c r="I437" s="4">
        <v>0</v>
      </c>
    </row>
    <row r="438" spans="1:9" x14ac:dyDescent="0.2">
      <c r="A438" s="2">
        <v>13</v>
      </c>
      <c r="B438" s="1" t="s">
        <v>119</v>
      </c>
      <c r="C438" s="4">
        <v>12</v>
      </c>
      <c r="D438" s="8">
        <v>1.72</v>
      </c>
      <c r="E438" s="4">
        <v>1</v>
      </c>
      <c r="F438" s="8">
        <v>0.35</v>
      </c>
      <c r="G438" s="4">
        <v>11</v>
      </c>
      <c r="H438" s="8">
        <v>2.71</v>
      </c>
      <c r="I438" s="4">
        <v>0</v>
      </c>
    </row>
    <row r="439" spans="1:9" x14ac:dyDescent="0.2">
      <c r="A439" s="2">
        <v>15</v>
      </c>
      <c r="B439" s="1" t="s">
        <v>117</v>
      </c>
      <c r="C439" s="4">
        <v>10</v>
      </c>
      <c r="D439" s="8">
        <v>1.43</v>
      </c>
      <c r="E439" s="4">
        <v>1</v>
      </c>
      <c r="F439" s="8">
        <v>0.35</v>
      </c>
      <c r="G439" s="4">
        <v>9</v>
      </c>
      <c r="H439" s="8">
        <v>2.2200000000000002</v>
      </c>
      <c r="I439" s="4">
        <v>0</v>
      </c>
    </row>
    <row r="440" spans="1:9" x14ac:dyDescent="0.2">
      <c r="A440" s="2">
        <v>15</v>
      </c>
      <c r="B440" s="1" t="s">
        <v>136</v>
      </c>
      <c r="C440" s="4">
        <v>10</v>
      </c>
      <c r="D440" s="8">
        <v>1.43</v>
      </c>
      <c r="E440" s="4">
        <v>0</v>
      </c>
      <c r="F440" s="8">
        <v>0</v>
      </c>
      <c r="G440" s="4">
        <v>10</v>
      </c>
      <c r="H440" s="8">
        <v>2.46</v>
      </c>
      <c r="I440" s="4">
        <v>0</v>
      </c>
    </row>
    <row r="441" spans="1:9" x14ac:dyDescent="0.2">
      <c r="A441" s="2">
        <v>15</v>
      </c>
      <c r="B441" s="1" t="s">
        <v>124</v>
      </c>
      <c r="C441" s="4">
        <v>10</v>
      </c>
      <c r="D441" s="8">
        <v>1.43</v>
      </c>
      <c r="E441" s="4">
        <v>5</v>
      </c>
      <c r="F441" s="8">
        <v>1.74</v>
      </c>
      <c r="G441" s="4">
        <v>5</v>
      </c>
      <c r="H441" s="8">
        <v>1.23</v>
      </c>
      <c r="I441" s="4">
        <v>0</v>
      </c>
    </row>
    <row r="442" spans="1:9" x14ac:dyDescent="0.2">
      <c r="A442" s="2">
        <v>18</v>
      </c>
      <c r="B442" s="1" t="s">
        <v>172</v>
      </c>
      <c r="C442" s="4">
        <v>9</v>
      </c>
      <c r="D442" s="8">
        <v>1.29</v>
      </c>
      <c r="E442" s="4">
        <v>0</v>
      </c>
      <c r="F442" s="8">
        <v>0</v>
      </c>
      <c r="G442" s="4">
        <v>9</v>
      </c>
      <c r="H442" s="8">
        <v>2.2200000000000002</v>
      </c>
      <c r="I442" s="4">
        <v>0</v>
      </c>
    </row>
    <row r="443" spans="1:9" x14ac:dyDescent="0.2">
      <c r="A443" s="2">
        <v>18</v>
      </c>
      <c r="B443" s="1" t="s">
        <v>118</v>
      </c>
      <c r="C443" s="4">
        <v>9</v>
      </c>
      <c r="D443" s="8">
        <v>1.29</v>
      </c>
      <c r="E443" s="4">
        <v>1</v>
      </c>
      <c r="F443" s="8">
        <v>0.35</v>
      </c>
      <c r="G443" s="4">
        <v>8</v>
      </c>
      <c r="H443" s="8">
        <v>1.97</v>
      </c>
      <c r="I443" s="4">
        <v>0</v>
      </c>
    </row>
    <row r="444" spans="1:9" x14ac:dyDescent="0.2">
      <c r="A444" s="2">
        <v>18</v>
      </c>
      <c r="B444" s="1" t="s">
        <v>164</v>
      </c>
      <c r="C444" s="4">
        <v>9</v>
      </c>
      <c r="D444" s="8">
        <v>1.29</v>
      </c>
      <c r="E444" s="4">
        <v>3</v>
      </c>
      <c r="F444" s="8">
        <v>1.04</v>
      </c>
      <c r="G444" s="4">
        <v>6</v>
      </c>
      <c r="H444" s="8">
        <v>1.48</v>
      </c>
      <c r="I444" s="4">
        <v>0</v>
      </c>
    </row>
    <row r="445" spans="1:9" x14ac:dyDescent="0.2">
      <c r="A445" s="2">
        <v>18</v>
      </c>
      <c r="B445" s="1" t="s">
        <v>126</v>
      </c>
      <c r="C445" s="4">
        <v>9</v>
      </c>
      <c r="D445" s="8">
        <v>1.29</v>
      </c>
      <c r="E445" s="4">
        <v>2</v>
      </c>
      <c r="F445" s="8">
        <v>0.69</v>
      </c>
      <c r="G445" s="4">
        <v>7</v>
      </c>
      <c r="H445" s="8">
        <v>1.72</v>
      </c>
      <c r="I445" s="4">
        <v>0</v>
      </c>
    </row>
    <row r="446" spans="1:9" x14ac:dyDescent="0.2">
      <c r="A446" s="2">
        <v>18</v>
      </c>
      <c r="B446" s="1" t="s">
        <v>173</v>
      </c>
      <c r="C446" s="4">
        <v>9</v>
      </c>
      <c r="D446" s="8">
        <v>1.29</v>
      </c>
      <c r="E446" s="4">
        <v>8</v>
      </c>
      <c r="F446" s="8">
        <v>2.78</v>
      </c>
      <c r="G446" s="4">
        <v>1</v>
      </c>
      <c r="H446" s="8">
        <v>0.25</v>
      </c>
      <c r="I446" s="4">
        <v>0</v>
      </c>
    </row>
    <row r="447" spans="1:9" x14ac:dyDescent="0.2">
      <c r="A447" s="1"/>
      <c r="C447" s="4"/>
      <c r="D447" s="8"/>
      <c r="E447" s="4"/>
      <c r="F447" s="8"/>
      <c r="G447" s="4"/>
      <c r="H447" s="8"/>
      <c r="I447" s="4"/>
    </row>
    <row r="448" spans="1:9" x14ac:dyDescent="0.2">
      <c r="A448" s="1" t="s">
        <v>20</v>
      </c>
      <c r="C448" s="4"/>
      <c r="D448" s="8"/>
      <c r="E448" s="4"/>
      <c r="F448" s="8"/>
      <c r="G448" s="4"/>
      <c r="H448" s="8"/>
      <c r="I448" s="4"/>
    </row>
    <row r="449" spans="1:9" x14ac:dyDescent="0.2">
      <c r="A449" s="2">
        <v>1</v>
      </c>
      <c r="B449" s="1" t="s">
        <v>176</v>
      </c>
      <c r="C449" s="4">
        <v>19</v>
      </c>
      <c r="D449" s="8">
        <v>5.16</v>
      </c>
      <c r="E449" s="4">
        <v>15</v>
      </c>
      <c r="F449" s="8">
        <v>6.79</v>
      </c>
      <c r="G449" s="4">
        <v>4</v>
      </c>
      <c r="H449" s="8">
        <v>2.96</v>
      </c>
      <c r="I449" s="4">
        <v>0</v>
      </c>
    </row>
    <row r="450" spans="1:9" x14ac:dyDescent="0.2">
      <c r="A450" s="2">
        <v>2</v>
      </c>
      <c r="B450" s="1" t="s">
        <v>132</v>
      </c>
      <c r="C450" s="4">
        <v>18</v>
      </c>
      <c r="D450" s="8">
        <v>4.8899999999999997</v>
      </c>
      <c r="E450" s="4">
        <v>17</v>
      </c>
      <c r="F450" s="8">
        <v>7.69</v>
      </c>
      <c r="G450" s="4">
        <v>1</v>
      </c>
      <c r="H450" s="8">
        <v>0.74</v>
      </c>
      <c r="I450" s="4">
        <v>0</v>
      </c>
    </row>
    <row r="451" spans="1:9" x14ac:dyDescent="0.2">
      <c r="A451" s="2">
        <v>3</v>
      </c>
      <c r="B451" s="1" t="s">
        <v>118</v>
      </c>
      <c r="C451" s="4">
        <v>16</v>
      </c>
      <c r="D451" s="8">
        <v>4.3499999999999996</v>
      </c>
      <c r="E451" s="4">
        <v>14</v>
      </c>
      <c r="F451" s="8">
        <v>6.33</v>
      </c>
      <c r="G451" s="4">
        <v>2</v>
      </c>
      <c r="H451" s="8">
        <v>1.48</v>
      </c>
      <c r="I451" s="4">
        <v>0</v>
      </c>
    </row>
    <row r="452" spans="1:9" x14ac:dyDescent="0.2">
      <c r="A452" s="2">
        <v>4</v>
      </c>
      <c r="B452" s="1" t="s">
        <v>131</v>
      </c>
      <c r="C452" s="4">
        <v>14</v>
      </c>
      <c r="D452" s="8">
        <v>3.8</v>
      </c>
      <c r="E452" s="4">
        <v>14</v>
      </c>
      <c r="F452" s="8">
        <v>6.33</v>
      </c>
      <c r="G452" s="4">
        <v>0</v>
      </c>
      <c r="H452" s="8">
        <v>0</v>
      </c>
      <c r="I452" s="4">
        <v>0</v>
      </c>
    </row>
    <row r="453" spans="1:9" x14ac:dyDescent="0.2">
      <c r="A453" s="2">
        <v>5</v>
      </c>
      <c r="B453" s="1" t="s">
        <v>116</v>
      </c>
      <c r="C453" s="4">
        <v>12</v>
      </c>
      <c r="D453" s="8">
        <v>3.26</v>
      </c>
      <c r="E453" s="4">
        <v>2</v>
      </c>
      <c r="F453" s="8">
        <v>0.9</v>
      </c>
      <c r="G453" s="4">
        <v>10</v>
      </c>
      <c r="H453" s="8">
        <v>7.41</v>
      </c>
      <c r="I453" s="4">
        <v>0</v>
      </c>
    </row>
    <row r="454" spans="1:9" x14ac:dyDescent="0.2">
      <c r="A454" s="2">
        <v>6</v>
      </c>
      <c r="B454" s="1" t="s">
        <v>135</v>
      </c>
      <c r="C454" s="4">
        <v>11</v>
      </c>
      <c r="D454" s="8">
        <v>2.99</v>
      </c>
      <c r="E454" s="4">
        <v>10</v>
      </c>
      <c r="F454" s="8">
        <v>4.5199999999999996</v>
      </c>
      <c r="G454" s="4">
        <v>1</v>
      </c>
      <c r="H454" s="8">
        <v>0.74</v>
      </c>
      <c r="I454" s="4">
        <v>0</v>
      </c>
    </row>
    <row r="455" spans="1:9" x14ac:dyDescent="0.2">
      <c r="A455" s="2">
        <v>7</v>
      </c>
      <c r="B455" s="1" t="s">
        <v>126</v>
      </c>
      <c r="C455" s="4">
        <v>10</v>
      </c>
      <c r="D455" s="8">
        <v>2.72</v>
      </c>
      <c r="E455" s="4">
        <v>7</v>
      </c>
      <c r="F455" s="8">
        <v>3.17</v>
      </c>
      <c r="G455" s="4">
        <v>2</v>
      </c>
      <c r="H455" s="8">
        <v>1.48</v>
      </c>
      <c r="I455" s="4">
        <v>0</v>
      </c>
    </row>
    <row r="456" spans="1:9" x14ac:dyDescent="0.2">
      <c r="A456" s="2">
        <v>8</v>
      </c>
      <c r="B456" s="1" t="s">
        <v>128</v>
      </c>
      <c r="C456" s="4">
        <v>9</v>
      </c>
      <c r="D456" s="8">
        <v>2.4500000000000002</v>
      </c>
      <c r="E456" s="4">
        <v>8</v>
      </c>
      <c r="F456" s="8">
        <v>3.62</v>
      </c>
      <c r="G456" s="4">
        <v>1</v>
      </c>
      <c r="H456" s="8">
        <v>0.74</v>
      </c>
      <c r="I456" s="4">
        <v>0</v>
      </c>
    </row>
    <row r="457" spans="1:9" x14ac:dyDescent="0.2">
      <c r="A457" s="2">
        <v>9</v>
      </c>
      <c r="B457" s="1" t="s">
        <v>117</v>
      </c>
      <c r="C457" s="4">
        <v>8</v>
      </c>
      <c r="D457" s="8">
        <v>2.17</v>
      </c>
      <c r="E457" s="4">
        <v>2</v>
      </c>
      <c r="F457" s="8">
        <v>0.9</v>
      </c>
      <c r="G457" s="4">
        <v>6</v>
      </c>
      <c r="H457" s="8">
        <v>4.4400000000000004</v>
      </c>
      <c r="I457" s="4">
        <v>0</v>
      </c>
    </row>
    <row r="458" spans="1:9" x14ac:dyDescent="0.2">
      <c r="A458" s="2">
        <v>9</v>
      </c>
      <c r="B458" s="1" t="s">
        <v>174</v>
      </c>
      <c r="C458" s="4">
        <v>8</v>
      </c>
      <c r="D458" s="8">
        <v>2.17</v>
      </c>
      <c r="E458" s="4">
        <v>6</v>
      </c>
      <c r="F458" s="8">
        <v>2.71</v>
      </c>
      <c r="G458" s="4">
        <v>2</v>
      </c>
      <c r="H458" s="8">
        <v>1.48</v>
      </c>
      <c r="I458" s="4">
        <v>0</v>
      </c>
    </row>
    <row r="459" spans="1:9" x14ac:dyDescent="0.2">
      <c r="A459" s="2">
        <v>9</v>
      </c>
      <c r="B459" s="1" t="s">
        <v>122</v>
      </c>
      <c r="C459" s="4">
        <v>8</v>
      </c>
      <c r="D459" s="8">
        <v>2.17</v>
      </c>
      <c r="E459" s="4">
        <v>3</v>
      </c>
      <c r="F459" s="8">
        <v>1.36</v>
      </c>
      <c r="G459" s="4">
        <v>5</v>
      </c>
      <c r="H459" s="8">
        <v>3.7</v>
      </c>
      <c r="I459" s="4">
        <v>0</v>
      </c>
    </row>
    <row r="460" spans="1:9" x14ac:dyDescent="0.2">
      <c r="A460" s="2">
        <v>9</v>
      </c>
      <c r="B460" s="1" t="s">
        <v>171</v>
      </c>
      <c r="C460" s="4">
        <v>8</v>
      </c>
      <c r="D460" s="8">
        <v>2.17</v>
      </c>
      <c r="E460" s="4">
        <v>5</v>
      </c>
      <c r="F460" s="8">
        <v>2.2599999999999998</v>
      </c>
      <c r="G460" s="4">
        <v>3</v>
      </c>
      <c r="H460" s="8">
        <v>2.2200000000000002</v>
      </c>
      <c r="I460" s="4">
        <v>0</v>
      </c>
    </row>
    <row r="461" spans="1:9" x14ac:dyDescent="0.2">
      <c r="A461" s="2">
        <v>13</v>
      </c>
      <c r="B461" s="1" t="s">
        <v>119</v>
      </c>
      <c r="C461" s="4">
        <v>7</v>
      </c>
      <c r="D461" s="8">
        <v>1.9</v>
      </c>
      <c r="E461" s="4">
        <v>2</v>
      </c>
      <c r="F461" s="8">
        <v>0.9</v>
      </c>
      <c r="G461" s="4">
        <v>5</v>
      </c>
      <c r="H461" s="8">
        <v>3.7</v>
      </c>
      <c r="I461" s="4">
        <v>0</v>
      </c>
    </row>
    <row r="462" spans="1:9" x14ac:dyDescent="0.2">
      <c r="A462" s="2">
        <v>13</v>
      </c>
      <c r="B462" s="1" t="s">
        <v>129</v>
      </c>
      <c r="C462" s="4">
        <v>7</v>
      </c>
      <c r="D462" s="8">
        <v>1.9</v>
      </c>
      <c r="E462" s="4">
        <v>7</v>
      </c>
      <c r="F462" s="8">
        <v>3.17</v>
      </c>
      <c r="G462" s="4">
        <v>0</v>
      </c>
      <c r="H462" s="8">
        <v>0</v>
      </c>
      <c r="I462" s="4">
        <v>0</v>
      </c>
    </row>
    <row r="463" spans="1:9" x14ac:dyDescent="0.2">
      <c r="A463" s="2">
        <v>15</v>
      </c>
      <c r="B463" s="1" t="s">
        <v>161</v>
      </c>
      <c r="C463" s="4">
        <v>6</v>
      </c>
      <c r="D463" s="8">
        <v>1.63</v>
      </c>
      <c r="E463" s="4">
        <v>3</v>
      </c>
      <c r="F463" s="8">
        <v>1.36</v>
      </c>
      <c r="G463" s="4">
        <v>3</v>
      </c>
      <c r="H463" s="8">
        <v>2.2200000000000002</v>
      </c>
      <c r="I463" s="4">
        <v>0</v>
      </c>
    </row>
    <row r="464" spans="1:9" x14ac:dyDescent="0.2">
      <c r="A464" s="2">
        <v>15</v>
      </c>
      <c r="B464" s="1" t="s">
        <v>124</v>
      </c>
      <c r="C464" s="4">
        <v>6</v>
      </c>
      <c r="D464" s="8">
        <v>1.63</v>
      </c>
      <c r="E464" s="4">
        <v>6</v>
      </c>
      <c r="F464" s="8">
        <v>2.71</v>
      </c>
      <c r="G464" s="4">
        <v>0</v>
      </c>
      <c r="H464" s="8">
        <v>0</v>
      </c>
      <c r="I464" s="4">
        <v>0</v>
      </c>
    </row>
    <row r="465" spans="1:9" x14ac:dyDescent="0.2">
      <c r="A465" s="2">
        <v>15</v>
      </c>
      <c r="B465" s="1" t="s">
        <v>170</v>
      </c>
      <c r="C465" s="4">
        <v>6</v>
      </c>
      <c r="D465" s="8">
        <v>1.63</v>
      </c>
      <c r="E465" s="4">
        <v>6</v>
      </c>
      <c r="F465" s="8">
        <v>2.71</v>
      </c>
      <c r="G465" s="4">
        <v>0</v>
      </c>
      <c r="H465" s="8">
        <v>0</v>
      </c>
      <c r="I465" s="4">
        <v>0</v>
      </c>
    </row>
    <row r="466" spans="1:9" x14ac:dyDescent="0.2">
      <c r="A466" s="2">
        <v>15</v>
      </c>
      <c r="B466" s="1" t="s">
        <v>166</v>
      </c>
      <c r="C466" s="4">
        <v>6</v>
      </c>
      <c r="D466" s="8">
        <v>1.63</v>
      </c>
      <c r="E466" s="4">
        <v>0</v>
      </c>
      <c r="F466" s="8">
        <v>0</v>
      </c>
      <c r="G466" s="4">
        <v>1</v>
      </c>
      <c r="H466" s="8">
        <v>0.74</v>
      </c>
      <c r="I466" s="4">
        <v>0</v>
      </c>
    </row>
    <row r="467" spans="1:9" x14ac:dyDescent="0.2">
      <c r="A467" s="2">
        <v>15</v>
      </c>
      <c r="B467" s="1" t="s">
        <v>133</v>
      </c>
      <c r="C467" s="4">
        <v>6</v>
      </c>
      <c r="D467" s="8">
        <v>1.63</v>
      </c>
      <c r="E467" s="4">
        <v>5</v>
      </c>
      <c r="F467" s="8">
        <v>2.2599999999999998</v>
      </c>
      <c r="G467" s="4">
        <v>1</v>
      </c>
      <c r="H467" s="8">
        <v>0.74</v>
      </c>
      <c r="I467" s="4">
        <v>0</v>
      </c>
    </row>
    <row r="468" spans="1:9" x14ac:dyDescent="0.2">
      <c r="A468" s="2">
        <v>20</v>
      </c>
      <c r="B468" s="1" t="s">
        <v>153</v>
      </c>
      <c r="C468" s="4">
        <v>5</v>
      </c>
      <c r="D468" s="8">
        <v>1.36</v>
      </c>
      <c r="E468" s="4">
        <v>3</v>
      </c>
      <c r="F468" s="8">
        <v>1.36</v>
      </c>
      <c r="G468" s="4">
        <v>2</v>
      </c>
      <c r="H468" s="8">
        <v>1.48</v>
      </c>
      <c r="I468" s="4">
        <v>0</v>
      </c>
    </row>
    <row r="469" spans="1:9" x14ac:dyDescent="0.2">
      <c r="A469" s="2">
        <v>20</v>
      </c>
      <c r="B469" s="1" t="s">
        <v>140</v>
      </c>
      <c r="C469" s="4">
        <v>5</v>
      </c>
      <c r="D469" s="8">
        <v>1.36</v>
      </c>
      <c r="E469" s="4">
        <v>3</v>
      </c>
      <c r="F469" s="8">
        <v>1.36</v>
      </c>
      <c r="G469" s="4">
        <v>2</v>
      </c>
      <c r="H469" s="8">
        <v>1.48</v>
      </c>
      <c r="I469" s="4">
        <v>0</v>
      </c>
    </row>
    <row r="470" spans="1:9" x14ac:dyDescent="0.2">
      <c r="A470" s="2">
        <v>20</v>
      </c>
      <c r="B470" s="1" t="s">
        <v>121</v>
      </c>
      <c r="C470" s="4">
        <v>5</v>
      </c>
      <c r="D470" s="8">
        <v>1.36</v>
      </c>
      <c r="E470" s="4">
        <v>4</v>
      </c>
      <c r="F470" s="8">
        <v>1.81</v>
      </c>
      <c r="G470" s="4">
        <v>1</v>
      </c>
      <c r="H470" s="8">
        <v>0.74</v>
      </c>
      <c r="I470" s="4">
        <v>0</v>
      </c>
    </row>
    <row r="471" spans="1:9" x14ac:dyDescent="0.2">
      <c r="A471" s="2">
        <v>20</v>
      </c>
      <c r="B471" s="1" t="s">
        <v>123</v>
      </c>
      <c r="C471" s="4">
        <v>5</v>
      </c>
      <c r="D471" s="8">
        <v>1.36</v>
      </c>
      <c r="E471" s="4">
        <v>2</v>
      </c>
      <c r="F471" s="8">
        <v>0.9</v>
      </c>
      <c r="G471" s="4">
        <v>3</v>
      </c>
      <c r="H471" s="8">
        <v>2.2200000000000002</v>
      </c>
      <c r="I471" s="4">
        <v>0</v>
      </c>
    </row>
    <row r="472" spans="1:9" x14ac:dyDescent="0.2">
      <c r="A472" s="2">
        <v>20</v>
      </c>
      <c r="B472" s="1" t="s">
        <v>175</v>
      </c>
      <c r="C472" s="4">
        <v>5</v>
      </c>
      <c r="D472" s="8">
        <v>1.36</v>
      </c>
      <c r="E472" s="4">
        <v>4</v>
      </c>
      <c r="F472" s="8">
        <v>1.81</v>
      </c>
      <c r="G472" s="4">
        <v>1</v>
      </c>
      <c r="H472" s="8">
        <v>0.74</v>
      </c>
      <c r="I472" s="4">
        <v>0</v>
      </c>
    </row>
    <row r="473" spans="1:9" x14ac:dyDescent="0.2">
      <c r="A473" s="2">
        <v>20</v>
      </c>
      <c r="B473" s="1" t="s">
        <v>151</v>
      </c>
      <c r="C473" s="4">
        <v>5</v>
      </c>
      <c r="D473" s="8">
        <v>1.36</v>
      </c>
      <c r="E473" s="4">
        <v>0</v>
      </c>
      <c r="F473" s="8">
        <v>0</v>
      </c>
      <c r="G473" s="4">
        <v>5</v>
      </c>
      <c r="H473" s="8">
        <v>3.7</v>
      </c>
      <c r="I473" s="4">
        <v>0</v>
      </c>
    </row>
    <row r="474" spans="1:9" x14ac:dyDescent="0.2">
      <c r="A474" s="2">
        <v>20</v>
      </c>
      <c r="B474" s="1" t="s">
        <v>177</v>
      </c>
      <c r="C474" s="4">
        <v>5</v>
      </c>
      <c r="D474" s="8">
        <v>1.36</v>
      </c>
      <c r="E474" s="4">
        <v>4</v>
      </c>
      <c r="F474" s="8">
        <v>1.81</v>
      </c>
      <c r="G474" s="4">
        <v>1</v>
      </c>
      <c r="H474" s="8">
        <v>0.74</v>
      </c>
      <c r="I474" s="4">
        <v>0</v>
      </c>
    </row>
    <row r="475" spans="1:9" x14ac:dyDescent="0.2">
      <c r="A475" s="2">
        <v>20</v>
      </c>
      <c r="B475" s="1" t="s">
        <v>178</v>
      </c>
      <c r="C475" s="4">
        <v>5</v>
      </c>
      <c r="D475" s="8">
        <v>1.36</v>
      </c>
      <c r="E475" s="4">
        <v>4</v>
      </c>
      <c r="F475" s="8">
        <v>1.81</v>
      </c>
      <c r="G475" s="4">
        <v>1</v>
      </c>
      <c r="H475" s="8">
        <v>0.74</v>
      </c>
      <c r="I475" s="4">
        <v>0</v>
      </c>
    </row>
    <row r="476" spans="1:9" x14ac:dyDescent="0.2">
      <c r="A476" s="1"/>
      <c r="C476" s="4"/>
      <c r="D476" s="8"/>
      <c r="E476" s="4"/>
      <c r="F476" s="8"/>
      <c r="G476" s="4"/>
      <c r="H476" s="8"/>
      <c r="I476" s="4"/>
    </row>
    <row r="477" spans="1:9" x14ac:dyDescent="0.2">
      <c r="A477" s="1" t="s">
        <v>21</v>
      </c>
      <c r="C477" s="4"/>
      <c r="D477" s="8"/>
      <c r="E477" s="4"/>
      <c r="F477" s="8"/>
      <c r="G477" s="4"/>
      <c r="H477" s="8"/>
      <c r="I477" s="4"/>
    </row>
    <row r="478" spans="1:9" x14ac:dyDescent="0.2">
      <c r="A478" s="2">
        <v>1</v>
      </c>
      <c r="B478" s="1" t="s">
        <v>171</v>
      </c>
      <c r="C478" s="4">
        <v>4</v>
      </c>
      <c r="D478" s="8">
        <v>7.14</v>
      </c>
      <c r="E478" s="4">
        <v>2</v>
      </c>
      <c r="F478" s="8">
        <v>5.88</v>
      </c>
      <c r="G478" s="4">
        <v>2</v>
      </c>
      <c r="H478" s="8">
        <v>10.53</v>
      </c>
      <c r="I478" s="4">
        <v>0</v>
      </c>
    </row>
    <row r="479" spans="1:9" x14ac:dyDescent="0.2">
      <c r="A479" s="2">
        <v>2</v>
      </c>
      <c r="B479" s="1" t="s">
        <v>116</v>
      </c>
      <c r="C479" s="4">
        <v>3</v>
      </c>
      <c r="D479" s="8">
        <v>5.36</v>
      </c>
      <c r="E479" s="4">
        <v>1</v>
      </c>
      <c r="F479" s="8">
        <v>2.94</v>
      </c>
      <c r="G479" s="4">
        <v>2</v>
      </c>
      <c r="H479" s="8">
        <v>10.53</v>
      </c>
      <c r="I479" s="4">
        <v>0</v>
      </c>
    </row>
    <row r="480" spans="1:9" x14ac:dyDescent="0.2">
      <c r="A480" s="2">
        <v>2</v>
      </c>
      <c r="B480" s="1" t="s">
        <v>118</v>
      </c>
      <c r="C480" s="4">
        <v>3</v>
      </c>
      <c r="D480" s="8">
        <v>5.36</v>
      </c>
      <c r="E480" s="4">
        <v>3</v>
      </c>
      <c r="F480" s="8">
        <v>8.82</v>
      </c>
      <c r="G480" s="4">
        <v>0</v>
      </c>
      <c r="H480" s="8">
        <v>0</v>
      </c>
      <c r="I480" s="4">
        <v>0</v>
      </c>
    </row>
    <row r="481" spans="1:9" x14ac:dyDescent="0.2">
      <c r="A481" s="2">
        <v>2</v>
      </c>
      <c r="B481" s="1" t="s">
        <v>177</v>
      </c>
      <c r="C481" s="4">
        <v>3</v>
      </c>
      <c r="D481" s="8">
        <v>5.36</v>
      </c>
      <c r="E481" s="4">
        <v>3</v>
      </c>
      <c r="F481" s="8">
        <v>8.82</v>
      </c>
      <c r="G481" s="4">
        <v>0</v>
      </c>
      <c r="H481" s="8">
        <v>0</v>
      </c>
      <c r="I481" s="4">
        <v>0</v>
      </c>
    </row>
    <row r="482" spans="1:9" x14ac:dyDescent="0.2">
      <c r="A482" s="2">
        <v>5</v>
      </c>
      <c r="B482" s="1" t="s">
        <v>119</v>
      </c>
      <c r="C482" s="4">
        <v>2</v>
      </c>
      <c r="D482" s="8">
        <v>3.57</v>
      </c>
      <c r="E482" s="4">
        <v>1</v>
      </c>
      <c r="F482" s="8">
        <v>2.94</v>
      </c>
      <c r="G482" s="4">
        <v>1</v>
      </c>
      <c r="H482" s="8">
        <v>5.26</v>
      </c>
      <c r="I482" s="4">
        <v>0</v>
      </c>
    </row>
    <row r="483" spans="1:9" x14ac:dyDescent="0.2">
      <c r="A483" s="2">
        <v>5</v>
      </c>
      <c r="B483" s="1" t="s">
        <v>180</v>
      </c>
      <c r="C483" s="4">
        <v>2</v>
      </c>
      <c r="D483" s="8">
        <v>3.57</v>
      </c>
      <c r="E483" s="4">
        <v>2</v>
      </c>
      <c r="F483" s="8">
        <v>5.88</v>
      </c>
      <c r="G483" s="4">
        <v>0</v>
      </c>
      <c r="H483" s="8">
        <v>0</v>
      </c>
      <c r="I483" s="4">
        <v>0</v>
      </c>
    </row>
    <row r="484" spans="1:9" x14ac:dyDescent="0.2">
      <c r="A484" s="2">
        <v>5</v>
      </c>
      <c r="B484" s="1" t="s">
        <v>186</v>
      </c>
      <c r="C484" s="4">
        <v>2</v>
      </c>
      <c r="D484" s="8">
        <v>3.57</v>
      </c>
      <c r="E484" s="4">
        <v>2</v>
      </c>
      <c r="F484" s="8">
        <v>5.88</v>
      </c>
      <c r="G484" s="4">
        <v>0</v>
      </c>
      <c r="H484" s="8">
        <v>0</v>
      </c>
      <c r="I484" s="4">
        <v>0</v>
      </c>
    </row>
    <row r="485" spans="1:9" x14ac:dyDescent="0.2">
      <c r="A485" s="2">
        <v>5</v>
      </c>
      <c r="B485" s="1" t="s">
        <v>162</v>
      </c>
      <c r="C485" s="4">
        <v>2</v>
      </c>
      <c r="D485" s="8">
        <v>3.57</v>
      </c>
      <c r="E485" s="4">
        <v>2</v>
      </c>
      <c r="F485" s="8">
        <v>5.88</v>
      </c>
      <c r="G485" s="4">
        <v>0</v>
      </c>
      <c r="H485" s="8">
        <v>0</v>
      </c>
      <c r="I485" s="4">
        <v>0</v>
      </c>
    </row>
    <row r="486" spans="1:9" x14ac:dyDescent="0.2">
      <c r="A486" s="2">
        <v>5</v>
      </c>
      <c r="B486" s="1" t="s">
        <v>121</v>
      </c>
      <c r="C486" s="4">
        <v>2</v>
      </c>
      <c r="D486" s="8">
        <v>3.57</v>
      </c>
      <c r="E486" s="4">
        <v>2</v>
      </c>
      <c r="F486" s="8">
        <v>5.88</v>
      </c>
      <c r="G486" s="4">
        <v>0</v>
      </c>
      <c r="H486" s="8">
        <v>0</v>
      </c>
      <c r="I486" s="4">
        <v>0</v>
      </c>
    </row>
    <row r="487" spans="1:9" x14ac:dyDescent="0.2">
      <c r="A487" s="2">
        <v>5</v>
      </c>
      <c r="B487" s="1" t="s">
        <v>192</v>
      </c>
      <c r="C487" s="4">
        <v>2</v>
      </c>
      <c r="D487" s="8">
        <v>3.57</v>
      </c>
      <c r="E487" s="4">
        <v>0</v>
      </c>
      <c r="F487" s="8">
        <v>0</v>
      </c>
      <c r="G487" s="4">
        <v>2</v>
      </c>
      <c r="H487" s="8">
        <v>10.53</v>
      </c>
      <c r="I487" s="4">
        <v>0</v>
      </c>
    </row>
    <row r="488" spans="1:9" x14ac:dyDescent="0.2">
      <c r="A488" s="2">
        <v>5</v>
      </c>
      <c r="B488" s="1" t="s">
        <v>176</v>
      </c>
      <c r="C488" s="4">
        <v>2</v>
      </c>
      <c r="D488" s="8">
        <v>3.57</v>
      </c>
      <c r="E488" s="4">
        <v>1</v>
      </c>
      <c r="F488" s="8">
        <v>2.94</v>
      </c>
      <c r="G488" s="4">
        <v>1</v>
      </c>
      <c r="H488" s="8">
        <v>5.26</v>
      </c>
      <c r="I488" s="4">
        <v>0</v>
      </c>
    </row>
    <row r="489" spans="1:9" x14ac:dyDescent="0.2">
      <c r="A489" s="2">
        <v>5</v>
      </c>
      <c r="B489" s="1" t="s">
        <v>128</v>
      </c>
      <c r="C489" s="4">
        <v>2</v>
      </c>
      <c r="D489" s="8">
        <v>3.57</v>
      </c>
      <c r="E489" s="4">
        <v>1</v>
      </c>
      <c r="F489" s="8">
        <v>2.94</v>
      </c>
      <c r="G489" s="4">
        <v>1</v>
      </c>
      <c r="H489" s="8">
        <v>5.26</v>
      </c>
      <c r="I489" s="4">
        <v>0</v>
      </c>
    </row>
    <row r="490" spans="1:9" x14ac:dyDescent="0.2">
      <c r="A490" s="2">
        <v>5</v>
      </c>
      <c r="B490" s="1" t="s">
        <v>132</v>
      </c>
      <c r="C490" s="4">
        <v>2</v>
      </c>
      <c r="D490" s="8">
        <v>3.57</v>
      </c>
      <c r="E490" s="4">
        <v>2</v>
      </c>
      <c r="F490" s="8">
        <v>5.88</v>
      </c>
      <c r="G490" s="4">
        <v>0</v>
      </c>
      <c r="H490" s="8">
        <v>0</v>
      </c>
      <c r="I490" s="4">
        <v>0</v>
      </c>
    </row>
    <row r="491" spans="1:9" x14ac:dyDescent="0.2">
      <c r="A491" s="2">
        <v>5</v>
      </c>
      <c r="B491" s="1" t="s">
        <v>168</v>
      </c>
      <c r="C491" s="4">
        <v>2</v>
      </c>
      <c r="D491" s="8">
        <v>3.57</v>
      </c>
      <c r="E491" s="4">
        <v>1</v>
      </c>
      <c r="F491" s="8">
        <v>2.94</v>
      </c>
      <c r="G491" s="4">
        <v>1</v>
      </c>
      <c r="H491" s="8">
        <v>5.26</v>
      </c>
      <c r="I491" s="4">
        <v>0</v>
      </c>
    </row>
    <row r="492" spans="1:9" x14ac:dyDescent="0.2">
      <c r="A492" s="2">
        <v>15</v>
      </c>
      <c r="B492" s="1" t="s">
        <v>161</v>
      </c>
      <c r="C492" s="4">
        <v>1</v>
      </c>
      <c r="D492" s="8">
        <v>1.79</v>
      </c>
      <c r="E492" s="4">
        <v>1</v>
      </c>
      <c r="F492" s="8">
        <v>2.94</v>
      </c>
      <c r="G492" s="4">
        <v>0</v>
      </c>
      <c r="H492" s="8">
        <v>0</v>
      </c>
      <c r="I492" s="4">
        <v>0</v>
      </c>
    </row>
    <row r="493" spans="1:9" x14ac:dyDescent="0.2">
      <c r="A493" s="2">
        <v>15</v>
      </c>
      <c r="B493" s="1" t="s">
        <v>179</v>
      </c>
      <c r="C493" s="4">
        <v>1</v>
      </c>
      <c r="D493" s="8">
        <v>1.79</v>
      </c>
      <c r="E493" s="4">
        <v>1</v>
      </c>
      <c r="F493" s="8">
        <v>2.94</v>
      </c>
      <c r="G493" s="4">
        <v>0</v>
      </c>
      <c r="H493" s="8">
        <v>0</v>
      </c>
      <c r="I493" s="4">
        <v>0</v>
      </c>
    </row>
    <row r="494" spans="1:9" x14ac:dyDescent="0.2">
      <c r="A494" s="2">
        <v>15</v>
      </c>
      <c r="B494" s="1" t="s">
        <v>120</v>
      </c>
      <c r="C494" s="4">
        <v>1</v>
      </c>
      <c r="D494" s="8">
        <v>1.79</v>
      </c>
      <c r="E494" s="4">
        <v>0</v>
      </c>
      <c r="F494" s="8">
        <v>0</v>
      </c>
      <c r="G494" s="4">
        <v>1</v>
      </c>
      <c r="H494" s="8">
        <v>5.26</v>
      </c>
      <c r="I494" s="4">
        <v>0</v>
      </c>
    </row>
    <row r="495" spans="1:9" x14ac:dyDescent="0.2">
      <c r="A495" s="2">
        <v>15</v>
      </c>
      <c r="B495" s="1" t="s">
        <v>181</v>
      </c>
      <c r="C495" s="4">
        <v>1</v>
      </c>
      <c r="D495" s="8">
        <v>1.79</v>
      </c>
      <c r="E495" s="4">
        <v>0</v>
      </c>
      <c r="F495" s="8">
        <v>0</v>
      </c>
      <c r="G495" s="4">
        <v>1</v>
      </c>
      <c r="H495" s="8">
        <v>5.26</v>
      </c>
      <c r="I495" s="4">
        <v>0</v>
      </c>
    </row>
    <row r="496" spans="1:9" x14ac:dyDescent="0.2">
      <c r="A496" s="2">
        <v>15</v>
      </c>
      <c r="B496" s="1" t="s">
        <v>182</v>
      </c>
      <c r="C496" s="4">
        <v>1</v>
      </c>
      <c r="D496" s="8">
        <v>1.79</v>
      </c>
      <c r="E496" s="4">
        <v>0</v>
      </c>
      <c r="F496" s="8">
        <v>0</v>
      </c>
      <c r="G496" s="4">
        <v>1</v>
      </c>
      <c r="H496" s="8">
        <v>5.26</v>
      </c>
      <c r="I496" s="4">
        <v>0</v>
      </c>
    </row>
    <row r="497" spans="1:9" x14ac:dyDescent="0.2">
      <c r="A497" s="2">
        <v>15</v>
      </c>
      <c r="B497" s="1" t="s">
        <v>183</v>
      </c>
      <c r="C497" s="4">
        <v>1</v>
      </c>
      <c r="D497" s="8">
        <v>1.79</v>
      </c>
      <c r="E497" s="4">
        <v>0</v>
      </c>
      <c r="F497" s="8">
        <v>0</v>
      </c>
      <c r="G497" s="4">
        <v>1</v>
      </c>
      <c r="H497" s="8">
        <v>5.26</v>
      </c>
      <c r="I497" s="4">
        <v>0</v>
      </c>
    </row>
    <row r="498" spans="1:9" x14ac:dyDescent="0.2">
      <c r="A498" s="2">
        <v>15</v>
      </c>
      <c r="B498" s="1" t="s">
        <v>184</v>
      </c>
      <c r="C498" s="4">
        <v>1</v>
      </c>
      <c r="D498" s="8">
        <v>1.79</v>
      </c>
      <c r="E498" s="4">
        <v>0</v>
      </c>
      <c r="F498" s="8">
        <v>0</v>
      </c>
      <c r="G498" s="4">
        <v>0</v>
      </c>
      <c r="H498" s="8">
        <v>0</v>
      </c>
      <c r="I498" s="4">
        <v>0</v>
      </c>
    </row>
    <row r="499" spans="1:9" x14ac:dyDescent="0.2">
      <c r="A499" s="2">
        <v>15</v>
      </c>
      <c r="B499" s="1" t="s">
        <v>185</v>
      </c>
      <c r="C499" s="4">
        <v>1</v>
      </c>
      <c r="D499" s="8">
        <v>1.79</v>
      </c>
      <c r="E499" s="4">
        <v>0</v>
      </c>
      <c r="F499" s="8">
        <v>0</v>
      </c>
      <c r="G499" s="4">
        <v>1</v>
      </c>
      <c r="H499" s="8">
        <v>5.26</v>
      </c>
      <c r="I499" s="4">
        <v>0</v>
      </c>
    </row>
    <row r="500" spans="1:9" x14ac:dyDescent="0.2">
      <c r="A500" s="2">
        <v>15</v>
      </c>
      <c r="B500" s="1" t="s">
        <v>187</v>
      </c>
      <c r="C500" s="4">
        <v>1</v>
      </c>
      <c r="D500" s="8">
        <v>1.79</v>
      </c>
      <c r="E500" s="4">
        <v>0</v>
      </c>
      <c r="F500" s="8">
        <v>0</v>
      </c>
      <c r="G500" s="4">
        <v>0</v>
      </c>
      <c r="H500" s="8">
        <v>0</v>
      </c>
      <c r="I500" s="4">
        <v>1</v>
      </c>
    </row>
    <row r="501" spans="1:9" x14ac:dyDescent="0.2">
      <c r="A501" s="2">
        <v>15</v>
      </c>
      <c r="B501" s="1" t="s">
        <v>147</v>
      </c>
      <c r="C501" s="4">
        <v>1</v>
      </c>
      <c r="D501" s="8">
        <v>1.79</v>
      </c>
      <c r="E501" s="4">
        <v>1</v>
      </c>
      <c r="F501" s="8">
        <v>2.94</v>
      </c>
      <c r="G501" s="4">
        <v>0</v>
      </c>
      <c r="H501" s="8">
        <v>0</v>
      </c>
      <c r="I501" s="4">
        <v>0</v>
      </c>
    </row>
    <row r="502" spans="1:9" x14ac:dyDescent="0.2">
      <c r="A502" s="2">
        <v>15</v>
      </c>
      <c r="B502" s="1" t="s">
        <v>188</v>
      </c>
      <c r="C502" s="4">
        <v>1</v>
      </c>
      <c r="D502" s="8">
        <v>1.79</v>
      </c>
      <c r="E502" s="4">
        <v>1</v>
      </c>
      <c r="F502" s="8">
        <v>2.94</v>
      </c>
      <c r="G502" s="4">
        <v>0</v>
      </c>
      <c r="H502" s="8">
        <v>0</v>
      </c>
      <c r="I502" s="4">
        <v>0</v>
      </c>
    </row>
    <row r="503" spans="1:9" x14ac:dyDescent="0.2">
      <c r="A503" s="2">
        <v>15</v>
      </c>
      <c r="B503" s="1" t="s">
        <v>174</v>
      </c>
      <c r="C503" s="4">
        <v>1</v>
      </c>
      <c r="D503" s="8">
        <v>1.79</v>
      </c>
      <c r="E503" s="4">
        <v>1</v>
      </c>
      <c r="F503" s="8">
        <v>2.94</v>
      </c>
      <c r="G503" s="4">
        <v>0</v>
      </c>
      <c r="H503" s="8">
        <v>0</v>
      </c>
      <c r="I503" s="4">
        <v>0</v>
      </c>
    </row>
    <row r="504" spans="1:9" x14ac:dyDescent="0.2">
      <c r="A504" s="2">
        <v>15</v>
      </c>
      <c r="B504" s="1" t="s">
        <v>189</v>
      </c>
      <c r="C504" s="4">
        <v>1</v>
      </c>
      <c r="D504" s="8">
        <v>1.79</v>
      </c>
      <c r="E504" s="4">
        <v>0</v>
      </c>
      <c r="F504" s="8">
        <v>0</v>
      </c>
      <c r="G504" s="4">
        <v>1</v>
      </c>
      <c r="H504" s="8">
        <v>5.26</v>
      </c>
      <c r="I504" s="4">
        <v>0</v>
      </c>
    </row>
    <row r="505" spans="1:9" x14ac:dyDescent="0.2">
      <c r="A505" s="2">
        <v>15</v>
      </c>
      <c r="B505" s="1" t="s">
        <v>190</v>
      </c>
      <c r="C505" s="4">
        <v>1</v>
      </c>
      <c r="D505" s="8">
        <v>1.79</v>
      </c>
      <c r="E505" s="4">
        <v>1</v>
      </c>
      <c r="F505" s="8">
        <v>2.94</v>
      </c>
      <c r="G505" s="4">
        <v>0</v>
      </c>
      <c r="H505" s="8">
        <v>0</v>
      </c>
      <c r="I505" s="4">
        <v>0</v>
      </c>
    </row>
    <row r="506" spans="1:9" x14ac:dyDescent="0.2">
      <c r="A506" s="2">
        <v>15</v>
      </c>
      <c r="B506" s="1" t="s">
        <v>124</v>
      </c>
      <c r="C506" s="4">
        <v>1</v>
      </c>
      <c r="D506" s="8">
        <v>1.79</v>
      </c>
      <c r="E506" s="4">
        <v>1</v>
      </c>
      <c r="F506" s="8">
        <v>2.94</v>
      </c>
      <c r="G506" s="4">
        <v>0</v>
      </c>
      <c r="H506" s="8">
        <v>0</v>
      </c>
      <c r="I506" s="4">
        <v>0</v>
      </c>
    </row>
    <row r="507" spans="1:9" x14ac:dyDescent="0.2">
      <c r="A507" s="2">
        <v>15</v>
      </c>
      <c r="B507" s="1" t="s">
        <v>191</v>
      </c>
      <c r="C507" s="4">
        <v>1</v>
      </c>
      <c r="D507" s="8">
        <v>1.79</v>
      </c>
      <c r="E507" s="4">
        <v>1</v>
      </c>
      <c r="F507" s="8">
        <v>2.94</v>
      </c>
      <c r="G507" s="4">
        <v>0</v>
      </c>
      <c r="H507" s="8">
        <v>0</v>
      </c>
      <c r="I507" s="4">
        <v>0</v>
      </c>
    </row>
    <row r="508" spans="1:9" x14ac:dyDescent="0.2">
      <c r="A508" s="2">
        <v>15</v>
      </c>
      <c r="B508" s="1" t="s">
        <v>193</v>
      </c>
      <c r="C508" s="4">
        <v>1</v>
      </c>
      <c r="D508" s="8">
        <v>1.79</v>
      </c>
      <c r="E508" s="4">
        <v>0</v>
      </c>
      <c r="F508" s="8">
        <v>0</v>
      </c>
      <c r="G508" s="4">
        <v>1</v>
      </c>
      <c r="H508" s="8">
        <v>5.26</v>
      </c>
      <c r="I508" s="4">
        <v>0</v>
      </c>
    </row>
    <row r="509" spans="1:9" x14ac:dyDescent="0.2">
      <c r="A509" s="2">
        <v>15</v>
      </c>
      <c r="B509" s="1" t="s">
        <v>131</v>
      </c>
      <c r="C509" s="4">
        <v>1</v>
      </c>
      <c r="D509" s="8">
        <v>1.79</v>
      </c>
      <c r="E509" s="4">
        <v>1</v>
      </c>
      <c r="F509" s="8">
        <v>2.94</v>
      </c>
      <c r="G509" s="4">
        <v>0</v>
      </c>
      <c r="H509" s="8">
        <v>0</v>
      </c>
      <c r="I509" s="4">
        <v>0</v>
      </c>
    </row>
    <row r="510" spans="1:9" x14ac:dyDescent="0.2">
      <c r="A510" s="2">
        <v>15</v>
      </c>
      <c r="B510" s="1" t="s">
        <v>194</v>
      </c>
      <c r="C510" s="4">
        <v>1</v>
      </c>
      <c r="D510" s="8">
        <v>1.79</v>
      </c>
      <c r="E510" s="4">
        <v>0</v>
      </c>
      <c r="F510" s="8">
        <v>0</v>
      </c>
      <c r="G510" s="4">
        <v>1</v>
      </c>
      <c r="H510" s="8">
        <v>5.26</v>
      </c>
      <c r="I510" s="4">
        <v>0</v>
      </c>
    </row>
    <row r="511" spans="1:9" x14ac:dyDescent="0.2">
      <c r="A511" s="2">
        <v>15</v>
      </c>
      <c r="B511" s="1" t="s">
        <v>195</v>
      </c>
      <c r="C511" s="4">
        <v>1</v>
      </c>
      <c r="D511" s="8">
        <v>1.79</v>
      </c>
      <c r="E511" s="4">
        <v>1</v>
      </c>
      <c r="F511" s="8">
        <v>2.94</v>
      </c>
      <c r="G511" s="4">
        <v>0</v>
      </c>
      <c r="H511" s="8">
        <v>0</v>
      </c>
      <c r="I511" s="4">
        <v>0</v>
      </c>
    </row>
    <row r="512" spans="1:9" x14ac:dyDescent="0.2">
      <c r="A512" s="2">
        <v>15</v>
      </c>
      <c r="B512" s="1" t="s">
        <v>166</v>
      </c>
      <c r="C512" s="4">
        <v>1</v>
      </c>
      <c r="D512" s="8">
        <v>1.79</v>
      </c>
      <c r="E512" s="4">
        <v>0</v>
      </c>
      <c r="F512" s="8">
        <v>0</v>
      </c>
      <c r="G512" s="4">
        <v>0</v>
      </c>
      <c r="H512" s="8">
        <v>0</v>
      </c>
      <c r="I512" s="4">
        <v>0</v>
      </c>
    </row>
    <row r="513" spans="1:9" x14ac:dyDescent="0.2">
      <c r="A513" s="2">
        <v>15</v>
      </c>
      <c r="B513" s="1" t="s">
        <v>154</v>
      </c>
      <c r="C513" s="4">
        <v>1</v>
      </c>
      <c r="D513" s="8">
        <v>1.79</v>
      </c>
      <c r="E513" s="4">
        <v>0</v>
      </c>
      <c r="F513" s="8">
        <v>0</v>
      </c>
      <c r="G513" s="4">
        <v>1</v>
      </c>
      <c r="H513" s="8">
        <v>5.26</v>
      </c>
      <c r="I513" s="4">
        <v>0</v>
      </c>
    </row>
    <row r="514" spans="1:9" x14ac:dyDescent="0.2">
      <c r="A514" s="2">
        <v>15</v>
      </c>
      <c r="B514" s="1" t="s">
        <v>135</v>
      </c>
      <c r="C514" s="4">
        <v>1</v>
      </c>
      <c r="D514" s="8">
        <v>1.79</v>
      </c>
      <c r="E514" s="4">
        <v>1</v>
      </c>
      <c r="F514" s="8">
        <v>2.94</v>
      </c>
      <c r="G514" s="4">
        <v>0</v>
      </c>
      <c r="H514" s="8">
        <v>0</v>
      </c>
      <c r="I514" s="4">
        <v>0</v>
      </c>
    </row>
    <row r="515" spans="1:9" x14ac:dyDescent="0.2">
      <c r="A515" s="1"/>
      <c r="C515" s="4"/>
      <c r="D515" s="8"/>
      <c r="E515" s="4"/>
      <c r="F515" s="8"/>
      <c r="G515" s="4"/>
      <c r="H515" s="8"/>
      <c r="I515" s="4"/>
    </row>
    <row r="516" spans="1:9" x14ac:dyDescent="0.2">
      <c r="A516" s="1" t="s">
        <v>22</v>
      </c>
      <c r="C516" s="4"/>
      <c r="D516" s="8"/>
      <c r="E516" s="4"/>
      <c r="F516" s="8"/>
      <c r="G516" s="4"/>
      <c r="H516" s="8"/>
      <c r="I516" s="4"/>
    </row>
    <row r="517" spans="1:9" x14ac:dyDescent="0.2">
      <c r="A517" s="2">
        <v>1</v>
      </c>
      <c r="B517" s="1" t="s">
        <v>126</v>
      </c>
      <c r="C517" s="4">
        <v>51</v>
      </c>
      <c r="D517" s="8">
        <v>7.74</v>
      </c>
      <c r="E517" s="4">
        <v>44</v>
      </c>
      <c r="F517" s="8">
        <v>11.34</v>
      </c>
      <c r="G517" s="4">
        <v>6</v>
      </c>
      <c r="H517" s="8">
        <v>2.2400000000000002</v>
      </c>
      <c r="I517" s="4">
        <v>0</v>
      </c>
    </row>
    <row r="518" spans="1:9" x14ac:dyDescent="0.2">
      <c r="A518" s="2">
        <v>2</v>
      </c>
      <c r="B518" s="1" t="s">
        <v>132</v>
      </c>
      <c r="C518" s="4">
        <v>43</v>
      </c>
      <c r="D518" s="8">
        <v>6.53</v>
      </c>
      <c r="E518" s="4">
        <v>34</v>
      </c>
      <c r="F518" s="8">
        <v>8.76</v>
      </c>
      <c r="G518" s="4">
        <v>9</v>
      </c>
      <c r="H518" s="8">
        <v>3.36</v>
      </c>
      <c r="I518" s="4">
        <v>0</v>
      </c>
    </row>
    <row r="519" spans="1:9" x14ac:dyDescent="0.2">
      <c r="A519" s="2">
        <v>3</v>
      </c>
      <c r="B519" s="1" t="s">
        <v>131</v>
      </c>
      <c r="C519" s="4">
        <v>35</v>
      </c>
      <c r="D519" s="8">
        <v>5.31</v>
      </c>
      <c r="E519" s="4">
        <v>31</v>
      </c>
      <c r="F519" s="8">
        <v>7.99</v>
      </c>
      <c r="G519" s="4">
        <v>4</v>
      </c>
      <c r="H519" s="8">
        <v>1.49</v>
      </c>
      <c r="I519" s="4">
        <v>0</v>
      </c>
    </row>
    <row r="520" spans="1:9" x14ac:dyDescent="0.2">
      <c r="A520" s="2">
        <v>4</v>
      </c>
      <c r="B520" s="1" t="s">
        <v>133</v>
      </c>
      <c r="C520" s="4">
        <v>28</v>
      </c>
      <c r="D520" s="8">
        <v>4.25</v>
      </c>
      <c r="E520" s="4">
        <v>23</v>
      </c>
      <c r="F520" s="8">
        <v>5.93</v>
      </c>
      <c r="G520" s="4">
        <v>5</v>
      </c>
      <c r="H520" s="8">
        <v>1.87</v>
      </c>
      <c r="I520" s="4">
        <v>0</v>
      </c>
    </row>
    <row r="521" spans="1:9" x14ac:dyDescent="0.2">
      <c r="A521" s="2">
        <v>5</v>
      </c>
      <c r="B521" s="1" t="s">
        <v>128</v>
      </c>
      <c r="C521" s="4">
        <v>20</v>
      </c>
      <c r="D521" s="8">
        <v>3.03</v>
      </c>
      <c r="E521" s="4">
        <v>16</v>
      </c>
      <c r="F521" s="8">
        <v>4.12</v>
      </c>
      <c r="G521" s="4">
        <v>4</v>
      </c>
      <c r="H521" s="8">
        <v>1.49</v>
      </c>
      <c r="I521" s="4">
        <v>0</v>
      </c>
    </row>
    <row r="522" spans="1:9" x14ac:dyDescent="0.2">
      <c r="A522" s="2">
        <v>6</v>
      </c>
      <c r="B522" s="1" t="s">
        <v>134</v>
      </c>
      <c r="C522" s="4">
        <v>15</v>
      </c>
      <c r="D522" s="8">
        <v>2.2799999999999998</v>
      </c>
      <c r="E522" s="4">
        <v>12</v>
      </c>
      <c r="F522" s="8">
        <v>3.09</v>
      </c>
      <c r="G522" s="4">
        <v>3</v>
      </c>
      <c r="H522" s="8">
        <v>1.1200000000000001</v>
      </c>
      <c r="I522" s="4">
        <v>0</v>
      </c>
    </row>
    <row r="523" spans="1:9" x14ac:dyDescent="0.2">
      <c r="A523" s="2">
        <v>7</v>
      </c>
      <c r="B523" s="1" t="s">
        <v>129</v>
      </c>
      <c r="C523" s="4">
        <v>14</v>
      </c>
      <c r="D523" s="8">
        <v>2.12</v>
      </c>
      <c r="E523" s="4">
        <v>13</v>
      </c>
      <c r="F523" s="8">
        <v>3.35</v>
      </c>
      <c r="G523" s="4">
        <v>1</v>
      </c>
      <c r="H523" s="8">
        <v>0.37</v>
      </c>
      <c r="I523" s="4">
        <v>0</v>
      </c>
    </row>
    <row r="524" spans="1:9" x14ac:dyDescent="0.2">
      <c r="A524" s="2">
        <v>8</v>
      </c>
      <c r="B524" s="1" t="s">
        <v>116</v>
      </c>
      <c r="C524" s="4">
        <v>13</v>
      </c>
      <c r="D524" s="8">
        <v>1.97</v>
      </c>
      <c r="E524" s="4">
        <v>3</v>
      </c>
      <c r="F524" s="8">
        <v>0.77</v>
      </c>
      <c r="G524" s="4">
        <v>10</v>
      </c>
      <c r="H524" s="8">
        <v>3.73</v>
      </c>
      <c r="I524" s="4">
        <v>0</v>
      </c>
    </row>
    <row r="525" spans="1:9" x14ac:dyDescent="0.2">
      <c r="A525" s="2">
        <v>8</v>
      </c>
      <c r="B525" s="1" t="s">
        <v>123</v>
      </c>
      <c r="C525" s="4">
        <v>13</v>
      </c>
      <c r="D525" s="8">
        <v>1.97</v>
      </c>
      <c r="E525" s="4">
        <v>7</v>
      </c>
      <c r="F525" s="8">
        <v>1.8</v>
      </c>
      <c r="G525" s="4">
        <v>6</v>
      </c>
      <c r="H525" s="8">
        <v>2.2400000000000002</v>
      </c>
      <c r="I525" s="4">
        <v>0</v>
      </c>
    </row>
    <row r="526" spans="1:9" x14ac:dyDescent="0.2">
      <c r="A526" s="2">
        <v>10</v>
      </c>
      <c r="B526" s="1" t="s">
        <v>140</v>
      </c>
      <c r="C526" s="4">
        <v>12</v>
      </c>
      <c r="D526" s="8">
        <v>1.82</v>
      </c>
      <c r="E526" s="4">
        <v>4</v>
      </c>
      <c r="F526" s="8">
        <v>1.03</v>
      </c>
      <c r="G526" s="4">
        <v>8</v>
      </c>
      <c r="H526" s="8">
        <v>2.99</v>
      </c>
      <c r="I526" s="4">
        <v>0</v>
      </c>
    </row>
    <row r="527" spans="1:9" x14ac:dyDescent="0.2">
      <c r="A527" s="2">
        <v>10</v>
      </c>
      <c r="B527" s="1" t="s">
        <v>122</v>
      </c>
      <c r="C527" s="4">
        <v>12</v>
      </c>
      <c r="D527" s="8">
        <v>1.82</v>
      </c>
      <c r="E527" s="4">
        <v>6</v>
      </c>
      <c r="F527" s="8">
        <v>1.55</v>
      </c>
      <c r="G527" s="4">
        <v>6</v>
      </c>
      <c r="H527" s="8">
        <v>2.2400000000000002</v>
      </c>
      <c r="I527" s="4">
        <v>0</v>
      </c>
    </row>
    <row r="528" spans="1:9" x14ac:dyDescent="0.2">
      <c r="A528" s="2">
        <v>12</v>
      </c>
      <c r="B528" s="1" t="s">
        <v>121</v>
      </c>
      <c r="C528" s="4">
        <v>11</v>
      </c>
      <c r="D528" s="8">
        <v>1.67</v>
      </c>
      <c r="E528" s="4">
        <v>8</v>
      </c>
      <c r="F528" s="8">
        <v>2.06</v>
      </c>
      <c r="G528" s="4">
        <v>3</v>
      </c>
      <c r="H528" s="8">
        <v>1.1200000000000001</v>
      </c>
      <c r="I528" s="4">
        <v>0</v>
      </c>
    </row>
    <row r="529" spans="1:9" x14ac:dyDescent="0.2">
      <c r="A529" s="2">
        <v>13</v>
      </c>
      <c r="B529" s="1" t="s">
        <v>143</v>
      </c>
      <c r="C529" s="4">
        <v>10</v>
      </c>
      <c r="D529" s="8">
        <v>1.52</v>
      </c>
      <c r="E529" s="4">
        <v>8</v>
      </c>
      <c r="F529" s="8">
        <v>2.06</v>
      </c>
      <c r="G529" s="4">
        <v>2</v>
      </c>
      <c r="H529" s="8">
        <v>0.75</v>
      </c>
      <c r="I529" s="4">
        <v>0</v>
      </c>
    </row>
    <row r="530" spans="1:9" x14ac:dyDescent="0.2">
      <c r="A530" s="2">
        <v>13</v>
      </c>
      <c r="B530" s="1" t="s">
        <v>135</v>
      </c>
      <c r="C530" s="4">
        <v>10</v>
      </c>
      <c r="D530" s="8">
        <v>1.52</v>
      </c>
      <c r="E530" s="4">
        <v>9</v>
      </c>
      <c r="F530" s="8">
        <v>2.3199999999999998</v>
      </c>
      <c r="G530" s="4">
        <v>1</v>
      </c>
      <c r="H530" s="8">
        <v>0.37</v>
      </c>
      <c r="I530" s="4">
        <v>0</v>
      </c>
    </row>
    <row r="531" spans="1:9" x14ac:dyDescent="0.2">
      <c r="A531" s="2">
        <v>15</v>
      </c>
      <c r="B531" s="1" t="s">
        <v>156</v>
      </c>
      <c r="C531" s="4">
        <v>9</v>
      </c>
      <c r="D531" s="8">
        <v>1.37</v>
      </c>
      <c r="E531" s="4">
        <v>5</v>
      </c>
      <c r="F531" s="8">
        <v>1.29</v>
      </c>
      <c r="G531" s="4">
        <v>4</v>
      </c>
      <c r="H531" s="8">
        <v>1.49</v>
      </c>
      <c r="I531" s="4">
        <v>0</v>
      </c>
    </row>
    <row r="532" spans="1:9" x14ac:dyDescent="0.2">
      <c r="A532" s="2">
        <v>15</v>
      </c>
      <c r="B532" s="1" t="s">
        <v>124</v>
      </c>
      <c r="C532" s="4">
        <v>9</v>
      </c>
      <c r="D532" s="8">
        <v>1.37</v>
      </c>
      <c r="E532" s="4">
        <v>6</v>
      </c>
      <c r="F532" s="8">
        <v>1.55</v>
      </c>
      <c r="G532" s="4">
        <v>3</v>
      </c>
      <c r="H532" s="8">
        <v>1.1200000000000001</v>
      </c>
      <c r="I532" s="4">
        <v>0</v>
      </c>
    </row>
    <row r="533" spans="1:9" x14ac:dyDescent="0.2">
      <c r="A533" s="2">
        <v>15</v>
      </c>
      <c r="B533" s="1" t="s">
        <v>164</v>
      </c>
      <c r="C533" s="4">
        <v>9</v>
      </c>
      <c r="D533" s="8">
        <v>1.37</v>
      </c>
      <c r="E533" s="4">
        <v>2</v>
      </c>
      <c r="F533" s="8">
        <v>0.52</v>
      </c>
      <c r="G533" s="4">
        <v>7</v>
      </c>
      <c r="H533" s="8">
        <v>2.61</v>
      </c>
      <c r="I533" s="4">
        <v>0</v>
      </c>
    </row>
    <row r="534" spans="1:9" x14ac:dyDescent="0.2">
      <c r="A534" s="2">
        <v>15</v>
      </c>
      <c r="B534" s="1" t="s">
        <v>196</v>
      </c>
      <c r="C534" s="4">
        <v>9</v>
      </c>
      <c r="D534" s="8">
        <v>1.37</v>
      </c>
      <c r="E534" s="4">
        <v>9</v>
      </c>
      <c r="F534" s="8">
        <v>2.3199999999999998</v>
      </c>
      <c r="G534" s="4">
        <v>0</v>
      </c>
      <c r="H534" s="8">
        <v>0</v>
      </c>
      <c r="I534" s="4">
        <v>0</v>
      </c>
    </row>
    <row r="535" spans="1:9" x14ac:dyDescent="0.2">
      <c r="A535" s="2">
        <v>15</v>
      </c>
      <c r="B535" s="1" t="s">
        <v>130</v>
      </c>
      <c r="C535" s="4">
        <v>9</v>
      </c>
      <c r="D535" s="8">
        <v>1.37</v>
      </c>
      <c r="E535" s="4">
        <v>8</v>
      </c>
      <c r="F535" s="8">
        <v>2.06</v>
      </c>
      <c r="G535" s="4">
        <v>1</v>
      </c>
      <c r="H535" s="8">
        <v>0.37</v>
      </c>
      <c r="I535" s="4">
        <v>0</v>
      </c>
    </row>
    <row r="536" spans="1:9" x14ac:dyDescent="0.2">
      <c r="A536" s="2">
        <v>20</v>
      </c>
      <c r="B536" s="1" t="s">
        <v>118</v>
      </c>
      <c r="C536" s="4">
        <v>8</v>
      </c>
      <c r="D536" s="8">
        <v>1.21</v>
      </c>
      <c r="E536" s="4">
        <v>4</v>
      </c>
      <c r="F536" s="8">
        <v>1.03</v>
      </c>
      <c r="G536" s="4">
        <v>4</v>
      </c>
      <c r="H536" s="8">
        <v>1.49</v>
      </c>
      <c r="I536" s="4">
        <v>0</v>
      </c>
    </row>
    <row r="537" spans="1:9" x14ac:dyDescent="0.2">
      <c r="A537" s="2">
        <v>20</v>
      </c>
      <c r="B537" s="1" t="s">
        <v>120</v>
      </c>
      <c r="C537" s="4">
        <v>8</v>
      </c>
      <c r="D537" s="8">
        <v>1.21</v>
      </c>
      <c r="E537" s="4">
        <v>4</v>
      </c>
      <c r="F537" s="8">
        <v>1.03</v>
      </c>
      <c r="G537" s="4">
        <v>4</v>
      </c>
      <c r="H537" s="8">
        <v>1.49</v>
      </c>
      <c r="I537" s="4">
        <v>0</v>
      </c>
    </row>
    <row r="538" spans="1:9" x14ac:dyDescent="0.2">
      <c r="A538" s="2">
        <v>20</v>
      </c>
      <c r="B538" s="1" t="s">
        <v>162</v>
      </c>
      <c r="C538" s="4">
        <v>8</v>
      </c>
      <c r="D538" s="8">
        <v>1.21</v>
      </c>
      <c r="E538" s="4">
        <v>4</v>
      </c>
      <c r="F538" s="8">
        <v>1.03</v>
      </c>
      <c r="G538" s="4">
        <v>4</v>
      </c>
      <c r="H538" s="8">
        <v>1.49</v>
      </c>
      <c r="I538" s="4">
        <v>0</v>
      </c>
    </row>
    <row r="539" spans="1:9" x14ac:dyDescent="0.2">
      <c r="A539" s="2">
        <v>20</v>
      </c>
      <c r="B539" s="1" t="s">
        <v>170</v>
      </c>
      <c r="C539" s="4">
        <v>8</v>
      </c>
      <c r="D539" s="8">
        <v>1.21</v>
      </c>
      <c r="E539" s="4">
        <v>7</v>
      </c>
      <c r="F539" s="8">
        <v>1.8</v>
      </c>
      <c r="G539" s="4">
        <v>1</v>
      </c>
      <c r="H539" s="8">
        <v>0.37</v>
      </c>
      <c r="I539" s="4">
        <v>0</v>
      </c>
    </row>
    <row r="540" spans="1:9" x14ac:dyDescent="0.2">
      <c r="A540" s="1"/>
      <c r="C540" s="4"/>
      <c r="D540" s="8"/>
      <c r="E540" s="4"/>
      <c r="F540" s="8"/>
      <c r="G540" s="4"/>
      <c r="H540" s="8"/>
      <c r="I540" s="4"/>
    </row>
    <row r="541" spans="1:9" x14ac:dyDescent="0.2">
      <c r="A541" s="1" t="s">
        <v>23</v>
      </c>
      <c r="C541" s="4"/>
      <c r="D541" s="8"/>
      <c r="E541" s="4"/>
      <c r="F541" s="8"/>
      <c r="G541" s="4"/>
      <c r="H541" s="8"/>
      <c r="I541" s="4"/>
    </row>
    <row r="542" spans="1:9" x14ac:dyDescent="0.2">
      <c r="A542" s="2">
        <v>1</v>
      </c>
      <c r="B542" s="1" t="s">
        <v>132</v>
      </c>
      <c r="C542" s="4">
        <v>15</v>
      </c>
      <c r="D542" s="8">
        <v>5.51</v>
      </c>
      <c r="E542" s="4">
        <v>15</v>
      </c>
      <c r="F542" s="8">
        <v>9.5500000000000007</v>
      </c>
      <c r="G542" s="4">
        <v>0</v>
      </c>
      <c r="H542" s="8">
        <v>0</v>
      </c>
      <c r="I542" s="4">
        <v>0</v>
      </c>
    </row>
    <row r="543" spans="1:9" x14ac:dyDescent="0.2">
      <c r="A543" s="2">
        <v>2</v>
      </c>
      <c r="B543" s="1" t="s">
        <v>131</v>
      </c>
      <c r="C543" s="4">
        <v>13</v>
      </c>
      <c r="D543" s="8">
        <v>4.78</v>
      </c>
      <c r="E543" s="4">
        <v>13</v>
      </c>
      <c r="F543" s="8">
        <v>8.2799999999999994</v>
      </c>
      <c r="G543" s="4">
        <v>0</v>
      </c>
      <c r="H543" s="8">
        <v>0</v>
      </c>
      <c r="I543" s="4">
        <v>0</v>
      </c>
    </row>
    <row r="544" spans="1:9" x14ac:dyDescent="0.2">
      <c r="A544" s="2">
        <v>3</v>
      </c>
      <c r="B544" s="1" t="s">
        <v>116</v>
      </c>
      <c r="C544" s="4">
        <v>10</v>
      </c>
      <c r="D544" s="8">
        <v>3.68</v>
      </c>
      <c r="E544" s="4">
        <v>2</v>
      </c>
      <c r="F544" s="8">
        <v>1.27</v>
      </c>
      <c r="G544" s="4">
        <v>8</v>
      </c>
      <c r="H544" s="8">
        <v>7.27</v>
      </c>
      <c r="I544" s="4">
        <v>0</v>
      </c>
    </row>
    <row r="545" spans="1:9" x14ac:dyDescent="0.2">
      <c r="A545" s="2">
        <v>4</v>
      </c>
      <c r="B545" s="1" t="s">
        <v>122</v>
      </c>
      <c r="C545" s="4">
        <v>9</v>
      </c>
      <c r="D545" s="8">
        <v>3.31</v>
      </c>
      <c r="E545" s="4">
        <v>4</v>
      </c>
      <c r="F545" s="8">
        <v>2.5499999999999998</v>
      </c>
      <c r="G545" s="4">
        <v>5</v>
      </c>
      <c r="H545" s="8">
        <v>4.55</v>
      </c>
      <c r="I545" s="4">
        <v>0</v>
      </c>
    </row>
    <row r="546" spans="1:9" x14ac:dyDescent="0.2">
      <c r="A546" s="2">
        <v>5</v>
      </c>
      <c r="B546" s="1" t="s">
        <v>135</v>
      </c>
      <c r="C546" s="4">
        <v>7</v>
      </c>
      <c r="D546" s="8">
        <v>2.57</v>
      </c>
      <c r="E546" s="4">
        <v>3</v>
      </c>
      <c r="F546" s="8">
        <v>1.91</v>
      </c>
      <c r="G546" s="4">
        <v>4</v>
      </c>
      <c r="H546" s="8">
        <v>3.64</v>
      </c>
      <c r="I546" s="4">
        <v>0</v>
      </c>
    </row>
    <row r="547" spans="1:9" x14ac:dyDescent="0.2">
      <c r="A547" s="2">
        <v>6</v>
      </c>
      <c r="B547" s="1" t="s">
        <v>118</v>
      </c>
      <c r="C547" s="4">
        <v>6</v>
      </c>
      <c r="D547" s="8">
        <v>2.21</v>
      </c>
      <c r="E547" s="4">
        <v>3</v>
      </c>
      <c r="F547" s="8">
        <v>1.91</v>
      </c>
      <c r="G547" s="4">
        <v>3</v>
      </c>
      <c r="H547" s="8">
        <v>2.73</v>
      </c>
      <c r="I547" s="4">
        <v>0</v>
      </c>
    </row>
    <row r="548" spans="1:9" x14ac:dyDescent="0.2">
      <c r="A548" s="2">
        <v>6</v>
      </c>
      <c r="B548" s="1" t="s">
        <v>120</v>
      </c>
      <c r="C548" s="4">
        <v>6</v>
      </c>
      <c r="D548" s="8">
        <v>2.21</v>
      </c>
      <c r="E548" s="4">
        <v>2</v>
      </c>
      <c r="F548" s="8">
        <v>1.27</v>
      </c>
      <c r="G548" s="4">
        <v>4</v>
      </c>
      <c r="H548" s="8">
        <v>3.64</v>
      </c>
      <c r="I548" s="4">
        <v>0</v>
      </c>
    </row>
    <row r="549" spans="1:9" x14ac:dyDescent="0.2">
      <c r="A549" s="2">
        <v>6</v>
      </c>
      <c r="B549" s="1" t="s">
        <v>124</v>
      </c>
      <c r="C549" s="4">
        <v>6</v>
      </c>
      <c r="D549" s="8">
        <v>2.21</v>
      </c>
      <c r="E549" s="4">
        <v>5</v>
      </c>
      <c r="F549" s="8">
        <v>3.18</v>
      </c>
      <c r="G549" s="4">
        <v>1</v>
      </c>
      <c r="H549" s="8">
        <v>0.91</v>
      </c>
      <c r="I549" s="4">
        <v>0</v>
      </c>
    </row>
    <row r="550" spans="1:9" x14ac:dyDescent="0.2">
      <c r="A550" s="2">
        <v>6</v>
      </c>
      <c r="B550" s="1" t="s">
        <v>128</v>
      </c>
      <c r="C550" s="4">
        <v>6</v>
      </c>
      <c r="D550" s="8">
        <v>2.21</v>
      </c>
      <c r="E550" s="4">
        <v>4</v>
      </c>
      <c r="F550" s="8">
        <v>2.5499999999999998</v>
      </c>
      <c r="G550" s="4">
        <v>2</v>
      </c>
      <c r="H550" s="8">
        <v>1.82</v>
      </c>
      <c r="I550" s="4">
        <v>0</v>
      </c>
    </row>
    <row r="551" spans="1:9" x14ac:dyDescent="0.2">
      <c r="A551" s="2">
        <v>10</v>
      </c>
      <c r="B551" s="1" t="s">
        <v>145</v>
      </c>
      <c r="C551" s="4">
        <v>5</v>
      </c>
      <c r="D551" s="8">
        <v>1.84</v>
      </c>
      <c r="E551" s="4">
        <v>2</v>
      </c>
      <c r="F551" s="8">
        <v>1.27</v>
      </c>
      <c r="G551" s="4">
        <v>3</v>
      </c>
      <c r="H551" s="8">
        <v>2.73</v>
      </c>
      <c r="I551" s="4">
        <v>0</v>
      </c>
    </row>
    <row r="552" spans="1:9" x14ac:dyDescent="0.2">
      <c r="A552" s="2">
        <v>10</v>
      </c>
      <c r="B552" s="1" t="s">
        <v>119</v>
      </c>
      <c r="C552" s="4">
        <v>5</v>
      </c>
      <c r="D552" s="8">
        <v>1.84</v>
      </c>
      <c r="E552" s="4">
        <v>0</v>
      </c>
      <c r="F552" s="8">
        <v>0</v>
      </c>
      <c r="G552" s="4">
        <v>5</v>
      </c>
      <c r="H552" s="8">
        <v>4.55</v>
      </c>
      <c r="I552" s="4">
        <v>0</v>
      </c>
    </row>
    <row r="553" spans="1:9" x14ac:dyDescent="0.2">
      <c r="A553" s="2">
        <v>10</v>
      </c>
      <c r="B553" s="1" t="s">
        <v>199</v>
      </c>
      <c r="C553" s="4">
        <v>5</v>
      </c>
      <c r="D553" s="8">
        <v>1.84</v>
      </c>
      <c r="E553" s="4">
        <v>5</v>
      </c>
      <c r="F553" s="8">
        <v>3.18</v>
      </c>
      <c r="G553" s="4">
        <v>0</v>
      </c>
      <c r="H553" s="8">
        <v>0</v>
      </c>
      <c r="I553" s="4">
        <v>0</v>
      </c>
    </row>
    <row r="554" spans="1:9" x14ac:dyDescent="0.2">
      <c r="A554" s="2">
        <v>10</v>
      </c>
      <c r="B554" s="1" t="s">
        <v>171</v>
      </c>
      <c r="C554" s="4">
        <v>5</v>
      </c>
      <c r="D554" s="8">
        <v>1.84</v>
      </c>
      <c r="E554" s="4">
        <v>3</v>
      </c>
      <c r="F554" s="8">
        <v>1.91</v>
      </c>
      <c r="G554" s="4">
        <v>2</v>
      </c>
      <c r="H554" s="8">
        <v>1.82</v>
      </c>
      <c r="I554" s="4">
        <v>0</v>
      </c>
    </row>
    <row r="555" spans="1:9" x14ac:dyDescent="0.2">
      <c r="A555" s="2">
        <v>10</v>
      </c>
      <c r="B555" s="1" t="s">
        <v>126</v>
      </c>
      <c r="C555" s="4">
        <v>5</v>
      </c>
      <c r="D555" s="8">
        <v>1.84</v>
      </c>
      <c r="E555" s="4">
        <v>2</v>
      </c>
      <c r="F555" s="8">
        <v>1.27</v>
      </c>
      <c r="G555" s="4">
        <v>3</v>
      </c>
      <c r="H555" s="8">
        <v>2.73</v>
      </c>
      <c r="I555" s="4">
        <v>0</v>
      </c>
    </row>
    <row r="556" spans="1:9" x14ac:dyDescent="0.2">
      <c r="A556" s="2">
        <v>15</v>
      </c>
      <c r="B556" s="1" t="s">
        <v>117</v>
      </c>
      <c r="C556" s="4">
        <v>4</v>
      </c>
      <c r="D556" s="8">
        <v>1.47</v>
      </c>
      <c r="E556" s="4">
        <v>2</v>
      </c>
      <c r="F556" s="8">
        <v>1.27</v>
      </c>
      <c r="G556" s="4">
        <v>2</v>
      </c>
      <c r="H556" s="8">
        <v>1.82</v>
      </c>
      <c r="I556" s="4">
        <v>0</v>
      </c>
    </row>
    <row r="557" spans="1:9" x14ac:dyDescent="0.2">
      <c r="A557" s="2">
        <v>15</v>
      </c>
      <c r="B557" s="1" t="s">
        <v>163</v>
      </c>
      <c r="C557" s="4">
        <v>4</v>
      </c>
      <c r="D557" s="8">
        <v>1.47</v>
      </c>
      <c r="E557" s="4">
        <v>1</v>
      </c>
      <c r="F557" s="8">
        <v>0.64</v>
      </c>
      <c r="G557" s="4">
        <v>3</v>
      </c>
      <c r="H557" s="8">
        <v>2.73</v>
      </c>
      <c r="I557" s="4">
        <v>0</v>
      </c>
    </row>
    <row r="558" spans="1:9" x14ac:dyDescent="0.2">
      <c r="A558" s="2">
        <v>15</v>
      </c>
      <c r="B558" s="1" t="s">
        <v>197</v>
      </c>
      <c r="C558" s="4">
        <v>4</v>
      </c>
      <c r="D558" s="8">
        <v>1.47</v>
      </c>
      <c r="E558" s="4">
        <v>2</v>
      </c>
      <c r="F558" s="8">
        <v>1.27</v>
      </c>
      <c r="G558" s="4">
        <v>2</v>
      </c>
      <c r="H558" s="8">
        <v>1.82</v>
      </c>
      <c r="I558" s="4">
        <v>0</v>
      </c>
    </row>
    <row r="559" spans="1:9" x14ac:dyDescent="0.2">
      <c r="A559" s="2">
        <v>15</v>
      </c>
      <c r="B559" s="1" t="s">
        <v>167</v>
      </c>
      <c r="C559" s="4">
        <v>4</v>
      </c>
      <c r="D559" s="8">
        <v>1.47</v>
      </c>
      <c r="E559" s="4">
        <v>2</v>
      </c>
      <c r="F559" s="8">
        <v>1.27</v>
      </c>
      <c r="G559" s="4">
        <v>2</v>
      </c>
      <c r="H559" s="8">
        <v>1.82</v>
      </c>
      <c r="I559" s="4">
        <v>0</v>
      </c>
    </row>
    <row r="560" spans="1:9" x14ac:dyDescent="0.2">
      <c r="A560" s="2">
        <v>15</v>
      </c>
      <c r="B560" s="1" t="s">
        <v>153</v>
      </c>
      <c r="C560" s="4">
        <v>4</v>
      </c>
      <c r="D560" s="8">
        <v>1.47</v>
      </c>
      <c r="E560" s="4">
        <v>3</v>
      </c>
      <c r="F560" s="8">
        <v>1.91</v>
      </c>
      <c r="G560" s="4">
        <v>1</v>
      </c>
      <c r="H560" s="8">
        <v>0.91</v>
      </c>
      <c r="I560" s="4">
        <v>0</v>
      </c>
    </row>
    <row r="561" spans="1:9" x14ac:dyDescent="0.2">
      <c r="A561" s="2">
        <v>15</v>
      </c>
      <c r="B561" s="1" t="s">
        <v>198</v>
      </c>
      <c r="C561" s="4">
        <v>4</v>
      </c>
      <c r="D561" s="8">
        <v>1.47</v>
      </c>
      <c r="E561" s="4">
        <v>0</v>
      </c>
      <c r="F561" s="8">
        <v>0</v>
      </c>
      <c r="G561" s="4">
        <v>4</v>
      </c>
      <c r="H561" s="8">
        <v>3.64</v>
      </c>
      <c r="I561" s="4">
        <v>0</v>
      </c>
    </row>
    <row r="562" spans="1:9" x14ac:dyDescent="0.2">
      <c r="A562" s="2">
        <v>15</v>
      </c>
      <c r="B562" s="1" t="s">
        <v>162</v>
      </c>
      <c r="C562" s="4">
        <v>4</v>
      </c>
      <c r="D562" s="8">
        <v>1.47</v>
      </c>
      <c r="E562" s="4">
        <v>4</v>
      </c>
      <c r="F562" s="8">
        <v>2.5499999999999998</v>
      </c>
      <c r="G562" s="4">
        <v>0</v>
      </c>
      <c r="H562" s="8">
        <v>0</v>
      </c>
      <c r="I562" s="4">
        <v>0</v>
      </c>
    </row>
    <row r="563" spans="1:9" x14ac:dyDescent="0.2">
      <c r="A563" s="2">
        <v>15</v>
      </c>
      <c r="B563" s="1" t="s">
        <v>156</v>
      </c>
      <c r="C563" s="4">
        <v>4</v>
      </c>
      <c r="D563" s="8">
        <v>1.47</v>
      </c>
      <c r="E563" s="4">
        <v>4</v>
      </c>
      <c r="F563" s="8">
        <v>2.5499999999999998</v>
      </c>
      <c r="G563" s="4">
        <v>0</v>
      </c>
      <c r="H563" s="8">
        <v>0</v>
      </c>
      <c r="I563" s="4">
        <v>0</v>
      </c>
    </row>
    <row r="564" spans="1:9" x14ac:dyDescent="0.2">
      <c r="A564" s="2">
        <v>15</v>
      </c>
      <c r="B564" s="1" t="s">
        <v>134</v>
      </c>
      <c r="C564" s="4">
        <v>4</v>
      </c>
      <c r="D564" s="8">
        <v>1.47</v>
      </c>
      <c r="E564" s="4">
        <v>4</v>
      </c>
      <c r="F564" s="8">
        <v>2.5499999999999998</v>
      </c>
      <c r="G564" s="4">
        <v>0</v>
      </c>
      <c r="H564" s="8">
        <v>0</v>
      </c>
      <c r="I564" s="4">
        <v>0</v>
      </c>
    </row>
    <row r="565" spans="1:9" x14ac:dyDescent="0.2">
      <c r="A565" s="2">
        <v>15</v>
      </c>
      <c r="B565" s="1" t="s">
        <v>169</v>
      </c>
      <c r="C565" s="4">
        <v>4</v>
      </c>
      <c r="D565" s="8">
        <v>1.47</v>
      </c>
      <c r="E565" s="4">
        <v>0</v>
      </c>
      <c r="F565" s="8">
        <v>0</v>
      </c>
      <c r="G565" s="4">
        <v>3</v>
      </c>
      <c r="H565" s="8">
        <v>2.73</v>
      </c>
      <c r="I565" s="4">
        <v>0</v>
      </c>
    </row>
    <row r="566" spans="1:9" x14ac:dyDescent="0.2">
      <c r="A566" s="1"/>
      <c r="C566" s="4"/>
      <c r="D566" s="8"/>
      <c r="E566" s="4"/>
      <c r="F566" s="8"/>
      <c r="G566" s="4"/>
      <c r="H566" s="8"/>
      <c r="I566" s="4"/>
    </row>
    <row r="567" spans="1:9" x14ac:dyDescent="0.2">
      <c r="A567" s="1" t="s">
        <v>24</v>
      </c>
      <c r="C567" s="4"/>
      <c r="D567" s="8"/>
      <c r="E567" s="4"/>
      <c r="F567" s="8"/>
      <c r="G567" s="4"/>
      <c r="H567" s="8"/>
      <c r="I567" s="4"/>
    </row>
    <row r="568" spans="1:9" x14ac:dyDescent="0.2">
      <c r="A568" s="2">
        <v>1</v>
      </c>
      <c r="B568" s="1" t="s">
        <v>132</v>
      </c>
      <c r="C568" s="4">
        <v>41</v>
      </c>
      <c r="D568" s="8">
        <v>6.4</v>
      </c>
      <c r="E568" s="4">
        <v>32</v>
      </c>
      <c r="F568" s="8">
        <v>9.01</v>
      </c>
      <c r="G568" s="4">
        <v>9</v>
      </c>
      <c r="H568" s="8">
        <v>3.27</v>
      </c>
      <c r="I568" s="4">
        <v>0</v>
      </c>
    </row>
    <row r="569" spans="1:9" x14ac:dyDescent="0.2">
      <c r="A569" s="2">
        <v>2</v>
      </c>
      <c r="B569" s="1" t="s">
        <v>126</v>
      </c>
      <c r="C569" s="4">
        <v>40</v>
      </c>
      <c r="D569" s="8">
        <v>6.24</v>
      </c>
      <c r="E569" s="4">
        <v>30</v>
      </c>
      <c r="F569" s="8">
        <v>8.4499999999999993</v>
      </c>
      <c r="G569" s="4">
        <v>10</v>
      </c>
      <c r="H569" s="8">
        <v>3.64</v>
      </c>
      <c r="I569" s="4">
        <v>0</v>
      </c>
    </row>
    <row r="570" spans="1:9" x14ac:dyDescent="0.2">
      <c r="A570" s="2">
        <v>3</v>
      </c>
      <c r="B570" s="1" t="s">
        <v>131</v>
      </c>
      <c r="C570" s="4">
        <v>36</v>
      </c>
      <c r="D570" s="8">
        <v>5.62</v>
      </c>
      <c r="E570" s="4">
        <v>33</v>
      </c>
      <c r="F570" s="8">
        <v>9.3000000000000007</v>
      </c>
      <c r="G570" s="4">
        <v>3</v>
      </c>
      <c r="H570" s="8">
        <v>1.0900000000000001</v>
      </c>
      <c r="I570" s="4">
        <v>0</v>
      </c>
    </row>
    <row r="571" spans="1:9" x14ac:dyDescent="0.2">
      <c r="A571" s="2">
        <v>4</v>
      </c>
      <c r="B571" s="1" t="s">
        <v>133</v>
      </c>
      <c r="C571" s="4">
        <v>26</v>
      </c>
      <c r="D571" s="8">
        <v>4.0599999999999996</v>
      </c>
      <c r="E571" s="4">
        <v>22</v>
      </c>
      <c r="F571" s="8">
        <v>6.2</v>
      </c>
      <c r="G571" s="4">
        <v>3</v>
      </c>
      <c r="H571" s="8">
        <v>1.0900000000000001</v>
      </c>
      <c r="I571" s="4">
        <v>1</v>
      </c>
    </row>
    <row r="572" spans="1:9" x14ac:dyDescent="0.2">
      <c r="A572" s="2">
        <v>5</v>
      </c>
      <c r="B572" s="1" t="s">
        <v>134</v>
      </c>
      <c r="C572" s="4">
        <v>18</v>
      </c>
      <c r="D572" s="8">
        <v>2.81</v>
      </c>
      <c r="E572" s="4">
        <v>16</v>
      </c>
      <c r="F572" s="8">
        <v>4.51</v>
      </c>
      <c r="G572" s="4">
        <v>2</v>
      </c>
      <c r="H572" s="8">
        <v>0.73</v>
      </c>
      <c r="I572" s="4">
        <v>0</v>
      </c>
    </row>
    <row r="573" spans="1:9" x14ac:dyDescent="0.2">
      <c r="A573" s="2">
        <v>5</v>
      </c>
      <c r="B573" s="1" t="s">
        <v>135</v>
      </c>
      <c r="C573" s="4">
        <v>18</v>
      </c>
      <c r="D573" s="8">
        <v>2.81</v>
      </c>
      <c r="E573" s="4">
        <v>10</v>
      </c>
      <c r="F573" s="8">
        <v>2.82</v>
      </c>
      <c r="G573" s="4">
        <v>8</v>
      </c>
      <c r="H573" s="8">
        <v>2.91</v>
      </c>
      <c r="I573" s="4">
        <v>0</v>
      </c>
    </row>
    <row r="574" spans="1:9" x14ac:dyDescent="0.2">
      <c r="A574" s="2">
        <v>7</v>
      </c>
      <c r="B574" s="1" t="s">
        <v>116</v>
      </c>
      <c r="C574" s="4">
        <v>15</v>
      </c>
      <c r="D574" s="8">
        <v>2.34</v>
      </c>
      <c r="E574" s="4">
        <v>2</v>
      </c>
      <c r="F574" s="8">
        <v>0.56000000000000005</v>
      </c>
      <c r="G574" s="4">
        <v>13</v>
      </c>
      <c r="H574" s="8">
        <v>4.7300000000000004</v>
      </c>
      <c r="I574" s="4">
        <v>0</v>
      </c>
    </row>
    <row r="575" spans="1:9" x14ac:dyDescent="0.2">
      <c r="A575" s="2">
        <v>7</v>
      </c>
      <c r="B575" s="1" t="s">
        <v>124</v>
      </c>
      <c r="C575" s="4">
        <v>15</v>
      </c>
      <c r="D575" s="8">
        <v>2.34</v>
      </c>
      <c r="E575" s="4">
        <v>7</v>
      </c>
      <c r="F575" s="8">
        <v>1.97</v>
      </c>
      <c r="G575" s="4">
        <v>8</v>
      </c>
      <c r="H575" s="8">
        <v>2.91</v>
      </c>
      <c r="I575" s="4">
        <v>0</v>
      </c>
    </row>
    <row r="576" spans="1:9" x14ac:dyDescent="0.2">
      <c r="A576" s="2">
        <v>9</v>
      </c>
      <c r="B576" s="1" t="s">
        <v>123</v>
      </c>
      <c r="C576" s="4">
        <v>13</v>
      </c>
      <c r="D576" s="8">
        <v>2.0299999999999998</v>
      </c>
      <c r="E576" s="4">
        <v>2</v>
      </c>
      <c r="F576" s="8">
        <v>0.56000000000000005</v>
      </c>
      <c r="G576" s="4">
        <v>11</v>
      </c>
      <c r="H576" s="8">
        <v>4</v>
      </c>
      <c r="I576" s="4">
        <v>0</v>
      </c>
    </row>
    <row r="577" spans="1:9" x14ac:dyDescent="0.2">
      <c r="A577" s="2">
        <v>9</v>
      </c>
      <c r="B577" s="1" t="s">
        <v>128</v>
      </c>
      <c r="C577" s="4">
        <v>13</v>
      </c>
      <c r="D577" s="8">
        <v>2.0299999999999998</v>
      </c>
      <c r="E577" s="4">
        <v>13</v>
      </c>
      <c r="F577" s="8">
        <v>3.66</v>
      </c>
      <c r="G577" s="4">
        <v>0</v>
      </c>
      <c r="H577" s="8">
        <v>0</v>
      </c>
      <c r="I577" s="4">
        <v>0</v>
      </c>
    </row>
    <row r="578" spans="1:9" x14ac:dyDescent="0.2">
      <c r="A578" s="2">
        <v>11</v>
      </c>
      <c r="B578" s="1" t="s">
        <v>129</v>
      </c>
      <c r="C578" s="4">
        <v>12</v>
      </c>
      <c r="D578" s="8">
        <v>1.87</v>
      </c>
      <c r="E578" s="4">
        <v>12</v>
      </c>
      <c r="F578" s="8">
        <v>3.38</v>
      </c>
      <c r="G578" s="4">
        <v>0</v>
      </c>
      <c r="H578" s="8">
        <v>0</v>
      </c>
      <c r="I578" s="4">
        <v>0</v>
      </c>
    </row>
    <row r="579" spans="1:9" x14ac:dyDescent="0.2">
      <c r="A579" s="2">
        <v>12</v>
      </c>
      <c r="B579" s="1" t="s">
        <v>119</v>
      </c>
      <c r="C579" s="4">
        <v>11</v>
      </c>
      <c r="D579" s="8">
        <v>1.72</v>
      </c>
      <c r="E579" s="4">
        <v>4</v>
      </c>
      <c r="F579" s="8">
        <v>1.1299999999999999</v>
      </c>
      <c r="G579" s="4">
        <v>7</v>
      </c>
      <c r="H579" s="8">
        <v>2.5499999999999998</v>
      </c>
      <c r="I579" s="4">
        <v>0</v>
      </c>
    </row>
    <row r="580" spans="1:9" x14ac:dyDescent="0.2">
      <c r="A580" s="2">
        <v>13</v>
      </c>
      <c r="B580" s="1" t="s">
        <v>162</v>
      </c>
      <c r="C580" s="4">
        <v>10</v>
      </c>
      <c r="D580" s="8">
        <v>1.56</v>
      </c>
      <c r="E580" s="4">
        <v>5</v>
      </c>
      <c r="F580" s="8">
        <v>1.41</v>
      </c>
      <c r="G580" s="4">
        <v>5</v>
      </c>
      <c r="H580" s="8">
        <v>1.82</v>
      </c>
      <c r="I580" s="4">
        <v>0</v>
      </c>
    </row>
    <row r="581" spans="1:9" x14ac:dyDescent="0.2">
      <c r="A581" s="2">
        <v>13</v>
      </c>
      <c r="B581" s="1" t="s">
        <v>130</v>
      </c>
      <c r="C581" s="4">
        <v>10</v>
      </c>
      <c r="D581" s="8">
        <v>1.56</v>
      </c>
      <c r="E581" s="4">
        <v>10</v>
      </c>
      <c r="F581" s="8">
        <v>2.82</v>
      </c>
      <c r="G581" s="4">
        <v>0</v>
      </c>
      <c r="H581" s="8">
        <v>0</v>
      </c>
      <c r="I581" s="4">
        <v>0</v>
      </c>
    </row>
    <row r="582" spans="1:9" x14ac:dyDescent="0.2">
      <c r="A582" s="2">
        <v>13</v>
      </c>
      <c r="B582" s="1" t="s">
        <v>152</v>
      </c>
      <c r="C582" s="4">
        <v>10</v>
      </c>
      <c r="D582" s="8">
        <v>1.56</v>
      </c>
      <c r="E582" s="4">
        <v>3</v>
      </c>
      <c r="F582" s="8">
        <v>0.85</v>
      </c>
      <c r="G582" s="4">
        <v>7</v>
      </c>
      <c r="H582" s="8">
        <v>2.5499999999999998</v>
      </c>
      <c r="I582" s="4">
        <v>0</v>
      </c>
    </row>
    <row r="583" spans="1:9" x14ac:dyDescent="0.2">
      <c r="A583" s="2">
        <v>13</v>
      </c>
      <c r="B583" s="1" t="s">
        <v>168</v>
      </c>
      <c r="C583" s="4">
        <v>10</v>
      </c>
      <c r="D583" s="8">
        <v>1.56</v>
      </c>
      <c r="E583" s="4">
        <v>6</v>
      </c>
      <c r="F583" s="8">
        <v>1.69</v>
      </c>
      <c r="G583" s="4">
        <v>4</v>
      </c>
      <c r="H583" s="8">
        <v>1.45</v>
      </c>
      <c r="I583" s="4">
        <v>0</v>
      </c>
    </row>
    <row r="584" spans="1:9" x14ac:dyDescent="0.2">
      <c r="A584" s="2">
        <v>17</v>
      </c>
      <c r="B584" s="1" t="s">
        <v>120</v>
      </c>
      <c r="C584" s="4">
        <v>9</v>
      </c>
      <c r="D584" s="8">
        <v>1.4</v>
      </c>
      <c r="E584" s="4">
        <v>5</v>
      </c>
      <c r="F584" s="8">
        <v>1.41</v>
      </c>
      <c r="G584" s="4">
        <v>4</v>
      </c>
      <c r="H584" s="8">
        <v>1.45</v>
      </c>
      <c r="I584" s="4">
        <v>0</v>
      </c>
    </row>
    <row r="585" spans="1:9" x14ac:dyDescent="0.2">
      <c r="A585" s="2">
        <v>17</v>
      </c>
      <c r="B585" s="1" t="s">
        <v>122</v>
      </c>
      <c r="C585" s="4">
        <v>9</v>
      </c>
      <c r="D585" s="8">
        <v>1.4</v>
      </c>
      <c r="E585" s="4">
        <v>7</v>
      </c>
      <c r="F585" s="8">
        <v>1.97</v>
      </c>
      <c r="G585" s="4">
        <v>2</v>
      </c>
      <c r="H585" s="8">
        <v>0.73</v>
      </c>
      <c r="I585" s="4">
        <v>0</v>
      </c>
    </row>
    <row r="586" spans="1:9" x14ac:dyDescent="0.2">
      <c r="A586" s="2">
        <v>17</v>
      </c>
      <c r="B586" s="1" t="s">
        <v>125</v>
      </c>
      <c r="C586" s="4">
        <v>9</v>
      </c>
      <c r="D586" s="8">
        <v>1.4</v>
      </c>
      <c r="E586" s="4">
        <v>4</v>
      </c>
      <c r="F586" s="8">
        <v>1.1299999999999999</v>
      </c>
      <c r="G586" s="4">
        <v>5</v>
      </c>
      <c r="H586" s="8">
        <v>1.82</v>
      </c>
      <c r="I586" s="4">
        <v>0</v>
      </c>
    </row>
    <row r="587" spans="1:9" x14ac:dyDescent="0.2">
      <c r="A587" s="2">
        <v>20</v>
      </c>
      <c r="B587" s="1" t="s">
        <v>117</v>
      </c>
      <c r="C587" s="4">
        <v>8</v>
      </c>
      <c r="D587" s="8">
        <v>1.25</v>
      </c>
      <c r="E587" s="4">
        <v>1</v>
      </c>
      <c r="F587" s="8">
        <v>0.28000000000000003</v>
      </c>
      <c r="G587" s="4">
        <v>7</v>
      </c>
      <c r="H587" s="8">
        <v>2.5499999999999998</v>
      </c>
      <c r="I587" s="4">
        <v>0</v>
      </c>
    </row>
    <row r="588" spans="1:9" x14ac:dyDescent="0.2">
      <c r="A588" s="2">
        <v>20</v>
      </c>
      <c r="B588" s="1" t="s">
        <v>118</v>
      </c>
      <c r="C588" s="4">
        <v>8</v>
      </c>
      <c r="D588" s="8">
        <v>1.25</v>
      </c>
      <c r="E588" s="4">
        <v>4</v>
      </c>
      <c r="F588" s="8">
        <v>1.1299999999999999</v>
      </c>
      <c r="G588" s="4">
        <v>4</v>
      </c>
      <c r="H588" s="8">
        <v>1.45</v>
      </c>
      <c r="I588" s="4">
        <v>0</v>
      </c>
    </row>
    <row r="589" spans="1:9" x14ac:dyDescent="0.2">
      <c r="A589" s="2">
        <v>20</v>
      </c>
      <c r="B589" s="1" t="s">
        <v>149</v>
      </c>
      <c r="C589" s="4">
        <v>8</v>
      </c>
      <c r="D589" s="8">
        <v>1.25</v>
      </c>
      <c r="E589" s="4">
        <v>2</v>
      </c>
      <c r="F589" s="8">
        <v>0.56000000000000005</v>
      </c>
      <c r="G589" s="4">
        <v>6</v>
      </c>
      <c r="H589" s="8">
        <v>2.1800000000000002</v>
      </c>
      <c r="I589" s="4">
        <v>0</v>
      </c>
    </row>
    <row r="590" spans="1:9" x14ac:dyDescent="0.2">
      <c r="A590" s="2">
        <v>20</v>
      </c>
      <c r="B590" s="1" t="s">
        <v>163</v>
      </c>
      <c r="C590" s="4">
        <v>8</v>
      </c>
      <c r="D590" s="8">
        <v>1.25</v>
      </c>
      <c r="E590" s="4">
        <v>2</v>
      </c>
      <c r="F590" s="8">
        <v>0.56000000000000005</v>
      </c>
      <c r="G590" s="4">
        <v>6</v>
      </c>
      <c r="H590" s="8">
        <v>2.1800000000000002</v>
      </c>
      <c r="I590" s="4">
        <v>0</v>
      </c>
    </row>
    <row r="591" spans="1:9" x14ac:dyDescent="0.2">
      <c r="A591" s="2">
        <v>20</v>
      </c>
      <c r="B591" s="1" t="s">
        <v>154</v>
      </c>
      <c r="C591" s="4">
        <v>8</v>
      </c>
      <c r="D591" s="8">
        <v>1.25</v>
      </c>
      <c r="E591" s="4">
        <v>7</v>
      </c>
      <c r="F591" s="8">
        <v>1.97</v>
      </c>
      <c r="G591" s="4">
        <v>1</v>
      </c>
      <c r="H591" s="8">
        <v>0.36</v>
      </c>
      <c r="I591" s="4">
        <v>0</v>
      </c>
    </row>
    <row r="592" spans="1:9" x14ac:dyDescent="0.2">
      <c r="A592" s="1"/>
      <c r="C592" s="4"/>
      <c r="D592" s="8"/>
      <c r="E592" s="4"/>
      <c r="F592" s="8"/>
      <c r="G592" s="4"/>
      <c r="H592" s="8"/>
      <c r="I592" s="4"/>
    </row>
    <row r="593" spans="1:9" x14ac:dyDescent="0.2">
      <c r="A593" s="1" t="s">
        <v>25</v>
      </c>
      <c r="C593" s="4"/>
      <c r="D593" s="8"/>
      <c r="E593" s="4"/>
      <c r="F593" s="8"/>
      <c r="G593" s="4"/>
      <c r="H593" s="8"/>
      <c r="I593" s="4"/>
    </row>
    <row r="594" spans="1:9" x14ac:dyDescent="0.2">
      <c r="A594" s="2">
        <v>1</v>
      </c>
      <c r="B594" s="1" t="s">
        <v>131</v>
      </c>
      <c r="C594" s="4">
        <v>13</v>
      </c>
      <c r="D594" s="8">
        <v>4.8</v>
      </c>
      <c r="E594" s="4">
        <v>13</v>
      </c>
      <c r="F594" s="8">
        <v>8.2799999999999994</v>
      </c>
      <c r="G594" s="4">
        <v>0</v>
      </c>
      <c r="H594" s="8">
        <v>0</v>
      </c>
      <c r="I594" s="4">
        <v>0</v>
      </c>
    </row>
    <row r="595" spans="1:9" x14ac:dyDescent="0.2">
      <c r="A595" s="2">
        <v>2</v>
      </c>
      <c r="B595" s="1" t="s">
        <v>132</v>
      </c>
      <c r="C595" s="4">
        <v>11</v>
      </c>
      <c r="D595" s="8">
        <v>4.0599999999999996</v>
      </c>
      <c r="E595" s="4">
        <v>11</v>
      </c>
      <c r="F595" s="8">
        <v>7.01</v>
      </c>
      <c r="G595" s="4">
        <v>0</v>
      </c>
      <c r="H595" s="8">
        <v>0</v>
      </c>
      <c r="I595" s="4">
        <v>0</v>
      </c>
    </row>
    <row r="596" spans="1:9" x14ac:dyDescent="0.2">
      <c r="A596" s="2">
        <v>3</v>
      </c>
      <c r="B596" s="1" t="s">
        <v>117</v>
      </c>
      <c r="C596" s="4">
        <v>10</v>
      </c>
      <c r="D596" s="8">
        <v>3.69</v>
      </c>
      <c r="E596" s="4">
        <v>4</v>
      </c>
      <c r="F596" s="8">
        <v>2.5499999999999998</v>
      </c>
      <c r="G596" s="4">
        <v>6</v>
      </c>
      <c r="H596" s="8">
        <v>5.56</v>
      </c>
      <c r="I596" s="4">
        <v>0</v>
      </c>
    </row>
    <row r="597" spans="1:9" x14ac:dyDescent="0.2">
      <c r="A597" s="2">
        <v>3</v>
      </c>
      <c r="B597" s="1" t="s">
        <v>162</v>
      </c>
      <c r="C597" s="4">
        <v>10</v>
      </c>
      <c r="D597" s="8">
        <v>3.69</v>
      </c>
      <c r="E597" s="4">
        <v>5</v>
      </c>
      <c r="F597" s="8">
        <v>3.18</v>
      </c>
      <c r="G597" s="4">
        <v>5</v>
      </c>
      <c r="H597" s="8">
        <v>4.63</v>
      </c>
      <c r="I597" s="4">
        <v>0</v>
      </c>
    </row>
    <row r="598" spans="1:9" x14ac:dyDescent="0.2">
      <c r="A598" s="2">
        <v>5</v>
      </c>
      <c r="B598" s="1" t="s">
        <v>116</v>
      </c>
      <c r="C598" s="4">
        <v>9</v>
      </c>
      <c r="D598" s="8">
        <v>3.32</v>
      </c>
      <c r="E598" s="4">
        <v>2</v>
      </c>
      <c r="F598" s="8">
        <v>1.27</v>
      </c>
      <c r="G598" s="4">
        <v>7</v>
      </c>
      <c r="H598" s="8">
        <v>6.48</v>
      </c>
      <c r="I598" s="4">
        <v>0</v>
      </c>
    </row>
    <row r="599" spans="1:9" x14ac:dyDescent="0.2">
      <c r="A599" s="2">
        <v>6</v>
      </c>
      <c r="B599" s="1" t="s">
        <v>121</v>
      </c>
      <c r="C599" s="4">
        <v>8</v>
      </c>
      <c r="D599" s="8">
        <v>2.95</v>
      </c>
      <c r="E599" s="4">
        <v>6</v>
      </c>
      <c r="F599" s="8">
        <v>3.82</v>
      </c>
      <c r="G599" s="4">
        <v>2</v>
      </c>
      <c r="H599" s="8">
        <v>1.85</v>
      </c>
      <c r="I599" s="4">
        <v>0</v>
      </c>
    </row>
    <row r="600" spans="1:9" x14ac:dyDescent="0.2">
      <c r="A600" s="2">
        <v>7</v>
      </c>
      <c r="B600" s="1" t="s">
        <v>118</v>
      </c>
      <c r="C600" s="4">
        <v>7</v>
      </c>
      <c r="D600" s="8">
        <v>2.58</v>
      </c>
      <c r="E600" s="4">
        <v>5</v>
      </c>
      <c r="F600" s="8">
        <v>3.18</v>
      </c>
      <c r="G600" s="4">
        <v>2</v>
      </c>
      <c r="H600" s="8">
        <v>1.85</v>
      </c>
      <c r="I600" s="4">
        <v>0</v>
      </c>
    </row>
    <row r="601" spans="1:9" x14ac:dyDescent="0.2">
      <c r="A601" s="2">
        <v>7</v>
      </c>
      <c r="B601" s="1" t="s">
        <v>122</v>
      </c>
      <c r="C601" s="4">
        <v>7</v>
      </c>
      <c r="D601" s="8">
        <v>2.58</v>
      </c>
      <c r="E601" s="4">
        <v>5</v>
      </c>
      <c r="F601" s="8">
        <v>3.18</v>
      </c>
      <c r="G601" s="4">
        <v>2</v>
      </c>
      <c r="H601" s="8">
        <v>1.85</v>
      </c>
      <c r="I601" s="4">
        <v>0</v>
      </c>
    </row>
    <row r="602" spans="1:9" x14ac:dyDescent="0.2">
      <c r="A602" s="2">
        <v>7</v>
      </c>
      <c r="B602" s="1" t="s">
        <v>171</v>
      </c>
      <c r="C602" s="4">
        <v>7</v>
      </c>
      <c r="D602" s="8">
        <v>2.58</v>
      </c>
      <c r="E602" s="4">
        <v>2</v>
      </c>
      <c r="F602" s="8">
        <v>1.27</v>
      </c>
      <c r="G602" s="4">
        <v>5</v>
      </c>
      <c r="H602" s="8">
        <v>4.63</v>
      </c>
      <c r="I602" s="4">
        <v>0</v>
      </c>
    </row>
    <row r="603" spans="1:9" x14ac:dyDescent="0.2">
      <c r="A603" s="2">
        <v>7</v>
      </c>
      <c r="B603" s="1" t="s">
        <v>135</v>
      </c>
      <c r="C603" s="4">
        <v>7</v>
      </c>
      <c r="D603" s="8">
        <v>2.58</v>
      </c>
      <c r="E603" s="4">
        <v>6</v>
      </c>
      <c r="F603" s="8">
        <v>3.82</v>
      </c>
      <c r="G603" s="4">
        <v>1</v>
      </c>
      <c r="H603" s="8">
        <v>0.93</v>
      </c>
      <c r="I603" s="4">
        <v>0</v>
      </c>
    </row>
    <row r="604" spans="1:9" x14ac:dyDescent="0.2">
      <c r="A604" s="2">
        <v>11</v>
      </c>
      <c r="B604" s="1" t="s">
        <v>119</v>
      </c>
      <c r="C604" s="4">
        <v>6</v>
      </c>
      <c r="D604" s="8">
        <v>2.21</v>
      </c>
      <c r="E604" s="4">
        <v>2</v>
      </c>
      <c r="F604" s="8">
        <v>1.27</v>
      </c>
      <c r="G604" s="4">
        <v>4</v>
      </c>
      <c r="H604" s="8">
        <v>3.7</v>
      </c>
      <c r="I604" s="4">
        <v>0</v>
      </c>
    </row>
    <row r="605" spans="1:9" x14ac:dyDescent="0.2">
      <c r="A605" s="2">
        <v>11</v>
      </c>
      <c r="B605" s="1" t="s">
        <v>128</v>
      </c>
      <c r="C605" s="4">
        <v>6</v>
      </c>
      <c r="D605" s="8">
        <v>2.21</v>
      </c>
      <c r="E605" s="4">
        <v>4</v>
      </c>
      <c r="F605" s="8">
        <v>2.5499999999999998</v>
      </c>
      <c r="G605" s="4">
        <v>2</v>
      </c>
      <c r="H605" s="8">
        <v>1.85</v>
      </c>
      <c r="I605" s="4">
        <v>0</v>
      </c>
    </row>
    <row r="606" spans="1:9" x14ac:dyDescent="0.2">
      <c r="A606" s="2">
        <v>13</v>
      </c>
      <c r="B606" s="1" t="s">
        <v>161</v>
      </c>
      <c r="C606" s="4">
        <v>5</v>
      </c>
      <c r="D606" s="8">
        <v>1.85</v>
      </c>
      <c r="E606" s="4">
        <v>2</v>
      </c>
      <c r="F606" s="8">
        <v>1.27</v>
      </c>
      <c r="G606" s="4">
        <v>3</v>
      </c>
      <c r="H606" s="8">
        <v>2.78</v>
      </c>
      <c r="I606" s="4">
        <v>0</v>
      </c>
    </row>
    <row r="607" spans="1:9" x14ac:dyDescent="0.2">
      <c r="A607" s="2">
        <v>13</v>
      </c>
      <c r="B607" s="1" t="s">
        <v>124</v>
      </c>
      <c r="C607" s="4">
        <v>5</v>
      </c>
      <c r="D607" s="8">
        <v>1.85</v>
      </c>
      <c r="E607" s="4">
        <v>4</v>
      </c>
      <c r="F607" s="8">
        <v>2.5499999999999998</v>
      </c>
      <c r="G607" s="4">
        <v>1</v>
      </c>
      <c r="H607" s="8">
        <v>0.93</v>
      </c>
      <c r="I607" s="4">
        <v>0</v>
      </c>
    </row>
    <row r="608" spans="1:9" x14ac:dyDescent="0.2">
      <c r="A608" s="2">
        <v>13</v>
      </c>
      <c r="B608" s="1" t="s">
        <v>193</v>
      </c>
      <c r="C608" s="4">
        <v>5</v>
      </c>
      <c r="D608" s="8">
        <v>1.85</v>
      </c>
      <c r="E608" s="4">
        <v>0</v>
      </c>
      <c r="F608" s="8">
        <v>0</v>
      </c>
      <c r="G608" s="4">
        <v>4</v>
      </c>
      <c r="H608" s="8">
        <v>3.7</v>
      </c>
      <c r="I608" s="4">
        <v>0</v>
      </c>
    </row>
    <row r="609" spans="1:9" x14ac:dyDescent="0.2">
      <c r="A609" s="2">
        <v>16</v>
      </c>
      <c r="B609" s="1" t="s">
        <v>167</v>
      </c>
      <c r="C609" s="4">
        <v>4</v>
      </c>
      <c r="D609" s="8">
        <v>1.48</v>
      </c>
      <c r="E609" s="4">
        <v>3</v>
      </c>
      <c r="F609" s="8">
        <v>1.91</v>
      </c>
      <c r="G609" s="4">
        <v>1</v>
      </c>
      <c r="H609" s="8">
        <v>0.93</v>
      </c>
      <c r="I609" s="4">
        <v>0</v>
      </c>
    </row>
    <row r="610" spans="1:9" x14ac:dyDescent="0.2">
      <c r="A610" s="2">
        <v>16</v>
      </c>
      <c r="B610" s="1" t="s">
        <v>200</v>
      </c>
      <c r="C610" s="4">
        <v>4</v>
      </c>
      <c r="D610" s="8">
        <v>1.48</v>
      </c>
      <c r="E610" s="4">
        <v>2</v>
      </c>
      <c r="F610" s="8">
        <v>1.27</v>
      </c>
      <c r="G610" s="4">
        <v>2</v>
      </c>
      <c r="H610" s="8">
        <v>1.85</v>
      </c>
      <c r="I610" s="4">
        <v>0</v>
      </c>
    </row>
    <row r="611" spans="1:9" x14ac:dyDescent="0.2">
      <c r="A611" s="2">
        <v>16</v>
      </c>
      <c r="B611" s="1" t="s">
        <v>160</v>
      </c>
      <c r="C611" s="4">
        <v>4</v>
      </c>
      <c r="D611" s="8">
        <v>1.48</v>
      </c>
      <c r="E611" s="4">
        <v>3</v>
      </c>
      <c r="F611" s="8">
        <v>1.91</v>
      </c>
      <c r="G611" s="4">
        <v>1</v>
      </c>
      <c r="H611" s="8">
        <v>0.93</v>
      </c>
      <c r="I611" s="4">
        <v>0</v>
      </c>
    </row>
    <row r="612" spans="1:9" x14ac:dyDescent="0.2">
      <c r="A612" s="2">
        <v>16</v>
      </c>
      <c r="B612" s="1" t="s">
        <v>156</v>
      </c>
      <c r="C612" s="4">
        <v>4</v>
      </c>
      <c r="D612" s="8">
        <v>1.48</v>
      </c>
      <c r="E612" s="4">
        <v>3</v>
      </c>
      <c r="F612" s="8">
        <v>1.91</v>
      </c>
      <c r="G612" s="4">
        <v>1</v>
      </c>
      <c r="H612" s="8">
        <v>0.93</v>
      </c>
      <c r="I612" s="4">
        <v>0</v>
      </c>
    </row>
    <row r="613" spans="1:9" x14ac:dyDescent="0.2">
      <c r="A613" s="2">
        <v>16</v>
      </c>
      <c r="B613" s="1" t="s">
        <v>190</v>
      </c>
      <c r="C613" s="4">
        <v>4</v>
      </c>
      <c r="D613" s="8">
        <v>1.48</v>
      </c>
      <c r="E613" s="4">
        <v>4</v>
      </c>
      <c r="F613" s="8">
        <v>2.5499999999999998</v>
      </c>
      <c r="G613" s="4">
        <v>0</v>
      </c>
      <c r="H613" s="8">
        <v>0</v>
      </c>
      <c r="I613" s="4">
        <v>0</v>
      </c>
    </row>
    <row r="614" spans="1:9" x14ac:dyDescent="0.2">
      <c r="A614" s="2">
        <v>16</v>
      </c>
      <c r="B614" s="1" t="s">
        <v>126</v>
      </c>
      <c r="C614" s="4">
        <v>4</v>
      </c>
      <c r="D614" s="8">
        <v>1.48</v>
      </c>
      <c r="E614" s="4">
        <v>4</v>
      </c>
      <c r="F614" s="8">
        <v>2.5499999999999998</v>
      </c>
      <c r="G614" s="4">
        <v>0</v>
      </c>
      <c r="H614" s="8">
        <v>0</v>
      </c>
      <c r="I614" s="4">
        <v>0</v>
      </c>
    </row>
    <row r="615" spans="1:9" x14ac:dyDescent="0.2">
      <c r="A615" s="2">
        <v>16</v>
      </c>
      <c r="B615" s="1" t="s">
        <v>127</v>
      </c>
      <c r="C615" s="4">
        <v>4</v>
      </c>
      <c r="D615" s="8">
        <v>1.48</v>
      </c>
      <c r="E615" s="4">
        <v>1</v>
      </c>
      <c r="F615" s="8">
        <v>0.64</v>
      </c>
      <c r="G615" s="4">
        <v>3</v>
      </c>
      <c r="H615" s="8">
        <v>2.78</v>
      </c>
      <c r="I615" s="4">
        <v>0</v>
      </c>
    </row>
    <row r="616" spans="1:9" x14ac:dyDescent="0.2">
      <c r="A616" s="2">
        <v>16</v>
      </c>
      <c r="B616" s="1" t="s">
        <v>177</v>
      </c>
      <c r="C616" s="4">
        <v>4</v>
      </c>
      <c r="D616" s="8">
        <v>1.48</v>
      </c>
      <c r="E616" s="4">
        <v>2</v>
      </c>
      <c r="F616" s="8">
        <v>1.27</v>
      </c>
      <c r="G616" s="4">
        <v>2</v>
      </c>
      <c r="H616" s="8">
        <v>1.85</v>
      </c>
      <c r="I616" s="4">
        <v>0</v>
      </c>
    </row>
    <row r="617" spans="1:9" x14ac:dyDescent="0.2">
      <c r="A617" s="1"/>
      <c r="C617" s="4"/>
      <c r="D617" s="8"/>
      <c r="E617" s="4"/>
      <c r="F617" s="8"/>
      <c r="G617" s="4"/>
      <c r="H617" s="8"/>
      <c r="I617" s="4"/>
    </row>
    <row r="618" spans="1:9" x14ac:dyDescent="0.2">
      <c r="A618" s="1" t="s">
        <v>26</v>
      </c>
      <c r="C618" s="4"/>
      <c r="D618" s="8"/>
      <c r="E618" s="4"/>
      <c r="F618" s="8"/>
      <c r="G618" s="4"/>
      <c r="H618" s="8"/>
      <c r="I618" s="4"/>
    </row>
    <row r="619" spans="1:9" x14ac:dyDescent="0.2">
      <c r="A619" s="2">
        <v>1</v>
      </c>
      <c r="B619" s="1" t="s">
        <v>132</v>
      </c>
      <c r="C619" s="4">
        <v>17</v>
      </c>
      <c r="D619" s="8">
        <v>5.56</v>
      </c>
      <c r="E619" s="4">
        <v>17</v>
      </c>
      <c r="F619" s="8">
        <v>8.67</v>
      </c>
      <c r="G619" s="4">
        <v>0</v>
      </c>
      <c r="H619" s="8">
        <v>0</v>
      </c>
      <c r="I619" s="4">
        <v>0</v>
      </c>
    </row>
    <row r="620" spans="1:9" x14ac:dyDescent="0.2">
      <c r="A620" s="2">
        <v>2</v>
      </c>
      <c r="B620" s="1" t="s">
        <v>131</v>
      </c>
      <c r="C620" s="4">
        <v>16</v>
      </c>
      <c r="D620" s="8">
        <v>5.23</v>
      </c>
      <c r="E620" s="4">
        <v>16</v>
      </c>
      <c r="F620" s="8">
        <v>8.16</v>
      </c>
      <c r="G620" s="4">
        <v>0</v>
      </c>
      <c r="H620" s="8">
        <v>0</v>
      </c>
      <c r="I620" s="4">
        <v>0</v>
      </c>
    </row>
    <row r="621" spans="1:9" x14ac:dyDescent="0.2">
      <c r="A621" s="2">
        <v>3</v>
      </c>
      <c r="B621" s="1" t="s">
        <v>118</v>
      </c>
      <c r="C621" s="4">
        <v>14</v>
      </c>
      <c r="D621" s="8">
        <v>4.58</v>
      </c>
      <c r="E621" s="4">
        <v>9</v>
      </c>
      <c r="F621" s="8">
        <v>4.59</v>
      </c>
      <c r="G621" s="4">
        <v>5</v>
      </c>
      <c r="H621" s="8">
        <v>4.72</v>
      </c>
      <c r="I621" s="4">
        <v>0</v>
      </c>
    </row>
    <row r="622" spans="1:9" x14ac:dyDescent="0.2">
      <c r="A622" s="2">
        <v>4</v>
      </c>
      <c r="B622" s="1" t="s">
        <v>128</v>
      </c>
      <c r="C622" s="4">
        <v>11</v>
      </c>
      <c r="D622" s="8">
        <v>3.59</v>
      </c>
      <c r="E622" s="4">
        <v>9</v>
      </c>
      <c r="F622" s="8">
        <v>4.59</v>
      </c>
      <c r="G622" s="4">
        <v>2</v>
      </c>
      <c r="H622" s="8">
        <v>1.89</v>
      </c>
      <c r="I622" s="4">
        <v>0</v>
      </c>
    </row>
    <row r="623" spans="1:9" x14ac:dyDescent="0.2">
      <c r="A623" s="2">
        <v>5</v>
      </c>
      <c r="B623" s="1" t="s">
        <v>116</v>
      </c>
      <c r="C623" s="4">
        <v>10</v>
      </c>
      <c r="D623" s="8">
        <v>3.27</v>
      </c>
      <c r="E623" s="4">
        <v>1</v>
      </c>
      <c r="F623" s="8">
        <v>0.51</v>
      </c>
      <c r="G623" s="4">
        <v>9</v>
      </c>
      <c r="H623" s="8">
        <v>8.49</v>
      </c>
      <c r="I623" s="4">
        <v>0</v>
      </c>
    </row>
    <row r="624" spans="1:9" x14ac:dyDescent="0.2">
      <c r="A624" s="2">
        <v>5</v>
      </c>
      <c r="B624" s="1" t="s">
        <v>121</v>
      </c>
      <c r="C624" s="4">
        <v>10</v>
      </c>
      <c r="D624" s="8">
        <v>3.27</v>
      </c>
      <c r="E624" s="4">
        <v>9</v>
      </c>
      <c r="F624" s="8">
        <v>4.59</v>
      </c>
      <c r="G624" s="4">
        <v>1</v>
      </c>
      <c r="H624" s="8">
        <v>0.94</v>
      </c>
      <c r="I624" s="4">
        <v>0</v>
      </c>
    </row>
    <row r="625" spans="1:9" x14ac:dyDescent="0.2">
      <c r="A625" s="2">
        <v>5</v>
      </c>
      <c r="B625" s="1" t="s">
        <v>171</v>
      </c>
      <c r="C625" s="4">
        <v>10</v>
      </c>
      <c r="D625" s="8">
        <v>3.27</v>
      </c>
      <c r="E625" s="4">
        <v>2</v>
      </c>
      <c r="F625" s="8">
        <v>1.02</v>
      </c>
      <c r="G625" s="4">
        <v>8</v>
      </c>
      <c r="H625" s="8">
        <v>7.55</v>
      </c>
      <c r="I625" s="4">
        <v>0</v>
      </c>
    </row>
    <row r="626" spans="1:9" x14ac:dyDescent="0.2">
      <c r="A626" s="2">
        <v>8</v>
      </c>
      <c r="B626" s="1" t="s">
        <v>161</v>
      </c>
      <c r="C626" s="4">
        <v>9</v>
      </c>
      <c r="D626" s="8">
        <v>2.94</v>
      </c>
      <c r="E626" s="4">
        <v>8</v>
      </c>
      <c r="F626" s="8">
        <v>4.08</v>
      </c>
      <c r="G626" s="4">
        <v>1</v>
      </c>
      <c r="H626" s="8">
        <v>0.94</v>
      </c>
      <c r="I626" s="4">
        <v>0</v>
      </c>
    </row>
    <row r="627" spans="1:9" x14ac:dyDescent="0.2">
      <c r="A627" s="2">
        <v>8</v>
      </c>
      <c r="B627" s="1" t="s">
        <v>124</v>
      </c>
      <c r="C627" s="4">
        <v>9</v>
      </c>
      <c r="D627" s="8">
        <v>2.94</v>
      </c>
      <c r="E627" s="4">
        <v>6</v>
      </c>
      <c r="F627" s="8">
        <v>3.06</v>
      </c>
      <c r="G627" s="4">
        <v>3</v>
      </c>
      <c r="H627" s="8">
        <v>2.83</v>
      </c>
      <c r="I627" s="4">
        <v>0</v>
      </c>
    </row>
    <row r="628" spans="1:9" x14ac:dyDescent="0.2">
      <c r="A628" s="2">
        <v>10</v>
      </c>
      <c r="B628" s="1" t="s">
        <v>122</v>
      </c>
      <c r="C628" s="4">
        <v>8</v>
      </c>
      <c r="D628" s="8">
        <v>2.61</v>
      </c>
      <c r="E628" s="4">
        <v>7</v>
      </c>
      <c r="F628" s="8">
        <v>3.57</v>
      </c>
      <c r="G628" s="4">
        <v>1</v>
      </c>
      <c r="H628" s="8">
        <v>0.94</v>
      </c>
      <c r="I628" s="4">
        <v>0</v>
      </c>
    </row>
    <row r="629" spans="1:9" x14ac:dyDescent="0.2">
      <c r="A629" s="2">
        <v>11</v>
      </c>
      <c r="B629" s="1" t="s">
        <v>117</v>
      </c>
      <c r="C629" s="4">
        <v>7</v>
      </c>
      <c r="D629" s="8">
        <v>2.29</v>
      </c>
      <c r="E629" s="4">
        <v>3</v>
      </c>
      <c r="F629" s="8">
        <v>1.53</v>
      </c>
      <c r="G629" s="4">
        <v>4</v>
      </c>
      <c r="H629" s="8">
        <v>3.77</v>
      </c>
      <c r="I629" s="4">
        <v>0</v>
      </c>
    </row>
    <row r="630" spans="1:9" x14ac:dyDescent="0.2">
      <c r="A630" s="2">
        <v>12</v>
      </c>
      <c r="B630" s="1" t="s">
        <v>202</v>
      </c>
      <c r="C630" s="4">
        <v>6</v>
      </c>
      <c r="D630" s="8">
        <v>1.96</v>
      </c>
      <c r="E630" s="4">
        <v>4</v>
      </c>
      <c r="F630" s="8">
        <v>2.04</v>
      </c>
      <c r="G630" s="4">
        <v>2</v>
      </c>
      <c r="H630" s="8">
        <v>1.89</v>
      </c>
      <c r="I630" s="4">
        <v>0</v>
      </c>
    </row>
    <row r="631" spans="1:9" x14ac:dyDescent="0.2">
      <c r="A631" s="2">
        <v>13</v>
      </c>
      <c r="B631" s="1" t="s">
        <v>201</v>
      </c>
      <c r="C631" s="4">
        <v>5</v>
      </c>
      <c r="D631" s="8">
        <v>1.63</v>
      </c>
      <c r="E631" s="4">
        <v>4</v>
      </c>
      <c r="F631" s="8">
        <v>2.04</v>
      </c>
      <c r="G631" s="4">
        <v>1</v>
      </c>
      <c r="H631" s="8">
        <v>0.94</v>
      </c>
      <c r="I631" s="4">
        <v>0</v>
      </c>
    </row>
    <row r="632" spans="1:9" x14ac:dyDescent="0.2">
      <c r="A632" s="2">
        <v>13</v>
      </c>
      <c r="B632" s="1" t="s">
        <v>119</v>
      </c>
      <c r="C632" s="4">
        <v>5</v>
      </c>
      <c r="D632" s="8">
        <v>1.63</v>
      </c>
      <c r="E632" s="4">
        <v>2</v>
      </c>
      <c r="F632" s="8">
        <v>1.02</v>
      </c>
      <c r="G632" s="4">
        <v>3</v>
      </c>
      <c r="H632" s="8">
        <v>2.83</v>
      </c>
      <c r="I632" s="4">
        <v>0</v>
      </c>
    </row>
    <row r="633" spans="1:9" x14ac:dyDescent="0.2">
      <c r="A633" s="2">
        <v>13</v>
      </c>
      <c r="B633" s="1" t="s">
        <v>120</v>
      </c>
      <c r="C633" s="4">
        <v>5</v>
      </c>
      <c r="D633" s="8">
        <v>1.63</v>
      </c>
      <c r="E633" s="4">
        <v>3</v>
      </c>
      <c r="F633" s="8">
        <v>1.53</v>
      </c>
      <c r="G633" s="4">
        <v>2</v>
      </c>
      <c r="H633" s="8">
        <v>1.89</v>
      </c>
      <c r="I633" s="4">
        <v>0</v>
      </c>
    </row>
    <row r="634" spans="1:9" x14ac:dyDescent="0.2">
      <c r="A634" s="2">
        <v>13</v>
      </c>
      <c r="B634" s="1" t="s">
        <v>182</v>
      </c>
      <c r="C634" s="4">
        <v>5</v>
      </c>
      <c r="D634" s="8">
        <v>1.63</v>
      </c>
      <c r="E634" s="4">
        <v>1</v>
      </c>
      <c r="F634" s="8">
        <v>0.51</v>
      </c>
      <c r="G634" s="4">
        <v>4</v>
      </c>
      <c r="H634" s="8">
        <v>3.77</v>
      </c>
      <c r="I634" s="4">
        <v>0</v>
      </c>
    </row>
    <row r="635" spans="1:9" x14ac:dyDescent="0.2">
      <c r="A635" s="2">
        <v>13</v>
      </c>
      <c r="B635" s="1" t="s">
        <v>156</v>
      </c>
      <c r="C635" s="4">
        <v>5</v>
      </c>
      <c r="D635" s="8">
        <v>1.63</v>
      </c>
      <c r="E635" s="4">
        <v>3</v>
      </c>
      <c r="F635" s="8">
        <v>1.53</v>
      </c>
      <c r="G635" s="4">
        <v>2</v>
      </c>
      <c r="H635" s="8">
        <v>1.89</v>
      </c>
      <c r="I635" s="4">
        <v>0</v>
      </c>
    </row>
    <row r="636" spans="1:9" x14ac:dyDescent="0.2">
      <c r="A636" s="2">
        <v>13</v>
      </c>
      <c r="B636" s="1" t="s">
        <v>170</v>
      </c>
      <c r="C636" s="4">
        <v>5</v>
      </c>
      <c r="D636" s="8">
        <v>1.63</v>
      </c>
      <c r="E636" s="4">
        <v>5</v>
      </c>
      <c r="F636" s="8">
        <v>2.5499999999999998</v>
      </c>
      <c r="G636" s="4">
        <v>0</v>
      </c>
      <c r="H636" s="8">
        <v>0</v>
      </c>
      <c r="I636" s="4">
        <v>0</v>
      </c>
    </row>
    <row r="637" spans="1:9" x14ac:dyDescent="0.2">
      <c r="A637" s="2">
        <v>13</v>
      </c>
      <c r="B637" s="1" t="s">
        <v>134</v>
      </c>
      <c r="C637" s="4">
        <v>5</v>
      </c>
      <c r="D637" s="8">
        <v>1.63</v>
      </c>
      <c r="E637" s="4">
        <v>4</v>
      </c>
      <c r="F637" s="8">
        <v>2.04</v>
      </c>
      <c r="G637" s="4">
        <v>1</v>
      </c>
      <c r="H637" s="8">
        <v>0.94</v>
      </c>
      <c r="I637" s="4">
        <v>0</v>
      </c>
    </row>
    <row r="638" spans="1:9" x14ac:dyDescent="0.2">
      <c r="A638" s="2">
        <v>13</v>
      </c>
      <c r="B638" s="1" t="s">
        <v>135</v>
      </c>
      <c r="C638" s="4">
        <v>5</v>
      </c>
      <c r="D638" s="8">
        <v>1.63</v>
      </c>
      <c r="E638" s="4">
        <v>5</v>
      </c>
      <c r="F638" s="8">
        <v>2.5499999999999998</v>
      </c>
      <c r="G638" s="4">
        <v>0</v>
      </c>
      <c r="H638" s="8">
        <v>0</v>
      </c>
      <c r="I638" s="4">
        <v>0</v>
      </c>
    </row>
    <row r="639" spans="1:9" x14ac:dyDescent="0.2">
      <c r="A639" s="1"/>
      <c r="C639" s="4"/>
      <c r="D639" s="8"/>
      <c r="E639" s="4"/>
      <c r="F639" s="8"/>
      <c r="G639" s="4"/>
      <c r="H639" s="8"/>
      <c r="I639" s="4"/>
    </row>
    <row r="640" spans="1:9" x14ac:dyDescent="0.2">
      <c r="A640" s="1" t="s">
        <v>27</v>
      </c>
      <c r="C640" s="4"/>
      <c r="D640" s="8"/>
      <c r="E640" s="4"/>
      <c r="F640" s="8"/>
      <c r="G640" s="4"/>
      <c r="H640" s="8"/>
      <c r="I640" s="4"/>
    </row>
    <row r="641" spans="1:9" x14ac:dyDescent="0.2">
      <c r="A641" s="2">
        <v>1</v>
      </c>
      <c r="B641" s="1" t="s">
        <v>132</v>
      </c>
      <c r="C641" s="4">
        <v>37</v>
      </c>
      <c r="D641" s="8">
        <v>6.65</v>
      </c>
      <c r="E641" s="4">
        <v>34</v>
      </c>
      <c r="F641" s="8">
        <v>11.72</v>
      </c>
      <c r="G641" s="4">
        <v>3</v>
      </c>
      <c r="H641" s="8">
        <v>1.1499999999999999</v>
      </c>
      <c r="I641" s="4">
        <v>0</v>
      </c>
    </row>
    <row r="642" spans="1:9" x14ac:dyDescent="0.2">
      <c r="A642" s="2">
        <v>2</v>
      </c>
      <c r="B642" s="1" t="s">
        <v>131</v>
      </c>
      <c r="C642" s="4">
        <v>28</v>
      </c>
      <c r="D642" s="8">
        <v>5.04</v>
      </c>
      <c r="E642" s="4">
        <v>24</v>
      </c>
      <c r="F642" s="8">
        <v>8.2799999999999994</v>
      </c>
      <c r="G642" s="4">
        <v>4</v>
      </c>
      <c r="H642" s="8">
        <v>1.53</v>
      </c>
      <c r="I642" s="4">
        <v>0</v>
      </c>
    </row>
    <row r="643" spans="1:9" x14ac:dyDescent="0.2">
      <c r="A643" s="2">
        <v>3</v>
      </c>
      <c r="B643" s="1" t="s">
        <v>126</v>
      </c>
      <c r="C643" s="4">
        <v>26</v>
      </c>
      <c r="D643" s="8">
        <v>4.68</v>
      </c>
      <c r="E643" s="4">
        <v>19</v>
      </c>
      <c r="F643" s="8">
        <v>6.55</v>
      </c>
      <c r="G643" s="4">
        <v>7</v>
      </c>
      <c r="H643" s="8">
        <v>2.68</v>
      </c>
      <c r="I643" s="4">
        <v>0</v>
      </c>
    </row>
    <row r="644" spans="1:9" x14ac:dyDescent="0.2">
      <c r="A644" s="2">
        <v>4</v>
      </c>
      <c r="B644" s="1" t="s">
        <v>128</v>
      </c>
      <c r="C644" s="4">
        <v>17</v>
      </c>
      <c r="D644" s="8">
        <v>3.06</v>
      </c>
      <c r="E644" s="4">
        <v>13</v>
      </c>
      <c r="F644" s="8">
        <v>4.4800000000000004</v>
      </c>
      <c r="G644" s="4">
        <v>4</v>
      </c>
      <c r="H644" s="8">
        <v>1.53</v>
      </c>
      <c r="I644" s="4">
        <v>0</v>
      </c>
    </row>
    <row r="645" spans="1:9" x14ac:dyDescent="0.2">
      <c r="A645" s="2">
        <v>5</v>
      </c>
      <c r="B645" s="1" t="s">
        <v>134</v>
      </c>
      <c r="C645" s="4">
        <v>16</v>
      </c>
      <c r="D645" s="8">
        <v>2.88</v>
      </c>
      <c r="E645" s="4">
        <v>14</v>
      </c>
      <c r="F645" s="8">
        <v>4.83</v>
      </c>
      <c r="G645" s="4">
        <v>2</v>
      </c>
      <c r="H645" s="8">
        <v>0.77</v>
      </c>
      <c r="I645" s="4">
        <v>0</v>
      </c>
    </row>
    <row r="646" spans="1:9" x14ac:dyDescent="0.2">
      <c r="A646" s="2">
        <v>6</v>
      </c>
      <c r="B646" s="1" t="s">
        <v>118</v>
      </c>
      <c r="C646" s="4">
        <v>14</v>
      </c>
      <c r="D646" s="8">
        <v>2.52</v>
      </c>
      <c r="E646" s="4">
        <v>10</v>
      </c>
      <c r="F646" s="8">
        <v>3.45</v>
      </c>
      <c r="G646" s="4">
        <v>4</v>
      </c>
      <c r="H646" s="8">
        <v>1.53</v>
      </c>
      <c r="I646" s="4">
        <v>0</v>
      </c>
    </row>
    <row r="647" spans="1:9" x14ac:dyDescent="0.2">
      <c r="A647" s="2">
        <v>7</v>
      </c>
      <c r="B647" s="1" t="s">
        <v>116</v>
      </c>
      <c r="C647" s="4">
        <v>11</v>
      </c>
      <c r="D647" s="8">
        <v>1.98</v>
      </c>
      <c r="E647" s="4">
        <v>1</v>
      </c>
      <c r="F647" s="8">
        <v>0.34</v>
      </c>
      <c r="G647" s="4">
        <v>10</v>
      </c>
      <c r="H647" s="8">
        <v>3.83</v>
      </c>
      <c r="I647" s="4">
        <v>0</v>
      </c>
    </row>
    <row r="648" spans="1:9" x14ac:dyDescent="0.2">
      <c r="A648" s="2">
        <v>8</v>
      </c>
      <c r="B648" s="1" t="s">
        <v>162</v>
      </c>
      <c r="C648" s="4">
        <v>10</v>
      </c>
      <c r="D648" s="8">
        <v>1.8</v>
      </c>
      <c r="E648" s="4">
        <v>7</v>
      </c>
      <c r="F648" s="8">
        <v>2.41</v>
      </c>
      <c r="G648" s="4">
        <v>3</v>
      </c>
      <c r="H648" s="8">
        <v>1.1499999999999999</v>
      </c>
      <c r="I648" s="4">
        <v>0</v>
      </c>
    </row>
    <row r="649" spans="1:9" x14ac:dyDescent="0.2">
      <c r="A649" s="2">
        <v>8</v>
      </c>
      <c r="B649" s="1" t="s">
        <v>122</v>
      </c>
      <c r="C649" s="4">
        <v>10</v>
      </c>
      <c r="D649" s="8">
        <v>1.8</v>
      </c>
      <c r="E649" s="4">
        <v>4</v>
      </c>
      <c r="F649" s="8">
        <v>1.38</v>
      </c>
      <c r="G649" s="4">
        <v>6</v>
      </c>
      <c r="H649" s="8">
        <v>2.2999999999999998</v>
      </c>
      <c r="I649" s="4">
        <v>0</v>
      </c>
    </row>
    <row r="650" spans="1:9" x14ac:dyDescent="0.2">
      <c r="A650" s="2">
        <v>8</v>
      </c>
      <c r="B650" s="1" t="s">
        <v>124</v>
      </c>
      <c r="C650" s="4">
        <v>10</v>
      </c>
      <c r="D650" s="8">
        <v>1.8</v>
      </c>
      <c r="E650" s="4">
        <v>6</v>
      </c>
      <c r="F650" s="8">
        <v>2.0699999999999998</v>
      </c>
      <c r="G650" s="4">
        <v>4</v>
      </c>
      <c r="H650" s="8">
        <v>1.53</v>
      </c>
      <c r="I650" s="4">
        <v>0</v>
      </c>
    </row>
    <row r="651" spans="1:9" x14ac:dyDescent="0.2">
      <c r="A651" s="2">
        <v>8</v>
      </c>
      <c r="B651" s="1" t="s">
        <v>133</v>
      </c>
      <c r="C651" s="4">
        <v>10</v>
      </c>
      <c r="D651" s="8">
        <v>1.8</v>
      </c>
      <c r="E651" s="4">
        <v>7</v>
      </c>
      <c r="F651" s="8">
        <v>2.41</v>
      </c>
      <c r="G651" s="4">
        <v>3</v>
      </c>
      <c r="H651" s="8">
        <v>1.1499999999999999</v>
      </c>
      <c r="I651" s="4">
        <v>0</v>
      </c>
    </row>
    <row r="652" spans="1:9" x14ac:dyDescent="0.2">
      <c r="A652" s="2">
        <v>12</v>
      </c>
      <c r="B652" s="1" t="s">
        <v>119</v>
      </c>
      <c r="C652" s="4">
        <v>9</v>
      </c>
      <c r="D652" s="8">
        <v>1.62</v>
      </c>
      <c r="E652" s="4">
        <v>1</v>
      </c>
      <c r="F652" s="8">
        <v>0.34</v>
      </c>
      <c r="G652" s="4">
        <v>8</v>
      </c>
      <c r="H652" s="8">
        <v>3.07</v>
      </c>
      <c r="I652" s="4">
        <v>0</v>
      </c>
    </row>
    <row r="653" spans="1:9" x14ac:dyDescent="0.2">
      <c r="A653" s="2">
        <v>12</v>
      </c>
      <c r="B653" s="1" t="s">
        <v>121</v>
      </c>
      <c r="C653" s="4">
        <v>9</v>
      </c>
      <c r="D653" s="8">
        <v>1.62</v>
      </c>
      <c r="E653" s="4">
        <v>8</v>
      </c>
      <c r="F653" s="8">
        <v>2.76</v>
      </c>
      <c r="G653" s="4">
        <v>1</v>
      </c>
      <c r="H653" s="8">
        <v>0.38</v>
      </c>
      <c r="I653" s="4">
        <v>0</v>
      </c>
    </row>
    <row r="654" spans="1:9" x14ac:dyDescent="0.2">
      <c r="A654" s="2">
        <v>14</v>
      </c>
      <c r="B654" s="1" t="s">
        <v>117</v>
      </c>
      <c r="C654" s="4">
        <v>8</v>
      </c>
      <c r="D654" s="8">
        <v>1.44</v>
      </c>
      <c r="E654" s="4">
        <v>1</v>
      </c>
      <c r="F654" s="8">
        <v>0.34</v>
      </c>
      <c r="G654" s="4">
        <v>7</v>
      </c>
      <c r="H654" s="8">
        <v>2.68</v>
      </c>
      <c r="I654" s="4">
        <v>0</v>
      </c>
    </row>
    <row r="655" spans="1:9" x14ac:dyDescent="0.2">
      <c r="A655" s="2">
        <v>14</v>
      </c>
      <c r="B655" s="1" t="s">
        <v>120</v>
      </c>
      <c r="C655" s="4">
        <v>8</v>
      </c>
      <c r="D655" s="8">
        <v>1.44</v>
      </c>
      <c r="E655" s="4">
        <v>0</v>
      </c>
      <c r="F655" s="8">
        <v>0</v>
      </c>
      <c r="G655" s="4">
        <v>8</v>
      </c>
      <c r="H655" s="8">
        <v>3.07</v>
      </c>
      <c r="I655" s="4">
        <v>0</v>
      </c>
    </row>
    <row r="656" spans="1:9" x14ac:dyDescent="0.2">
      <c r="A656" s="2">
        <v>14</v>
      </c>
      <c r="B656" s="1" t="s">
        <v>171</v>
      </c>
      <c r="C656" s="4">
        <v>8</v>
      </c>
      <c r="D656" s="8">
        <v>1.44</v>
      </c>
      <c r="E656" s="4">
        <v>4</v>
      </c>
      <c r="F656" s="8">
        <v>1.38</v>
      </c>
      <c r="G656" s="4">
        <v>4</v>
      </c>
      <c r="H656" s="8">
        <v>1.53</v>
      </c>
      <c r="I656" s="4">
        <v>0</v>
      </c>
    </row>
    <row r="657" spans="1:9" x14ac:dyDescent="0.2">
      <c r="A657" s="2">
        <v>14</v>
      </c>
      <c r="B657" s="1" t="s">
        <v>135</v>
      </c>
      <c r="C657" s="4">
        <v>8</v>
      </c>
      <c r="D657" s="8">
        <v>1.44</v>
      </c>
      <c r="E657" s="4">
        <v>7</v>
      </c>
      <c r="F657" s="8">
        <v>2.41</v>
      </c>
      <c r="G657" s="4">
        <v>1</v>
      </c>
      <c r="H657" s="8">
        <v>0.38</v>
      </c>
      <c r="I657" s="4">
        <v>0</v>
      </c>
    </row>
    <row r="658" spans="1:9" x14ac:dyDescent="0.2">
      <c r="A658" s="2">
        <v>18</v>
      </c>
      <c r="B658" s="1" t="s">
        <v>154</v>
      </c>
      <c r="C658" s="4">
        <v>7</v>
      </c>
      <c r="D658" s="8">
        <v>1.26</v>
      </c>
      <c r="E658" s="4">
        <v>6</v>
      </c>
      <c r="F658" s="8">
        <v>2.0699999999999998</v>
      </c>
      <c r="G658" s="4">
        <v>1</v>
      </c>
      <c r="H658" s="8">
        <v>0.38</v>
      </c>
      <c r="I658" s="4">
        <v>0</v>
      </c>
    </row>
    <row r="659" spans="1:9" x14ac:dyDescent="0.2">
      <c r="A659" s="2">
        <v>18</v>
      </c>
      <c r="B659" s="1" t="s">
        <v>144</v>
      </c>
      <c r="C659" s="4">
        <v>7</v>
      </c>
      <c r="D659" s="8">
        <v>1.26</v>
      </c>
      <c r="E659" s="4">
        <v>1</v>
      </c>
      <c r="F659" s="8">
        <v>0.34</v>
      </c>
      <c r="G659" s="4">
        <v>6</v>
      </c>
      <c r="H659" s="8">
        <v>2.2999999999999998</v>
      </c>
      <c r="I659" s="4">
        <v>0</v>
      </c>
    </row>
    <row r="660" spans="1:9" x14ac:dyDescent="0.2">
      <c r="A660" s="2">
        <v>20</v>
      </c>
      <c r="B660" s="1" t="s">
        <v>161</v>
      </c>
      <c r="C660" s="4">
        <v>6</v>
      </c>
      <c r="D660" s="8">
        <v>1.08</v>
      </c>
      <c r="E660" s="4">
        <v>5</v>
      </c>
      <c r="F660" s="8">
        <v>1.72</v>
      </c>
      <c r="G660" s="4">
        <v>1</v>
      </c>
      <c r="H660" s="8">
        <v>0.38</v>
      </c>
      <c r="I660" s="4">
        <v>0</v>
      </c>
    </row>
    <row r="661" spans="1:9" x14ac:dyDescent="0.2">
      <c r="A661" s="2">
        <v>20</v>
      </c>
      <c r="B661" s="1" t="s">
        <v>163</v>
      </c>
      <c r="C661" s="4">
        <v>6</v>
      </c>
      <c r="D661" s="8">
        <v>1.08</v>
      </c>
      <c r="E661" s="4">
        <v>1</v>
      </c>
      <c r="F661" s="8">
        <v>0.34</v>
      </c>
      <c r="G661" s="4">
        <v>5</v>
      </c>
      <c r="H661" s="8">
        <v>1.92</v>
      </c>
      <c r="I661" s="4">
        <v>0</v>
      </c>
    </row>
    <row r="662" spans="1:9" x14ac:dyDescent="0.2">
      <c r="A662" s="2">
        <v>20</v>
      </c>
      <c r="B662" s="1" t="s">
        <v>201</v>
      </c>
      <c r="C662" s="4">
        <v>6</v>
      </c>
      <c r="D662" s="8">
        <v>1.08</v>
      </c>
      <c r="E662" s="4">
        <v>2</v>
      </c>
      <c r="F662" s="8">
        <v>0.69</v>
      </c>
      <c r="G662" s="4">
        <v>4</v>
      </c>
      <c r="H662" s="8">
        <v>1.53</v>
      </c>
      <c r="I662" s="4">
        <v>0</v>
      </c>
    </row>
    <row r="663" spans="1:9" x14ac:dyDescent="0.2">
      <c r="A663" s="2">
        <v>20</v>
      </c>
      <c r="B663" s="1" t="s">
        <v>155</v>
      </c>
      <c r="C663" s="4">
        <v>6</v>
      </c>
      <c r="D663" s="8">
        <v>1.08</v>
      </c>
      <c r="E663" s="4">
        <v>2</v>
      </c>
      <c r="F663" s="8">
        <v>0.69</v>
      </c>
      <c r="G663" s="4">
        <v>4</v>
      </c>
      <c r="H663" s="8">
        <v>1.53</v>
      </c>
      <c r="I663" s="4">
        <v>0</v>
      </c>
    </row>
    <row r="664" spans="1:9" x14ac:dyDescent="0.2">
      <c r="A664" s="2">
        <v>20</v>
      </c>
      <c r="B664" s="1" t="s">
        <v>140</v>
      </c>
      <c r="C664" s="4">
        <v>6</v>
      </c>
      <c r="D664" s="8">
        <v>1.08</v>
      </c>
      <c r="E664" s="4">
        <v>4</v>
      </c>
      <c r="F664" s="8">
        <v>1.38</v>
      </c>
      <c r="G664" s="4">
        <v>2</v>
      </c>
      <c r="H664" s="8">
        <v>0.77</v>
      </c>
      <c r="I664" s="4">
        <v>0</v>
      </c>
    </row>
    <row r="665" spans="1:9" x14ac:dyDescent="0.2">
      <c r="A665" s="2">
        <v>20</v>
      </c>
      <c r="B665" s="1" t="s">
        <v>160</v>
      </c>
      <c r="C665" s="4">
        <v>6</v>
      </c>
      <c r="D665" s="8">
        <v>1.08</v>
      </c>
      <c r="E665" s="4">
        <v>3</v>
      </c>
      <c r="F665" s="8">
        <v>1.03</v>
      </c>
      <c r="G665" s="4">
        <v>3</v>
      </c>
      <c r="H665" s="8">
        <v>1.1499999999999999</v>
      </c>
      <c r="I665" s="4">
        <v>0</v>
      </c>
    </row>
    <row r="666" spans="1:9" x14ac:dyDescent="0.2">
      <c r="A666" s="2">
        <v>20</v>
      </c>
      <c r="B666" s="1" t="s">
        <v>123</v>
      </c>
      <c r="C666" s="4">
        <v>6</v>
      </c>
      <c r="D666" s="8">
        <v>1.08</v>
      </c>
      <c r="E666" s="4">
        <v>2</v>
      </c>
      <c r="F666" s="8">
        <v>0.69</v>
      </c>
      <c r="G666" s="4">
        <v>4</v>
      </c>
      <c r="H666" s="8">
        <v>1.53</v>
      </c>
      <c r="I666" s="4">
        <v>0</v>
      </c>
    </row>
    <row r="667" spans="1:9" x14ac:dyDescent="0.2">
      <c r="A667" s="2">
        <v>20</v>
      </c>
      <c r="B667" s="1" t="s">
        <v>138</v>
      </c>
      <c r="C667" s="4">
        <v>6</v>
      </c>
      <c r="D667" s="8">
        <v>1.08</v>
      </c>
      <c r="E667" s="4">
        <v>1</v>
      </c>
      <c r="F667" s="8">
        <v>0.34</v>
      </c>
      <c r="G667" s="4">
        <v>5</v>
      </c>
      <c r="H667" s="8">
        <v>1.92</v>
      </c>
      <c r="I667" s="4">
        <v>0</v>
      </c>
    </row>
    <row r="668" spans="1:9" x14ac:dyDescent="0.2">
      <c r="A668" s="2">
        <v>20</v>
      </c>
      <c r="B668" s="1" t="s">
        <v>159</v>
      </c>
      <c r="C668" s="4">
        <v>6</v>
      </c>
      <c r="D668" s="8">
        <v>1.08</v>
      </c>
      <c r="E668" s="4">
        <v>5</v>
      </c>
      <c r="F668" s="8">
        <v>1.72</v>
      </c>
      <c r="G668" s="4">
        <v>1</v>
      </c>
      <c r="H668" s="8">
        <v>0.38</v>
      </c>
      <c r="I668" s="4">
        <v>0</v>
      </c>
    </row>
    <row r="669" spans="1:9" x14ac:dyDescent="0.2">
      <c r="A669" s="2">
        <v>20</v>
      </c>
      <c r="B669" s="1" t="s">
        <v>127</v>
      </c>
      <c r="C669" s="4">
        <v>6</v>
      </c>
      <c r="D669" s="8">
        <v>1.08</v>
      </c>
      <c r="E669" s="4">
        <v>2</v>
      </c>
      <c r="F669" s="8">
        <v>0.69</v>
      </c>
      <c r="G669" s="4">
        <v>4</v>
      </c>
      <c r="H669" s="8">
        <v>1.53</v>
      </c>
      <c r="I669" s="4">
        <v>0</v>
      </c>
    </row>
    <row r="670" spans="1:9" x14ac:dyDescent="0.2">
      <c r="A670" s="2">
        <v>20</v>
      </c>
      <c r="B670" s="1" t="s">
        <v>152</v>
      </c>
      <c r="C670" s="4">
        <v>6</v>
      </c>
      <c r="D670" s="8">
        <v>1.08</v>
      </c>
      <c r="E670" s="4">
        <v>3</v>
      </c>
      <c r="F670" s="8">
        <v>1.03</v>
      </c>
      <c r="G670" s="4">
        <v>3</v>
      </c>
      <c r="H670" s="8">
        <v>1.1499999999999999</v>
      </c>
      <c r="I670" s="4">
        <v>0</v>
      </c>
    </row>
    <row r="671" spans="1:9" x14ac:dyDescent="0.2">
      <c r="A671" s="1"/>
      <c r="C671" s="4"/>
      <c r="D671" s="8"/>
      <c r="E671" s="4"/>
      <c r="F671" s="8"/>
      <c r="G671" s="4"/>
      <c r="H671" s="8"/>
      <c r="I671" s="4"/>
    </row>
    <row r="672" spans="1:9" x14ac:dyDescent="0.2">
      <c r="A672" s="1" t="s">
        <v>28</v>
      </c>
      <c r="C672" s="4"/>
      <c r="D672" s="8"/>
      <c r="E672" s="4"/>
      <c r="F672" s="8"/>
      <c r="G672" s="4"/>
      <c r="H672" s="8"/>
      <c r="I672" s="4"/>
    </row>
    <row r="673" spans="1:9" x14ac:dyDescent="0.2">
      <c r="A673" s="2">
        <v>1</v>
      </c>
      <c r="B673" s="1" t="s">
        <v>132</v>
      </c>
      <c r="C673" s="4">
        <v>17</v>
      </c>
      <c r="D673" s="8">
        <v>7.56</v>
      </c>
      <c r="E673" s="4">
        <v>17</v>
      </c>
      <c r="F673" s="8">
        <v>12.98</v>
      </c>
      <c r="G673" s="4">
        <v>0</v>
      </c>
      <c r="H673" s="8">
        <v>0</v>
      </c>
      <c r="I673" s="4">
        <v>0</v>
      </c>
    </row>
    <row r="674" spans="1:9" x14ac:dyDescent="0.2">
      <c r="A674" s="2">
        <v>2</v>
      </c>
      <c r="B674" s="1" t="s">
        <v>131</v>
      </c>
      <c r="C674" s="4">
        <v>16</v>
      </c>
      <c r="D674" s="8">
        <v>7.11</v>
      </c>
      <c r="E674" s="4">
        <v>16</v>
      </c>
      <c r="F674" s="8">
        <v>12.21</v>
      </c>
      <c r="G674" s="4">
        <v>0</v>
      </c>
      <c r="H674" s="8">
        <v>0</v>
      </c>
      <c r="I674" s="4">
        <v>0</v>
      </c>
    </row>
    <row r="675" spans="1:9" x14ac:dyDescent="0.2">
      <c r="A675" s="2">
        <v>3</v>
      </c>
      <c r="B675" s="1" t="s">
        <v>118</v>
      </c>
      <c r="C675" s="4">
        <v>7</v>
      </c>
      <c r="D675" s="8">
        <v>3.11</v>
      </c>
      <c r="E675" s="4">
        <v>4</v>
      </c>
      <c r="F675" s="8">
        <v>3.05</v>
      </c>
      <c r="G675" s="4">
        <v>3</v>
      </c>
      <c r="H675" s="8">
        <v>3.37</v>
      </c>
      <c r="I675" s="4">
        <v>0</v>
      </c>
    </row>
    <row r="676" spans="1:9" x14ac:dyDescent="0.2">
      <c r="A676" s="2">
        <v>4</v>
      </c>
      <c r="B676" s="1" t="s">
        <v>122</v>
      </c>
      <c r="C676" s="4">
        <v>6</v>
      </c>
      <c r="D676" s="8">
        <v>2.67</v>
      </c>
      <c r="E676" s="4">
        <v>4</v>
      </c>
      <c r="F676" s="8">
        <v>3.05</v>
      </c>
      <c r="G676" s="4">
        <v>2</v>
      </c>
      <c r="H676" s="8">
        <v>2.25</v>
      </c>
      <c r="I676" s="4">
        <v>0</v>
      </c>
    </row>
    <row r="677" spans="1:9" x14ac:dyDescent="0.2">
      <c r="A677" s="2">
        <v>4</v>
      </c>
      <c r="B677" s="1" t="s">
        <v>128</v>
      </c>
      <c r="C677" s="4">
        <v>6</v>
      </c>
      <c r="D677" s="8">
        <v>2.67</v>
      </c>
      <c r="E677" s="4">
        <v>6</v>
      </c>
      <c r="F677" s="8">
        <v>4.58</v>
      </c>
      <c r="G677" s="4">
        <v>0</v>
      </c>
      <c r="H677" s="8">
        <v>0</v>
      </c>
      <c r="I677" s="4">
        <v>0</v>
      </c>
    </row>
    <row r="678" spans="1:9" x14ac:dyDescent="0.2">
      <c r="A678" s="2">
        <v>4</v>
      </c>
      <c r="B678" s="1" t="s">
        <v>193</v>
      </c>
      <c r="C678" s="4">
        <v>6</v>
      </c>
      <c r="D678" s="8">
        <v>2.67</v>
      </c>
      <c r="E678" s="4">
        <v>0</v>
      </c>
      <c r="F678" s="8">
        <v>0</v>
      </c>
      <c r="G678" s="4">
        <v>6</v>
      </c>
      <c r="H678" s="8">
        <v>6.74</v>
      </c>
      <c r="I678" s="4">
        <v>0</v>
      </c>
    </row>
    <row r="679" spans="1:9" x14ac:dyDescent="0.2">
      <c r="A679" s="2">
        <v>7</v>
      </c>
      <c r="B679" s="1" t="s">
        <v>119</v>
      </c>
      <c r="C679" s="4">
        <v>5</v>
      </c>
      <c r="D679" s="8">
        <v>2.2200000000000002</v>
      </c>
      <c r="E679" s="4">
        <v>2</v>
      </c>
      <c r="F679" s="8">
        <v>1.53</v>
      </c>
      <c r="G679" s="4">
        <v>3</v>
      </c>
      <c r="H679" s="8">
        <v>3.37</v>
      </c>
      <c r="I679" s="4">
        <v>0</v>
      </c>
    </row>
    <row r="680" spans="1:9" x14ac:dyDescent="0.2">
      <c r="A680" s="2">
        <v>7</v>
      </c>
      <c r="B680" s="1" t="s">
        <v>126</v>
      </c>
      <c r="C680" s="4">
        <v>5</v>
      </c>
      <c r="D680" s="8">
        <v>2.2200000000000002</v>
      </c>
      <c r="E680" s="4">
        <v>5</v>
      </c>
      <c r="F680" s="8">
        <v>3.82</v>
      </c>
      <c r="G680" s="4">
        <v>0</v>
      </c>
      <c r="H680" s="8">
        <v>0</v>
      </c>
      <c r="I680" s="4">
        <v>0</v>
      </c>
    </row>
    <row r="681" spans="1:9" x14ac:dyDescent="0.2">
      <c r="A681" s="2">
        <v>7</v>
      </c>
      <c r="B681" s="1" t="s">
        <v>134</v>
      </c>
      <c r="C681" s="4">
        <v>5</v>
      </c>
      <c r="D681" s="8">
        <v>2.2200000000000002</v>
      </c>
      <c r="E681" s="4">
        <v>5</v>
      </c>
      <c r="F681" s="8">
        <v>3.82</v>
      </c>
      <c r="G681" s="4">
        <v>0</v>
      </c>
      <c r="H681" s="8">
        <v>0</v>
      </c>
      <c r="I681" s="4">
        <v>0</v>
      </c>
    </row>
    <row r="682" spans="1:9" x14ac:dyDescent="0.2">
      <c r="A682" s="2">
        <v>10</v>
      </c>
      <c r="B682" s="1" t="s">
        <v>116</v>
      </c>
      <c r="C682" s="4">
        <v>4</v>
      </c>
      <c r="D682" s="8">
        <v>1.78</v>
      </c>
      <c r="E682" s="4">
        <v>0</v>
      </c>
      <c r="F682" s="8">
        <v>0</v>
      </c>
      <c r="G682" s="4">
        <v>4</v>
      </c>
      <c r="H682" s="8">
        <v>4.49</v>
      </c>
      <c r="I682" s="4">
        <v>0</v>
      </c>
    </row>
    <row r="683" spans="1:9" x14ac:dyDescent="0.2">
      <c r="A683" s="2">
        <v>10</v>
      </c>
      <c r="B683" s="1" t="s">
        <v>120</v>
      </c>
      <c r="C683" s="4">
        <v>4</v>
      </c>
      <c r="D683" s="8">
        <v>1.78</v>
      </c>
      <c r="E683" s="4">
        <v>0</v>
      </c>
      <c r="F683" s="8">
        <v>0</v>
      </c>
      <c r="G683" s="4">
        <v>4</v>
      </c>
      <c r="H683" s="8">
        <v>4.49</v>
      </c>
      <c r="I683" s="4">
        <v>0</v>
      </c>
    </row>
    <row r="684" spans="1:9" x14ac:dyDescent="0.2">
      <c r="A684" s="2">
        <v>10</v>
      </c>
      <c r="B684" s="1" t="s">
        <v>204</v>
      </c>
      <c r="C684" s="4">
        <v>4</v>
      </c>
      <c r="D684" s="8">
        <v>1.78</v>
      </c>
      <c r="E684" s="4">
        <v>0</v>
      </c>
      <c r="F684" s="8">
        <v>0</v>
      </c>
      <c r="G684" s="4">
        <v>4</v>
      </c>
      <c r="H684" s="8">
        <v>4.49</v>
      </c>
      <c r="I684" s="4">
        <v>0</v>
      </c>
    </row>
    <row r="685" spans="1:9" x14ac:dyDescent="0.2">
      <c r="A685" s="2">
        <v>10</v>
      </c>
      <c r="B685" s="1" t="s">
        <v>140</v>
      </c>
      <c r="C685" s="4">
        <v>4</v>
      </c>
      <c r="D685" s="8">
        <v>1.78</v>
      </c>
      <c r="E685" s="4">
        <v>3</v>
      </c>
      <c r="F685" s="8">
        <v>2.29</v>
      </c>
      <c r="G685" s="4">
        <v>1</v>
      </c>
      <c r="H685" s="8">
        <v>1.1200000000000001</v>
      </c>
      <c r="I685" s="4">
        <v>0</v>
      </c>
    </row>
    <row r="686" spans="1:9" x14ac:dyDescent="0.2">
      <c r="A686" s="2">
        <v>10</v>
      </c>
      <c r="B686" s="1" t="s">
        <v>160</v>
      </c>
      <c r="C686" s="4">
        <v>4</v>
      </c>
      <c r="D686" s="8">
        <v>1.78</v>
      </c>
      <c r="E686" s="4">
        <v>4</v>
      </c>
      <c r="F686" s="8">
        <v>3.05</v>
      </c>
      <c r="G686" s="4">
        <v>0</v>
      </c>
      <c r="H686" s="8">
        <v>0</v>
      </c>
      <c r="I686" s="4">
        <v>0</v>
      </c>
    </row>
    <row r="687" spans="1:9" x14ac:dyDescent="0.2">
      <c r="A687" s="2">
        <v>10</v>
      </c>
      <c r="B687" s="1" t="s">
        <v>162</v>
      </c>
      <c r="C687" s="4">
        <v>4</v>
      </c>
      <c r="D687" s="8">
        <v>1.78</v>
      </c>
      <c r="E687" s="4">
        <v>3</v>
      </c>
      <c r="F687" s="8">
        <v>2.29</v>
      </c>
      <c r="G687" s="4">
        <v>1</v>
      </c>
      <c r="H687" s="8">
        <v>1.1200000000000001</v>
      </c>
      <c r="I687" s="4">
        <v>0</v>
      </c>
    </row>
    <row r="688" spans="1:9" x14ac:dyDescent="0.2">
      <c r="A688" s="2">
        <v>10</v>
      </c>
      <c r="B688" s="1" t="s">
        <v>124</v>
      </c>
      <c r="C688" s="4">
        <v>4</v>
      </c>
      <c r="D688" s="8">
        <v>1.78</v>
      </c>
      <c r="E688" s="4">
        <v>3</v>
      </c>
      <c r="F688" s="8">
        <v>2.29</v>
      </c>
      <c r="G688" s="4">
        <v>1</v>
      </c>
      <c r="H688" s="8">
        <v>1.1200000000000001</v>
      </c>
      <c r="I688" s="4">
        <v>0</v>
      </c>
    </row>
    <row r="689" spans="1:9" x14ac:dyDescent="0.2">
      <c r="A689" s="2">
        <v>17</v>
      </c>
      <c r="B689" s="1" t="s">
        <v>163</v>
      </c>
      <c r="C689" s="4">
        <v>3</v>
      </c>
      <c r="D689" s="8">
        <v>1.33</v>
      </c>
      <c r="E689" s="4">
        <v>0</v>
      </c>
      <c r="F689" s="8">
        <v>0</v>
      </c>
      <c r="G689" s="4">
        <v>3</v>
      </c>
      <c r="H689" s="8">
        <v>3.37</v>
      </c>
      <c r="I689" s="4">
        <v>0</v>
      </c>
    </row>
    <row r="690" spans="1:9" x14ac:dyDescent="0.2">
      <c r="A690" s="2">
        <v>17</v>
      </c>
      <c r="B690" s="1" t="s">
        <v>203</v>
      </c>
      <c r="C690" s="4">
        <v>3</v>
      </c>
      <c r="D690" s="8">
        <v>1.33</v>
      </c>
      <c r="E690" s="4">
        <v>3</v>
      </c>
      <c r="F690" s="8">
        <v>2.29</v>
      </c>
      <c r="G690" s="4">
        <v>0</v>
      </c>
      <c r="H690" s="8">
        <v>0</v>
      </c>
      <c r="I690" s="4">
        <v>0</v>
      </c>
    </row>
    <row r="691" spans="1:9" x14ac:dyDescent="0.2">
      <c r="A691" s="2">
        <v>17</v>
      </c>
      <c r="B691" s="1" t="s">
        <v>167</v>
      </c>
      <c r="C691" s="4">
        <v>3</v>
      </c>
      <c r="D691" s="8">
        <v>1.33</v>
      </c>
      <c r="E691" s="4">
        <v>1</v>
      </c>
      <c r="F691" s="8">
        <v>0.76</v>
      </c>
      <c r="G691" s="4">
        <v>2</v>
      </c>
      <c r="H691" s="8">
        <v>2.25</v>
      </c>
      <c r="I691" s="4">
        <v>0</v>
      </c>
    </row>
    <row r="692" spans="1:9" x14ac:dyDescent="0.2">
      <c r="A692" s="2">
        <v>17</v>
      </c>
      <c r="B692" s="1" t="s">
        <v>202</v>
      </c>
      <c r="C692" s="4">
        <v>3</v>
      </c>
      <c r="D692" s="8">
        <v>1.33</v>
      </c>
      <c r="E692" s="4">
        <v>1</v>
      </c>
      <c r="F692" s="8">
        <v>0.76</v>
      </c>
      <c r="G692" s="4">
        <v>2</v>
      </c>
      <c r="H692" s="8">
        <v>2.25</v>
      </c>
      <c r="I692" s="4">
        <v>0</v>
      </c>
    </row>
    <row r="693" spans="1:9" x14ac:dyDescent="0.2">
      <c r="A693" s="2">
        <v>17</v>
      </c>
      <c r="B693" s="1" t="s">
        <v>205</v>
      </c>
      <c r="C693" s="4">
        <v>3</v>
      </c>
      <c r="D693" s="8">
        <v>1.33</v>
      </c>
      <c r="E693" s="4">
        <v>3</v>
      </c>
      <c r="F693" s="8">
        <v>2.29</v>
      </c>
      <c r="G693" s="4">
        <v>0</v>
      </c>
      <c r="H693" s="8">
        <v>0</v>
      </c>
      <c r="I693" s="4">
        <v>0</v>
      </c>
    </row>
    <row r="694" spans="1:9" x14ac:dyDescent="0.2">
      <c r="A694" s="2">
        <v>17</v>
      </c>
      <c r="B694" s="1" t="s">
        <v>123</v>
      </c>
      <c r="C694" s="4">
        <v>3</v>
      </c>
      <c r="D694" s="8">
        <v>1.33</v>
      </c>
      <c r="E694" s="4">
        <v>2</v>
      </c>
      <c r="F694" s="8">
        <v>1.53</v>
      </c>
      <c r="G694" s="4">
        <v>1</v>
      </c>
      <c r="H694" s="8">
        <v>1.1200000000000001</v>
      </c>
      <c r="I694" s="4">
        <v>0</v>
      </c>
    </row>
    <row r="695" spans="1:9" x14ac:dyDescent="0.2">
      <c r="A695" s="2">
        <v>17</v>
      </c>
      <c r="B695" s="1" t="s">
        <v>138</v>
      </c>
      <c r="C695" s="4">
        <v>3</v>
      </c>
      <c r="D695" s="8">
        <v>1.33</v>
      </c>
      <c r="E695" s="4">
        <v>1</v>
      </c>
      <c r="F695" s="8">
        <v>0.76</v>
      </c>
      <c r="G695" s="4">
        <v>2</v>
      </c>
      <c r="H695" s="8">
        <v>2.25</v>
      </c>
      <c r="I695" s="4">
        <v>0</v>
      </c>
    </row>
    <row r="696" spans="1:9" x14ac:dyDescent="0.2">
      <c r="A696" s="2">
        <v>17</v>
      </c>
      <c r="B696" s="1" t="s">
        <v>177</v>
      </c>
      <c r="C696" s="4">
        <v>3</v>
      </c>
      <c r="D696" s="8">
        <v>1.33</v>
      </c>
      <c r="E696" s="4">
        <v>2</v>
      </c>
      <c r="F696" s="8">
        <v>1.53</v>
      </c>
      <c r="G696" s="4">
        <v>1</v>
      </c>
      <c r="H696" s="8">
        <v>1.1200000000000001</v>
      </c>
      <c r="I696" s="4">
        <v>0</v>
      </c>
    </row>
    <row r="697" spans="1:9" x14ac:dyDescent="0.2">
      <c r="A697" s="2">
        <v>17</v>
      </c>
      <c r="B697" s="1" t="s">
        <v>133</v>
      </c>
      <c r="C697" s="4">
        <v>3</v>
      </c>
      <c r="D697" s="8">
        <v>1.33</v>
      </c>
      <c r="E697" s="4">
        <v>3</v>
      </c>
      <c r="F697" s="8">
        <v>2.29</v>
      </c>
      <c r="G697" s="4">
        <v>0</v>
      </c>
      <c r="H697" s="8">
        <v>0</v>
      </c>
      <c r="I697" s="4">
        <v>0</v>
      </c>
    </row>
    <row r="698" spans="1:9" x14ac:dyDescent="0.2">
      <c r="A698" s="2">
        <v>17</v>
      </c>
      <c r="B698" s="1" t="s">
        <v>169</v>
      </c>
      <c r="C698" s="4">
        <v>3</v>
      </c>
      <c r="D698" s="8">
        <v>1.33</v>
      </c>
      <c r="E698" s="4">
        <v>0</v>
      </c>
      <c r="F698" s="8">
        <v>0</v>
      </c>
      <c r="G698" s="4">
        <v>3</v>
      </c>
      <c r="H698" s="8">
        <v>3.37</v>
      </c>
      <c r="I698" s="4">
        <v>0</v>
      </c>
    </row>
    <row r="699" spans="1:9" x14ac:dyDescent="0.2">
      <c r="A699" s="1"/>
      <c r="C699" s="4"/>
      <c r="D699" s="8"/>
      <c r="E699" s="4"/>
      <c r="F699" s="8"/>
      <c r="G699" s="4"/>
      <c r="H699" s="8"/>
      <c r="I699" s="4"/>
    </row>
    <row r="700" spans="1:9" x14ac:dyDescent="0.2">
      <c r="A700" s="1" t="s">
        <v>29</v>
      </c>
      <c r="C700" s="4"/>
      <c r="D700" s="8"/>
      <c r="E700" s="4"/>
      <c r="F700" s="8"/>
      <c r="G700" s="4"/>
      <c r="H700" s="8"/>
      <c r="I700" s="4"/>
    </row>
    <row r="701" spans="1:9" x14ac:dyDescent="0.2">
      <c r="A701" s="2">
        <v>1</v>
      </c>
      <c r="B701" s="1" t="s">
        <v>131</v>
      </c>
      <c r="C701" s="4">
        <v>16</v>
      </c>
      <c r="D701" s="8">
        <v>4.62</v>
      </c>
      <c r="E701" s="4">
        <v>16</v>
      </c>
      <c r="F701" s="8">
        <v>8.42</v>
      </c>
      <c r="G701" s="4">
        <v>0</v>
      </c>
      <c r="H701" s="8">
        <v>0</v>
      </c>
      <c r="I701" s="4">
        <v>0</v>
      </c>
    </row>
    <row r="702" spans="1:9" x14ac:dyDescent="0.2">
      <c r="A702" s="2">
        <v>2</v>
      </c>
      <c r="B702" s="1" t="s">
        <v>159</v>
      </c>
      <c r="C702" s="4">
        <v>14</v>
      </c>
      <c r="D702" s="8">
        <v>4.05</v>
      </c>
      <c r="E702" s="4">
        <v>10</v>
      </c>
      <c r="F702" s="8">
        <v>5.26</v>
      </c>
      <c r="G702" s="4">
        <v>4</v>
      </c>
      <c r="H702" s="8">
        <v>2.68</v>
      </c>
      <c r="I702" s="4">
        <v>0</v>
      </c>
    </row>
    <row r="703" spans="1:9" x14ac:dyDescent="0.2">
      <c r="A703" s="2">
        <v>3</v>
      </c>
      <c r="B703" s="1" t="s">
        <v>121</v>
      </c>
      <c r="C703" s="4">
        <v>13</v>
      </c>
      <c r="D703" s="8">
        <v>3.76</v>
      </c>
      <c r="E703" s="4">
        <v>9</v>
      </c>
      <c r="F703" s="8">
        <v>4.74</v>
      </c>
      <c r="G703" s="4">
        <v>4</v>
      </c>
      <c r="H703" s="8">
        <v>2.68</v>
      </c>
      <c r="I703" s="4">
        <v>0</v>
      </c>
    </row>
    <row r="704" spans="1:9" x14ac:dyDescent="0.2">
      <c r="A704" s="2">
        <v>3</v>
      </c>
      <c r="B704" s="1" t="s">
        <v>126</v>
      </c>
      <c r="C704" s="4">
        <v>13</v>
      </c>
      <c r="D704" s="8">
        <v>3.76</v>
      </c>
      <c r="E704" s="4">
        <v>12</v>
      </c>
      <c r="F704" s="8">
        <v>6.32</v>
      </c>
      <c r="G704" s="4">
        <v>1</v>
      </c>
      <c r="H704" s="8">
        <v>0.67</v>
      </c>
      <c r="I704" s="4">
        <v>0</v>
      </c>
    </row>
    <row r="705" spans="1:9" x14ac:dyDescent="0.2">
      <c r="A705" s="2">
        <v>3</v>
      </c>
      <c r="B705" s="1" t="s">
        <v>128</v>
      </c>
      <c r="C705" s="4">
        <v>13</v>
      </c>
      <c r="D705" s="8">
        <v>3.76</v>
      </c>
      <c r="E705" s="4">
        <v>11</v>
      </c>
      <c r="F705" s="8">
        <v>5.79</v>
      </c>
      <c r="G705" s="4">
        <v>2</v>
      </c>
      <c r="H705" s="8">
        <v>1.34</v>
      </c>
      <c r="I705" s="4">
        <v>0</v>
      </c>
    </row>
    <row r="706" spans="1:9" x14ac:dyDescent="0.2">
      <c r="A706" s="2">
        <v>3</v>
      </c>
      <c r="B706" s="1" t="s">
        <v>132</v>
      </c>
      <c r="C706" s="4">
        <v>13</v>
      </c>
      <c r="D706" s="8">
        <v>3.76</v>
      </c>
      <c r="E706" s="4">
        <v>13</v>
      </c>
      <c r="F706" s="8">
        <v>6.84</v>
      </c>
      <c r="G706" s="4">
        <v>0</v>
      </c>
      <c r="H706" s="8">
        <v>0</v>
      </c>
      <c r="I706" s="4">
        <v>0</v>
      </c>
    </row>
    <row r="707" spans="1:9" x14ac:dyDescent="0.2">
      <c r="A707" s="2">
        <v>7</v>
      </c>
      <c r="B707" s="1" t="s">
        <v>162</v>
      </c>
      <c r="C707" s="4">
        <v>12</v>
      </c>
      <c r="D707" s="8">
        <v>3.47</v>
      </c>
      <c r="E707" s="4">
        <v>5</v>
      </c>
      <c r="F707" s="8">
        <v>2.63</v>
      </c>
      <c r="G707" s="4">
        <v>6</v>
      </c>
      <c r="H707" s="8">
        <v>4.03</v>
      </c>
      <c r="I707" s="4">
        <v>1</v>
      </c>
    </row>
    <row r="708" spans="1:9" x14ac:dyDescent="0.2">
      <c r="A708" s="2">
        <v>8</v>
      </c>
      <c r="B708" s="1" t="s">
        <v>116</v>
      </c>
      <c r="C708" s="4">
        <v>11</v>
      </c>
      <c r="D708" s="8">
        <v>3.18</v>
      </c>
      <c r="E708" s="4">
        <v>1</v>
      </c>
      <c r="F708" s="8">
        <v>0.53</v>
      </c>
      <c r="G708" s="4">
        <v>10</v>
      </c>
      <c r="H708" s="8">
        <v>6.71</v>
      </c>
      <c r="I708" s="4">
        <v>0</v>
      </c>
    </row>
    <row r="709" spans="1:9" x14ac:dyDescent="0.2">
      <c r="A709" s="2">
        <v>9</v>
      </c>
      <c r="B709" s="1" t="s">
        <v>122</v>
      </c>
      <c r="C709" s="4">
        <v>8</v>
      </c>
      <c r="D709" s="8">
        <v>2.31</v>
      </c>
      <c r="E709" s="4">
        <v>6</v>
      </c>
      <c r="F709" s="8">
        <v>3.16</v>
      </c>
      <c r="G709" s="4">
        <v>2</v>
      </c>
      <c r="H709" s="8">
        <v>1.34</v>
      </c>
      <c r="I709" s="4">
        <v>0</v>
      </c>
    </row>
    <row r="710" spans="1:9" x14ac:dyDescent="0.2">
      <c r="A710" s="2">
        <v>9</v>
      </c>
      <c r="B710" s="1" t="s">
        <v>171</v>
      </c>
      <c r="C710" s="4">
        <v>8</v>
      </c>
      <c r="D710" s="8">
        <v>2.31</v>
      </c>
      <c r="E710" s="4">
        <v>2</v>
      </c>
      <c r="F710" s="8">
        <v>1.05</v>
      </c>
      <c r="G710" s="4">
        <v>6</v>
      </c>
      <c r="H710" s="8">
        <v>4.03</v>
      </c>
      <c r="I710" s="4">
        <v>0</v>
      </c>
    </row>
    <row r="711" spans="1:9" x14ac:dyDescent="0.2">
      <c r="A711" s="2">
        <v>9</v>
      </c>
      <c r="B711" s="1" t="s">
        <v>124</v>
      </c>
      <c r="C711" s="4">
        <v>8</v>
      </c>
      <c r="D711" s="8">
        <v>2.31</v>
      </c>
      <c r="E711" s="4">
        <v>6</v>
      </c>
      <c r="F711" s="8">
        <v>3.16</v>
      </c>
      <c r="G711" s="4">
        <v>2</v>
      </c>
      <c r="H711" s="8">
        <v>1.34</v>
      </c>
      <c r="I711" s="4">
        <v>0</v>
      </c>
    </row>
    <row r="712" spans="1:9" x14ac:dyDescent="0.2">
      <c r="A712" s="2">
        <v>9</v>
      </c>
      <c r="B712" s="1" t="s">
        <v>170</v>
      </c>
      <c r="C712" s="4">
        <v>8</v>
      </c>
      <c r="D712" s="8">
        <v>2.31</v>
      </c>
      <c r="E712" s="4">
        <v>7</v>
      </c>
      <c r="F712" s="8">
        <v>3.68</v>
      </c>
      <c r="G712" s="4">
        <v>0</v>
      </c>
      <c r="H712" s="8">
        <v>0</v>
      </c>
      <c r="I712" s="4">
        <v>1</v>
      </c>
    </row>
    <row r="713" spans="1:9" x14ac:dyDescent="0.2">
      <c r="A713" s="2">
        <v>13</v>
      </c>
      <c r="B713" s="1" t="s">
        <v>153</v>
      </c>
      <c r="C713" s="4">
        <v>7</v>
      </c>
      <c r="D713" s="8">
        <v>2.02</v>
      </c>
      <c r="E713" s="4">
        <v>0</v>
      </c>
      <c r="F713" s="8">
        <v>0</v>
      </c>
      <c r="G713" s="4">
        <v>7</v>
      </c>
      <c r="H713" s="8">
        <v>4.7</v>
      </c>
      <c r="I713" s="4">
        <v>0</v>
      </c>
    </row>
    <row r="714" spans="1:9" x14ac:dyDescent="0.2">
      <c r="A714" s="2">
        <v>13</v>
      </c>
      <c r="B714" s="1" t="s">
        <v>119</v>
      </c>
      <c r="C714" s="4">
        <v>7</v>
      </c>
      <c r="D714" s="8">
        <v>2.02</v>
      </c>
      <c r="E714" s="4">
        <v>2</v>
      </c>
      <c r="F714" s="8">
        <v>1.05</v>
      </c>
      <c r="G714" s="4">
        <v>5</v>
      </c>
      <c r="H714" s="8">
        <v>3.36</v>
      </c>
      <c r="I714" s="4">
        <v>0</v>
      </c>
    </row>
    <row r="715" spans="1:9" x14ac:dyDescent="0.2">
      <c r="A715" s="2">
        <v>13</v>
      </c>
      <c r="B715" s="1" t="s">
        <v>134</v>
      </c>
      <c r="C715" s="4">
        <v>7</v>
      </c>
      <c r="D715" s="8">
        <v>2.02</v>
      </c>
      <c r="E715" s="4">
        <v>7</v>
      </c>
      <c r="F715" s="8">
        <v>3.68</v>
      </c>
      <c r="G715" s="4">
        <v>0</v>
      </c>
      <c r="H715" s="8">
        <v>0</v>
      </c>
      <c r="I715" s="4">
        <v>0</v>
      </c>
    </row>
    <row r="716" spans="1:9" x14ac:dyDescent="0.2">
      <c r="A716" s="2">
        <v>16</v>
      </c>
      <c r="B716" s="1" t="s">
        <v>117</v>
      </c>
      <c r="C716" s="4">
        <v>6</v>
      </c>
      <c r="D716" s="8">
        <v>1.73</v>
      </c>
      <c r="E716" s="4">
        <v>1</v>
      </c>
      <c r="F716" s="8">
        <v>0.53</v>
      </c>
      <c r="G716" s="4">
        <v>5</v>
      </c>
      <c r="H716" s="8">
        <v>3.36</v>
      </c>
      <c r="I716" s="4">
        <v>0</v>
      </c>
    </row>
    <row r="717" spans="1:9" x14ac:dyDescent="0.2">
      <c r="A717" s="2">
        <v>16</v>
      </c>
      <c r="B717" s="1" t="s">
        <v>160</v>
      </c>
      <c r="C717" s="4">
        <v>6</v>
      </c>
      <c r="D717" s="8">
        <v>1.73</v>
      </c>
      <c r="E717" s="4">
        <v>4</v>
      </c>
      <c r="F717" s="8">
        <v>2.11</v>
      </c>
      <c r="G717" s="4">
        <v>2</v>
      </c>
      <c r="H717" s="8">
        <v>1.34</v>
      </c>
      <c r="I717" s="4">
        <v>0</v>
      </c>
    </row>
    <row r="718" spans="1:9" x14ac:dyDescent="0.2">
      <c r="A718" s="2">
        <v>16</v>
      </c>
      <c r="B718" s="1" t="s">
        <v>129</v>
      </c>
      <c r="C718" s="4">
        <v>6</v>
      </c>
      <c r="D718" s="8">
        <v>1.73</v>
      </c>
      <c r="E718" s="4">
        <v>6</v>
      </c>
      <c r="F718" s="8">
        <v>3.16</v>
      </c>
      <c r="G718" s="4">
        <v>0</v>
      </c>
      <c r="H718" s="8">
        <v>0</v>
      </c>
      <c r="I718" s="4">
        <v>0</v>
      </c>
    </row>
    <row r="719" spans="1:9" x14ac:dyDescent="0.2">
      <c r="A719" s="2">
        <v>16</v>
      </c>
      <c r="B719" s="1" t="s">
        <v>135</v>
      </c>
      <c r="C719" s="4">
        <v>6</v>
      </c>
      <c r="D719" s="8">
        <v>1.73</v>
      </c>
      <c r="E719" s="4">
        <v>5</v>
      </c>
      <c r="F719" s="8">
        <v>2.63</v>
      </c>
      <c r="G719" s="4">
        <v>1</v>
      </c>
      <c r="H719" s="8">
        <v>0.67</v>
      </c>
      <c r="I719" s="4">
        <v>0</v>
      </c>
    </row>
    <row r="720" spans="1:9" x14ac:dyDescent="0.2">
      <c r="A720" s="2">
        <v>20</v>
      </c>
      <c r="B720" s="1" t="s">
        <v>140</v>
      </c>
      <c r="C720" s="4">
        <v>5</v>
      </c>
      <c r="D720" s="8">
        <v>1.45</v>
      </c>
      <c r="E720" s="4">
        <v>2</v>
      </c>
      <c r="F720" s="8">
        <v>1.05</v>
      </c>
      <c r="G720" s="4">
        <v>3</v>
      </c>
      <c r="H720" s="8">
        <v>2.0099999999999998</v>
      </c>
      <c r="I720" s="4">
        <v>0</v>
      </c>
    </row>
    <row r="721" spans="1:9" x14ac:dyDescent="0.2">
      <c r="A721" s="2">
        <v>20</v>
      </c>
      <c r="B721" s="1" t="s">
        <v>206</v>
      </c>
      <c r="C721" s="4">
        <v>5</v>
      </c>
      <c r="D721" s="8">
        <v>1.45</v>
      </c>
      <c r="E721" s="4">
        <v>4</v>
      </c>
      <c r="F721" s="8">
        <v>2.11</v>
      </c>
      <c r="G721" s="4">
        <v>1</v>
      </c>
      <c r="H721" s="8">
        <v>0.67</v>
      </c>
      <c r="I721" s="4">
        <v>0</v>
      </c>
    </row>
    <row r="722" spans="1:9" x14ac:dyDescent="0.2">
      <c r="A722" s="2">
        <v>20</v>
      </c>
      <c r="B722" s="1" t="s">
        <v>125</v>
      </c>
      <c r="C722" s="4">
        <v>5</v>
      </c>
      <c r="D722" s="8">
        <v>1.45</v>
      </c>
      <c r="E722" s="4">
        <v>1</v>
      </c>
      <c r="F722" s="8">
        <v>0.53</v>
      </c>
      <c r="G722" s="4">
        <v>4</v>
      </c>
      <c r="H722" s="8">
        <v>2.68</v>
      </c>
      <c r="I722" s="4">
        <v>0</v>
      </c>
    </row>
    <row r="723" spans="1:9" x14ac:dyDescent="0.2">
      <c r="A723" s="2">
        <v>20</v>
      </c>
      <c r="B723" s="1" t="s">
        <v>178</v>
      </c>
      <c r="C723" s="4">
        <v>5</v>
      </c>
      <c r="D723" s="8">
        <v>1.45</v>
      </c>
      <c r="E723" s="4">
        <v>4</v>
      </c>
      <c r="F723" s="8">
        <v>2.11</v>
      </c>
      <c r="G723" s="4">
        <v>0</v>
      </c>
      <c r="H723" s="8">
        <v>0</v>
      </c>
      <c r="I723" s="4">
        <v>1</v>
      </c>
    </row>
    <row r="724" spans="1:9" x14ac:dyDescent="0.2">
      <c r="A724" s="2">
        <v>20</v>
      </c>
      <c r="B724" s="1" t="s">
        <v>169</v>
      </c>
      <c r="C724" s="4">
        <v>5</v>
      </c>
      <c r="D724" s="8">
        <v>1.45</v>
      </c>
      <c r="E724" s="4">
        <v>0</v>
      </c>
      <c r="F724" s="8">
        <v>0</v>
      </c>
      <c r="G724" s="4">
        <v>5</v>
      </c>
      <c r="H724" s="8">
        <v>3.36</v>
      </c>
      <c r="I724" s="4">
        <v>0</v>
      </c>
    </row>
    <row r="725" spans="1:9" x14ac:dyDescent="0.2">
      <c r="A725" s="1"/>
      <c r="C725" s="4"/>
      <c r="D725" s="8"/>
      <c r="E725" s="4"/>
      <c r="F725" s="8"/>
      <c r="G725" s="4"/>
      <c r="H725" s="8"/>
      <c r="I725" s="4"/>
    </row>
    <row r="726" spans="1:9" x14ac:dyDescent="0.2">
      <c r="A726" s="1" t="s">
        <v>30</v>
      </c>
      <c r="C726" s="4"/>
      <c r="D726" s="8"/>
      <c r="E726" s="4"/>
      <c r="F726" s="8"/>
      <c r="G726" s="4"/>
      <c r="H726" s="8"/>
      <c r="I726" s="4"/>
    </row>
    <row r="727" spans="1:9" x14ac:dyDescent="0.2">
      <c r="A727" s="2">
        <v>1</v>
      </c>
      <c r="B727" s="1" t="s">
        <v>126</v>
      </c>
      <c r="C727" s="4">
        <v>27</v>
      </c>
      <c r="D727" s="8">
        <v>8.49</v>
      </c>
      <c r="E727" s="4">
        <v>23</v>
      </c>
      <c r="F727" s="8">
        <v>14.2</v>
      </c>
      <c r="G727" s="4">
        <v>4</v>
      </c>
      <c r="H727" s="8">
        <v>2.65</v>
      </c>
      <c r="I727" s="4">
        <v>0</v>
      </c>
    </row>
    <row r="728" spans="1:9" x14ac:dyDescent="0.2">
      <c r="A728" s="2">
        <v>2</v>
      </c>
      <c r="B728" s="1" t="s">
        <v>132</v>
      </c>
      <c r="C728" s="4">
        <v>21</v>
      </c>
      <c r="D728" s="8">
        <v>6.6</v>
      </c>
      <c r="E728" s="4">
        <v>21</v>
      </c>
      <c r="F728" s="8">
        <v>12.96</v>
      </c>
      <c r="G728" s="4">
        <v>0</v>
      </c>
      <c r="H728" s="8">
        <v>0</v>
      </c>
      <c r="I728" s="4">
        <v>0</v>
      </c>
    </row>
    <row r="729" spans="1:9" x14ac:dyDescent="0.2">
      <c r="A729" s="2">
        <v>3</v>
      </c>
      <c r="B729" s="1" t="s">
        <v>131</v>
      </c>
      <c r="C729" s="4">
        <v>17</v>
      </c>
      <c r="D729" s="8">
        <v>5.35</v>
      </c>
      <c r="E729" s="4">
        <v>17</v>
      </c>
      <c r="F729" s="8">
        <v>10.49</v>
      </c>
      <c r="G729" s="4">
        <v>0</v>
      </c>
      <c r="H729" s="8">
        <v>0</v>
      </c>
      <c r="I729" s="4">
        <v>0</v>
      </c>
    </row>
    <row r="730" spans="1:9" x14ac:dyDescent="0.2">
      <c r="A730" s="2">
        <v>4</v>
      </c>
      <c r="B730" s="1" t="s">
        <v>120</v>
      </c>
      <c r="C730" s="4">
        <v>11</v>
      </c>
      <c r="D730" s="8">
        <v>3.46</v>
      </c>
      <c r="E730" s="4">
        <v>0</v>
      </c>
      <c r="F730" s="8">
        <v>0</v>
      </c>
      <c r="G730" s="4">
        <v>11</v>
      </c>
      <c r="H730" s="8">
        <v>7.28</v>
      </c>
      <c r="I730" s="4">
        <v>0</v>
      </c>
    </row>
    <row r="731" spans="1:9" x14ac:dyDescent="0.2">
      <c r="A731" s="2">
        <v>5</v>
      </c>
      <c r="B731" s="1" t="s">
        <v>128</v>
      </c>
      <c r="C731" s="4">
        <v>10</v>
      </c>
      <c r="D731" s="8">
        <v>3.14</v>
      </c>
      <c r="E731" s="4">
        <v>9</v>
      </c>
      <c r="F731" s="8">
        <v>5.56</v>
      </c>
      <c r="G731" s="4">
        <v>1</v>
      </c>
      <c r="H731" s="8">
        <v>0.66</v>
      </c>
      <c r="I731" s="4">
        <v>0</v>
      </c>
    </row>
    <row r="732" spans="1:9" x14ac:dyDescent="0.2">
      <c r="A732" s="2">
        <v>6</v>
      </c>
      <c r="B732" s="1" t="s">
        <v>134</v>
      </c>
      <c r="C732" s="4">
        <v>8</v>
      </c>
      <c r="D732" s="8">
        <v>2.52</v>
      </c>
      <c r="E732" s="4">
        <v>5</v>
      </c>
      <c r="F732" s="8">
        <v>3.09</v>
      </c>
      <c r="G732" s="4">
        <v>3</v>
      </c>
      <c r="H732" s="8">
        <v>1.99</v>
      </c>
      <c r="I732" s="4">
        <v>0</v>
      </c>
    </row>
    <row r="733" spans="1:9" x14ac:dyDescent="0.2">
      <c r="A733" s="2">
        <v>7</v>
      </c>
      <c r="B733" s="1" t="s">
        <v>116</v>
      </c>
      <c r="C733" s="4">
        <v>7</v>
      </c>
      <c r="D733" s="8">
        <v>2.2000000000000002</v>
      </c>
      <c r="E733" s="4">
        <v>2</v>
      </c>
      <c r="F733" s="8">
        <v>1.23</v>
      </c>
      <c r="G733" s="4">
        <v>5</v>
      </c>
      <c r="H733" s="8">
        <v>3.31</v>
      </c>
      <c r="I733" s="4">
        <v>0</v>
      </c>
    </row>
    <row r="734" spans="1:9" x14ac:dyDescent="0.2">
      <c r="A734" s="2">
        <v>7</v>
      </c>
      <c r="B734" s="1" t="s">
        <v>117</v>
      </c>
      <c r="C734" s="4">
        <v>7</v>
      </c>
      <c r="D734" s="8">
        <v>2.2000000000000002</v>
      </c>
      <c r="E734" s="4">
        <v>0</v>
      </c>
      <c r="F734" s="8">
        <v>0</v>
      </c>
      <c r="G734" s="4">
        <v>7</v>
      </c>
      <c r="H734" s="8">
        <v>4.6399999999999997</v>
      </c>
      <c r="I734" s="4">
        <v>0</v>
      </c>
    </row>
    <row r="735" spans="1:9" x14ac:dyDescent="0.2">
      <c r="A735" s="2">
        <v>7</v>
      </c>
      <c r="B735" s="1" t="s">
        <v>171</v>
      </c>
      <c r="C735" s="4">
        <v>7</v>
      </c>
      <c r="D735" s="8">
        <v>2.2000000000000002</v>
      </c>
      <c r="E735" s="4">
        <v>2</v>
      </c>
      <c r="F735" s="8">
        <v>1.23</v>
      </c>
      <c r="G735" s="4">
        <v>5</v>
      </c>
      <c r="H735" s="8">
        <v>3.31</v>
      </c>
      <c r="I735" s="4">
        <v>0</v>
      </c>
    </row>
    <row r="736" spans="1:9" x14ac:dyDescent="0.2">
      <c r="A736" s="2">
        <v>10</v>
      </c>
      <c r="B736" s="1" t="s">
        <v>118</v>
      </c>
      <c r="C736" s="4">
        <v>6</v>
      </c>
      <c r="D736" s="8">
        <v>1.89</v>
      </c>
      <c r="E736" s="4">
        <v>2</v>
      </c>
      <c r="F736" s="8">
        <v>1.23</v>
      </c>
      <c r="G736" s="4">
        <v>4</v>
      </c>
      <c r="H736" s="8">
        <v>2.65</v>
      </c>
      <c r="I736" s="4">
        <v>0</v>
      </c>
    </row>
    <row r="737" spans="1:9" x14ac:dyDescent="0.2">
      <c r="A737" s="2">
        <v>10</v>
      </c>
      <c r="B737" s="1" t="s">
        <v>149</v>
      </c>
      <c r="C737" s="4">
        <v>6</v>
      </c>
      <c r="D737" s="8">
        <v>1.89</v>
      </c>
      <c r="E737" s="4">
        <v>3</v>
      </c>
      <c r="F737" s="8">
        <v>1.85</v>
      </c>
      <c r="G737" s="4">
        <v>3</v>
      </c>
      <c r="H737" s="8">
        <v>1.99</v>
      </c>
      <c r="I737" s="4">
        <v>0</v>
      </c>
    </row>
    <row r="738" spans="1:9" x14ac:dyDescent="0.2">
      <c r="A738" s="2">
        <v>10</v>
      </c>
      <c r="B738" s="1" t="s">
        <v>122</v>
      </c>
      <c r="C738" s="4">
        <v>6</v>
      </c>
      <c r="D738" s="8">
        <v>1.89</v>
      </c>
      <c r="E738" s="4">
        <v>4</v>
      </c>
      <c r="F738" s="8">
        <v>2.4700000000000002</v>
      </c>
      <c r="G738" s="4">
        <v>2</v>
      </c>
      <c r="H738" s="8">
        <v>1.32</v>
      </c>
      <c r="I738" s="4">
        <v>0</v>
      </c>
    </row>
    <row r="739" spans="1:9" x14ac:dyDescent="0.2">
      <c r="A739" s="2">
        <v>10</v>
      </c>
      <c r="B739" s="1" t="s">
        <v>154</v>
      </c>
      <c r="C739" s="4">
        <v>6</v>
      </c>
      <c r="D739" s="8">
        <v>1.89</v>
      </c>
      <c r="E739" s="4">
        <v>5</v>
      </c>
      <c r="F739" s="8">
        <v>3.09</v>
      </c>
      <c r="G739" s="4">
        <v>1</v>
      </c>
      <c r="H739" s="8">
        <v>0.66</v>
      </c>
      <c r="I739" s="4">
        <v>0</v>
      </c>
    </row>
    <row r="740" spans="1:9" x14ac:dyDescent="0.2">
      <c r="A740" s="2">
        <v>14</v>
      </c>
      <c r="B740" s="1" t="s">
        <v>167</v>
      </c>
      <c r="C740" s="4">
        <v>5</v>
      </c>
      <c r="D740" s="8">
        <v>1.57</v>
      </c>
      <c r="E740" s="4">
        <v>3</v>
      </c>
      <c r="F740" s="8">
        <v>1.85</v>
      </c>
      <c r="G740" s="4">
        <v>2</v>
      </c>
      <c r="H740" s="8">
        <v>1.32</v>
      </c>
      <c r="I740" s="4">
        <v>0</v>
      </c>
    </row>
    <row r="741" spans="1:9" x14ac:dyDescent="0.2">
      <c r="A741" s="2">
        <v>14</v>
      </c>
      <c r="B741" s="1" t="s">
        <v>119</v>
      </c>
      <c r="C741" s="4">
        <v>5</v>
      </c>
      <c r="D741" s="8">
        <v>1.57</v>
      </c>
      <c r="E741" s="4">
        <v>2</v>
      </c>
      <c r="F741" s="8">
        <v>1.23</v>
      </c>
      <c r="G741" s="4">
        <v>3</v>
      </c>
      <c r="H741" s="8">
        <v>1.99</v>
      </c>
      <c r="I741" s="4">
        <v>0</v>
      </c>
    </row>
    <row r="742" spans="1:9" x14ac:dyDescent="0.2">
      <c r="A742" s="2">
        <v>14</v>
      </c>
      <c r="B742" s="1" t="s">
        <v>208</v>
      </c>
      <c r="C742" s="4">
        <v>5</v>
      </c>
      <c r="D742" s="8">
        <v>1.57</v>
      </c>
      <c r="E742" s="4">
        <v>2</v>
      </c>
      <c r="F742" s="8">
        <v>1.23</v>
      </c>
      <c r="G742" s="4">
        <v>3</v>
      </c>
      <c r="H742" s="8">
        <v>1.99</v>
      </c>
      <c r="I742" s="4">
        <v>0</v>
      </c>
    </row>
    <row r="743" spans="1:9" x14ac:dyDescent="0.2">
      <c r="A743" s="2">
        <v>14</v>
      </c>
      <c r="B743" s="1" t="s">
        <v>133</v>
      </c>
      <c r="C743" s="4">
        <v>5</v>
      </c>
      <c r="D743" s="8">
        <v>1.57</v>
      </c>
      <c r="E743" s="4">
        <v>5</v>
      </c>
      <c r="F743" s="8">
        <v>3.09</v>
      </c>
      <c r="G743" s="4">
        <v>0</v>
      </c>
      <c r="H743" s="8">
        <v>0</v>
      </c>
      <c r="I743" s="4">
        <v>0</v>
      </c>
    </row>
    <row r="744" spans="1:9" x14ac:dyDescent="0.2">
      <c r="A744" s="2">
        <v>14</v>
      </c>
      <c r="B744" s="1" t="s">
        <v>169</v>
      </c>
      <c r="C744" s="4">
        <v>5</v>
      </c>
      <c r="D744" s="8">
        <v>1.57</v>
      </c>
      <c r="E744" s="4">
        <v>0</v>
      </c>
      <c r="F744" s="8">
        <v>0</v>
      </c>
      <c r="G744" s="4">
        <v>4</v>
      </c>
      <c r="H744" s="8">
        <v>2.65</v>
      </c>
      <c r="I744" s="4">
        <v>0</v>
      </c>
    </row>
    <row r="745" spans="1:9" x14ac:dyDescent="0.2">
      <c r="A745" s="2">
        <v>14</v>
      </c>
      <c r="B745" s="1" t="s">
        <v>135</v>
      </c>
      <c r="C745" s="4">
        <v>5</v>
      </c>
      <c r="D745" s="8">
        <v>1.57</v>
      </c>
      <c r="E745" s="4">
        <v>1</v>
      </c>
      <c r="F745" s="8">
        <v>0.62</v>
      </c>
      <c r="G745" s="4">
        <v>4</v>
      </c>
      <c r="H745" s="8">
        <v>2.65</v>
      </c>
      <c r="I745" s="4">
        <v>0</v>
      </c>
    </row>
    <row r="746" spans="1:9" x14ac:dyDescent="0.2">
      <c r="A746" s="2">
        <v>20</v>
      </c>
      <c r="B746" s="1" t="s">
        <v>161</v>
      </c>
      <c r="C746" s="4">
        <v>4</v>
      </c>
      <c r="D746" s="8">
        <v>1.26</v>
      </c>
      <c r="E746" s="4">
        <v>3</v>
      </c>
      <c r="F746" s="8">
        <v>1.85</v>
      </c>
      <c r="G746" s="4">
        <v>1</v>
      </c>
      <c r="H746" s="8">
        <v>0.66</v>
      </c>
      <c r="I746" s="4">
        <v>0</v>
      </c>
    </row>
    <row r="747" spans="1:9" x14ac:dyDescent="0.2">
      <c r="A747" s="2">
        <v>20</v>
      </c>
      <c r="B747" s="1" t="s">
        <v>163</v>
      </c>
      <c r="C747" s="4">
        <v>4</v>
      </c>
      <c r="D747" s="8">
        <v>1.26</v>
      </c>
      <c r="E747" s="4">
        <v>0</v>
      </c>
      <c r="F747" s="8">
        <v>0</v>
      </c>
      <c r="G747" s="4">
        <v>4</v>
      </c>
      <c r="H747" s="8">
        <v>2.65</v>
      </c>
      <c r="I747" s="4">
        <v>0</v>
      </c>
    </row>
    <row r="748" spans="1:9" x14ac:dyDescent="0.2">
      <c r="A748" s="2">
        <v>20</v>
      </c>
      <c r="B748" s="1" t="s">
        <v>207</v>
      </c>
      <c r="C748" s="4">
        <v>4</v>
      </c>
      <c r="D748" s="8">
        <v>1.26</v>
      </c>
      <c r="E748" s="4">
        <v>0</v>
      </c>
      <c r="F748" s="8">
        <v>0</v>
      </c>
      <c r="G748" s="4">
        <v>4</v>
      </c>
      <c r="H748" s="8">
        <v>2.65</v>
      </c>
      <c r="I748" s="4">
        <v>0</v>
      </c>
    </row>
    <row r="749" spans="1:9" x14ac:dyDescent="0.2">
      <c r="A749" s="2">
        <v>20</v>
      </c>
      <c r="B749" s="1" t="s">
        <v>187</v>
      </c>
      <c r="C749" s="4">
        <v>4</v>
      </c>
      <c r="D749" s="8">
        <v>1.26</v>
      </c>
      <c r="E749" s="4">
        <v>0</v>
      </c>
      <c r="F749" s="8">
        <v>0</v>
      </c>
      <c r="G749" s="4">
        <v>4</v>
      </c>
      <c r="H749" s="8">
        <v>2.65</v>
      </c>
      <c r="I749" s="4">
        <v>0</v>
      </c>
    </row>
    <row r="750" spans="1:9" x14ac:dyDescent="0.2">
      <c r="A750" s="2">
        <v>20</v>
      </c>
      <c r="B750" s="1" t="s">
        <v>121</v>
      </c>
      <c r="C750" s="4">
        <v>4</v>
      </c>
      <c r="D750" s="8">
        <v>1.26</v>
      </c>
      <c r="E750" s="4">
        <v>4</v>
      </c>
      <c r="F750" s="8">
        <v>2.4700000000000002</v>
      </c>
      <c r="G750" s="4">
        <v>0</v>
      </c>
      <c r="H750" s="8">
        <v>0</v>
      </c>
      <c r="I750" s="4">
        <v>0</v>
      </c>
    </row>
    <row r="751" spans="1:9" x14ac:dyDescent="0.2">
      <c r="A751" s="2">
        <v>20</v>
      </c>
      <c r="B751" s="1" t="s">
        <v>156</v>
      </c>
      <c r="C751" s="4">
        <v>4</v>
      </c>
      <c r="D751" s="8">
        <v>1.26</v>
      </c>
      <c r="E751" s="4">
        <v>2</v>
      </c>
      <c r="F751" s="8">
        <v>1.23</v>
      </c>
      <c r="G751" s="4">
        <v>2</v>
      </c>
      <c r="H751" s="8">
        <v>1.32</v>
      </c>
      <c r="I751" s="4">
        <v>0</v>
      </c>
    </row>
    <row r="752" spans="1:9" x14ac:dyDescent="0.2">
      <c r="A752" s="2">
        <v>20</v>
      </c>
      <c r="B752" s="1" t="s">
        <v>124</v>
      </c>
      <c r="C752" s="4">
        <v>4</v>
      </c>
      <c r="D752" s="8">
        <v>1.26</v>
      </c>
      <c r="E752" s="4">
        <v>2</v>
      </c>
      <c r="F752" s="8">
        <v>1.23</v>
      </c>
      <c r="G752" s="4">
        <v>2</v>
      </c>
      <c r="H752" s="8">
        <v>1.32</v>
      </c>
      <c r="I752" s="4">
        <v>0</v>
      </c>
    </row>
    <row r="753" spans="1:9" x14ac:dyDescent="0.2">
      <c r="A753" s="2">
        <v>20</v>
      </c>
      <c r="B753" s="1" t="s">
        <v>151</v>
      </c>
      <c r="C753" s="4">
        <v>4</v>
      </c>
      <c r="D753" s="8">
        <v>1.26</v>
      </c>
      <c r="E753" s="4">
        <v>0</v>
      </c>
      <c r="F753" s="8">
        <v>0</v>
      </c>
      <c r="G753" s="4">
        <v>4</v>
      </c>
      <c r="H753" s="8">
        <v>2.65</v>
      </c>
      <c r="I753" s="4">
        <v>0</v>
      </c>
    </row>
    <row r="754" spans="1:9" x14ac:dyDescent="0.2">
      <c r="A754" s="2">
        <v>20</v>
      </c>
      <c r="B754" s="1" t="s">
        <v>209</v>
      </c>
      <c r="C754" s="4">
        <v>4</v>
      </c>
      <c r="D754" s="8">
        <v>1.26</v>
      </c>
      <c r="E754" s="4">
        <v>1</v>
      </c>
      <c r="F754" s="8">
        <v>0.62</v>
      </c>
      <c r="G754" s="4">
        <v>3</v>
      </c>
      <c r="H754" s="8">
        <v>1.99</v>
      </c>
      <c r="I754" s="4">
        <v>0</v>
      </c>
    </row>
    <row r="755" spans="1:9" x14ac:dyDescent="0.2">
      <c r="A755" s="2">
        <v>20</v>
      </c>
      <c r="B755" s="1" t="s">
        <v>144</v>
      </c>
      <c r="C755" s="4">
        <v>4</v>
      </c>
      <c r="D755" s="8">
        <v>1.26</v>
      </c>
      <c r="E755" s="4">
        <v>0</v>
      </c>
      <c r="F755" s="8">
        <v>0</v>
      </c>
      <c r="G755" s="4">
        <v>4</v>
      </c>
      <c r="H755" s="8">
        <v>2.65</v>
      </c>
      <c r="I755" s="4">
        <v>0</v>
      </c>
    </row>
    <row r="756" spans="1:9" x14ac:dyDescent="0.2">
      <c r="A756" s="1"/>
      <c r="C756" s="4"/>
      <c r="D756" s="8"/>
      <c r="E756" s="4"/>
      <c r="F756" s="8"/>
      <c r="G756" s="4"/>
      <c r="H756" s="8"/>
      <c r="I756" s="4"/>
    </row>
    <row r="757" spans="1:9" x14ac:dyDescent="0.2">
      <c r="A757" s="1" t="s">
        <v>31</v>
      </c>
      <c r="C757" s="4"/>
      <c r="D757" s="8"/>
      <c r="E757" s="4"/>
      <c r="F757" s="8"/>
      <c r="G757" s="4"/>
      <c r="H757" s="8"/>
      <c r="I757" s="4"/>
    </row>
    <row r="758" spans="1:9" x14ac:dyDescent="0.2">
      <c r="A758" s="2">
        <v>1</v>
      </c>
      <c r="B758" s="1" t="s">
        <v>132</v>
      </c>
      <c r="C758" s="4">
        <v>28</v>
      </c>
      <c r="D758" s="8">
        <v>5.0599999999999996</v>
      </c>
      <c r="E758" s="4">
        <v>25</v>
      </c>
      <c r="F758" s="8">
        <v>14.45</v>
      </c>
      <c r="G758" s="4">
        <v>3</v>
      </c>
      <c r="H758" s="8">
        <v>0.79</v>
      </c>
      <c r="I758" s="4">
        <v>0</v>
      </c>
    </row>
    <row r="759" spans="1:9" x14ac:dyDescent="0.2">
      <c r="A759" s="2">
        <v>2</v>
      </c>
      <c r="B759" s="1" t="s">
        <v>126</v>
      </c>
      <c r="C759" s="4">
        <v>27</v>
      </c>
      <c r="D759" s="8">
        <v>4.88</v>
      </c>
      <c r="E759" s="4">
        <v>17</v>
      </c>
      <c r="F759" s="8">
        <v>9.83</v>
      </c>
      <c r="G759" s="4">
        <v>10</v>
      </c>
      <c r="H759" s="8">
        <v>2.64</v>
      </c>
      <c r="I759" s="4">
        <v>0</v>
      </c>
    </row>
    <row r="760" spans="1:9" x14ac:dyDescent="0.2">
      <c r="A760" s="2">
        <v>3</v>
      </c>
      <c r="B760" s="1" t="s">
        <v>131</v>
      </c>
      <c r="C760" s="4">
        <v>26</v>
      </c>
      <c r="D760" s="8">
        <v>4.7</v>
      </c>
      <c r="E760" s="4">
        <v>22</v>
      </c>
      <c r="F760" s="8">
        <v>12.72</v>
      </c>
      <c r="G760" s="4">
        <v>4</v>
      </c>
      <c r="H760" s="8">
        <v>1.06</v>
      </c>
      <c r="I760" s="4">
        <v>0</v>
      </c>
    </row>
    <row r="761" spans="1:9" x14ac:dyDescent="0.2">
      <c r="A761" s="2">
        <v>4</v>
      </c>
      <c r="B761" s="1" t="s">
        <v>118</v>
      </c>
      <c r="C761" s="4">
        <v>19</v>
      </c>
      <c r="D761" s="8">
        <v>3.44</v>
      </c>
      <c r="E761" s="4">
        <v>3</v>
      </c>
      <c r="F761" s="8">
        <v>1.73</v>
      </c>
      <c r="G761" s="4">
        <v>16</v>
      </c>
      <c r="H761" s="8">
        <v>4.22</v>
      </c>
      <c r="I761" s="4">
        <v>0</v>
      </c>
    </row>
    <row r="762" spans="1:9" x14ac:dyDescent="0.2">
      <c r="A762" s="2">
        <v>5</v>
      </c>
      <c r="B762" s="1" t="s">
        <v>116</v>
      </c>
      <c r="C762" s="4">
        <v>18</v>
      </c>
      <c r="D762" s="8">
        <v>3.25</v>
      </c>
      <c r="E762" s="4">
        <v>3</v>
      </c>
      <c r="F762" s="8">
        <v>1.73</v>
      </c>
      <c r="G762" s="4">
        <v>15</v>
      </c>
      <c r="H762" s="8">
        <v>3.96</v>
      </c>
      <c r="I762" s="4">
        <v>0</v>
      </c>
    </row>
    <row r="763" spans="1:9" x14ac:dyDescent="0.2">
      <c r="A763" s="2">
        <v>5</v>
      </c>
      <c r="B763" s="1" t="s">
        <v>140</v>
      </c>
      <c r="C763" s="4">
        <v>18</v>
      </c>
      <c r="D763" s="8">
        <v>3.25</v>
      </c>
      <c r="E763" s="4">
        <v>0</v>
      </c>
      <c r="F763" s="8">
        <v>0</v>
      </c>
      <c r="G763" s="4">
        <v>18</v>
      </c>
      <c r="H763" s="8">
        <v>4.75</v>
      </c>
      <c r="I763" s="4">
        <v>0</v>
      </c>
    </row>
    <row r="764" spans="1:9" x14ac:dyDescent="0.2">
      <c r="A764" s="2">
        <v>7</v>
      </c>
      <c r="B764" s="1" t="s">
        <v>117</v>
      </c>
      <c r="C764" s="4">
        <v>16</v>
      </c>
      <c r="D764" s="8">
        <v>2.89</v>
      </c>
      <c r="E764" s="4">
        <v>1</v>
      </c>
      <c r="F764" s="8">
        <v>0.57999999999999996</v>
      </c>
      <c r="G764" s="4">
        <v>15</v>
      </c>
      <c r="H764" s="8">
        <v>3.96</v>
      </c>
      <c r="I764" s="4">
        <v>0</v>
      </c>
    </row>
    <row r="765" spans="1:9" x14ac:dyDescent="0.2">
      <c r="A765" s="2">
        <v>7</v>
      </c>
      <c r="B765" s="1" t="s">
        <v>122</v>
      </c>
      <c r="C765" s="4">
        <v>16</v>
      </c>
      <c r="D765" s="8">
        <v>2.89</v>
      </c>
      <c r="E765" s="4">
        <v>2</v>
      </c>
      <c r="F765" s="8">
        <v>1.1599999999999999</v>
      </c>
      <c r="G765" s="4">
        <v>14</v>
      </c>
      <c r="H765" s="8">
        <v>3.69</v>
      </c>
      <c r="I765" s="4">
        <v>0</v>
      </c>
    </row>
    <row r="766" spans="1:9" x14ac:dyDescent="0.2">
      <c r="A766" s="2">
        <v>9</v>
      </c>
      <c r="B766" s="1" t="s">
        <v>119</v>
      </c>
      <c r="C766" s="4">
        <v>14</v>
      </c>
      <c r="D766" s="8">
        <v>2.5299999999999998</v>
      </c>
      <c r="E766" s="4">
        <v>0</v>
      </c>
      <c r="F766" s="8">
        <v>0</v>
      </c>
      <c r="G766" s="4">
        <v>14</v>
      </c>
      <c r="H766" s="8">
        <v>3.69</v>
      </c>
      <c r="I766" s="4">
        <v>0</v>
      </c>
    </row>
    <row r="767" spans="1:9" x14ac:dyDescent="0.2">
      <c r="A767" s="2">
        <v>9</v>
      </c>
      <c r="B767" s="1" t="s">
        <v>134</v>
      </c>
      <c r="C767" s="4">
        <v>14</v>
      </c>
      <c r="D767" s="8">
        <v>2.5299999999999998</v>
      </c>
      <c r="E767" s="4">
        <v>9</v>
      </c>
      <c r="F767" s="8">
        <v>5.2</v>
      </c>
      <c r="G767" s="4">
        <v>5</v>
      </c>
      <c r="H767" s="8">
        <v>1.32</v>
      </c>
      <c r="I767" s="4">
        <v>0</v>
      </c>
    </row>
    <row r="768" spans="1:9" x14ac:dyDescent="0.2">
      <c r="A768" s="2">
        <v>11</v>
      </c>
      <c r="B768" s="1" t="s">
        <v>153</v>
      </c>
      <c r="C768" s="4">
        <v>13</v>
      </c>
      <c r="D768" s="8">
        <v>2.35</v>
      </c>
      <c r="E768" s="4">
        <v>3</v>
      </c>
      <c r="F768" s="8">
        <v>1.73</v>
      </c>
      <c r="G768" s="4">
        <v>10</v>
      </c>
      <c r="H768" s="8">
        <v>2.64</v>
      </c>
      <c r="I768" s="4">
        <v>0</v>
      </c>
    </row>
    <row r="769" spans="1:9" x14ac:dyDescent="0.2">
      <c r="A769" s="2">
        <v>12</v>
      </c>
      <c r="B769" s="1" t="s">
        <v>163</v>
      </c>
      <c r="C769" s="4">
        <v>12</v>
      </c>
      <c r="D769" s="8">
        <v>2.17</v>
      </c>
      <c r="E769" s="4">
        <v>2</v>
      </c>
      <c r="F769" s="8">
        <v>1.1599999999999999</v>
      </c>
      <c r="G769" s="4">
        <v>10</v>
      </c>
      <c r="H769" s="8">
        <v>2.64</v>
      </c>
      <c r="I769" s="4">
        <v>0</v>
      </c>
    </row>
    <row r="770" spans="1:9" x14ac:dyDescent="0.2">
      <c r="A770" s="2">
        <v>12</v>
      </c>
      <c r="B770" s="1" t="s">
        <v>145</v>
      </c>
      <c r="C770" s="4">
        <v>12</v>
      </c>
      <c r="D770" s="8">
        <v>2.17</v>
      </c>
      <c r="E770" s="4">
        <v>2</v>
      </c>
      <c r="F770" s="8">
        <v>1.1599999999999999</v>
      </c>
      <c r="G770" s="4">
        <v>10</v>
      </c>
      <c r="H770" s="8">
        <v>2.64</v>
      </c>
      <c r="I770" s="4">
        <v>0</v>
      </c>
    </row>
    <row r="771" spans="1:9" x14ac:dyDescent="0.2">
      <c r="A771" s="2">
        <v>12</v>
      </c>
      <c r="B771" s="1" t="s">
        <v>120</v>
      </c>
      <c r="C771" s="4">
        <v>12</v>
      </c>
      <c r="D771" s="8">
        <v>2.17</v>
      </c>
      <c r="E771" s="4">
        <v>3</v>
      </c>
      <c r="F771" s="8">
        <v>1.73</v>
      </c>
      <c r="G771" s="4">
        <v>9</v>
      </c>
      <c r="H771" s="8">
        <v>2.37</v>
      </c>
      <c r="I771" s="4">
        <v>0</v>
      </c>
    </row>
    <row r="772" spans="1:9" x14ac:dyDescent="0.2">
      <c r="A772" s="2">
        <v>12</v>
      </c>
      <c r="B772" s="1" t="s">
        <v>128</v>
      </c>
      <c r="C772" s="4">
        <v>12</v>
      </c>
      <c r="D772" s="8">
        <v>2.17</v>
      </c>
      <c r="E772" s="4">
        <v>7</v>
      </c>
      <c r="F772" s="8">
        <v>4.05</v>
      </c>
      <c r="G772" s="4">
        <v>5</v>
      </c>
      <c r="H772" s="8">
        <v>1.32</v>
      </c>
      <c r="I772" s="4">
        <v>0</v>
      </c>
    </row>
    <row r="773" spans="1:9" x14ac:dyDescent="0.2">
      <c r="A773" s="2">
        <v>16</v>
      </c>
      <c r="B773" s="1" t="s">
        <v>124</v>
      </c>
      <c r="C773" s="4">
        <v>11</v>
      </c>
      <c r="D773" s="8">
        <v>1.99</v>
      </c>
      <c r="E773" s="4">
        <v>2</v>
      </c>
      <c r="F773" s="8">
        <v>1.1599999999999999</v>
      </c>
      <c r="G773" s="4">
        <v>9</v>
      </c>
      <c r="H773" s="8">
        <v>2.37</v>
      </c>
      <c r="I773" s="4">
        <v>0</v>
      </c>
    </row>
    <row r="774" spans="1:9" x14ac:dyDescent="0.2">
      <c r="A774" s="2">
        <v>16</v>
      </c>
      <c r="B774" s="1" t="s">
        <v>154</v>
      </c>
      <c r="C774" s="4">
        <v>11</v>
      </c>
      <c r="D774" s="8">
        <v>1.99</v>
      </c>
      <c r="E774" s="4">
        <v>5</v>
      </c>
      <c r="F774" s="8">
        <v>2.89</v>
      </c>
      <c r="G774" s="4">
        <v>6</v>
      </c>
      <c r="H774" s="8">
        <v>1.58</v>
      </c>
      <c r="I774" s="4">
        <v>0</v>
      </c>
    </row>
    <row r="775" spans="1:9" x14ac:dyDescent="0.2">
      <c r="A775" s="2">
        <v>16</v>
      </c>
      <c r="B775" s="1" t="s">
        <v>133</v>
      </c>
      <c r="C775" s="4">
        <v>11</v>
      </c>
      <c r="D775" s="8">
        <v>1.99</v>
      </c>
      <c r="E775" s="4">
        <v>7</v>
      </c>
      <c r="F775" s="8">
        <v>4.05</v>
      </c>
      <c r="G775" s="4">
        <v>4</v>
      </c>
      <c r="H775" s="8">
        <v>1.06</v>
      </c>
      <c r="I775" s="4">
        <v>0</v>
      </c>
    </row>
    <row r="776" spans="1:9" x14ac:dyDescent="0.2">
      <c r="A776" s="2">
        <v>19</v>
      </c>
      <c r="B776" s="1" t="s">
        <v>123</v>
      </c>
      <c r="C776" s="4">
        <v>9</v>
      </c>
      <c r="D776" s="8">
        <v>1.63</v>
      </c>
      <c r="E776" s="4">
        <v>3</v>
      </c>
      <c r="F776" s="8">
        <v>1.73</v>
      </c>
      <c r="G776" s="4">
        <v>6</v>
      </c>
      <c r="H776" s="8">
        <v>1.58</v>
      </c>
      <c r="I776" s="4">
        <v>0</v>
      </c>
    </row>
    <row r="777" spans="1:9" x14ac:dyDescent="0.2">
      <c r="A777" s="2">
        <v>20</v>
      </c>
      <c r="B777" s="1" t="s">
        <v>121</v>
      </c>
      <c r="C777" s="4">
        <v>8</v>
      </c>
      <c r="D777" s="8">
        <v>1.45</v>
      </c>
      <c r="E777" s="4">
        <v>3</v>
      </c>
      <c r="F777" s="8">
        <v>1.73</v>
      </c>
      <c r="G777" s="4">
        <v>5</v>
      </c>
      <c r="H777" s="8">
        <v>1.32</v>
      </c>
      <c r="I777" s="4">
        <v>0</v>
      </c>
    </row>
    <row r="778" spans="1:9" x14ac:dyDescent="0.2">
      <c r="A778" s="1"/>
      <c r="C778" s="4"/>
      <c r="D778" s="8"/>
      <c r="E778" s="4"/>
      <c r="F778" s="8"/>
      <c r="G778" s="4"/>
      <c r="H778" s="8"/>
      <c r="I778" s="4"/>
    </row>
    <row r="779" spans="1:9" x14ac:dyDescent="0.2">
      <c r="A779" s="1" t="s">
        <v>32</v>
      </c>
      <c r="C779" s="4"/>
      <c r="D779" s="8"/>
      <c r="E779" s="4"/>
      <c r="F779" s="8"/>
      <c r="G779" s="4"/>
      <c r="H779" s="8"/>
      <c r="I779" s="4"/>
    </row>
    <row r="780" spans="1:9" x14ac:dyDescent="0.2">
      <c r="A780" s="2">
        <v>1</v>
      </c>
      <c r="B780" s="1" t="s">
        <v>126</v>
      </c>
      <c r="C780" s="4">
        <v>56</v>
      </c>
      <c r="D780" s="8">
        <v>9.32</v>
      </c>
      <c r="E780" s="4">
        <v>51</v>
      </c>
      <c r="F780" s="8">
        <v>16.78</v>
      </c>
      <c r="G780" s="4">
        <v>5</v>
      </c>
      <c r="H780" s="8">
        <v>1.71</v>
      </c>
      <c r="I780" s="4">
        <v>0</v>
      </c>
    </row>
    <row r="781" spans="1:9" x14ac:dyDescent="0.2">
      <c r="A781" s="2">
        <v>2</v>
      </c>
      <c r="B781" s="1" t="s">
        <v>131</v>
      </c>
      <c r="C781" s="4">
        <v>32</v>
      </c>
      <c r="D781" s="8">
        <v>5.32</v>
      </c>
      <c r="E781" s="4">
        <v>29</v>
      </c>
      <c r="F781" s="8">
        <v>9.5399999999999991</v>
      </c>
      <c r="G781" s="4">
        <v>3</v>
      </c>
      <c r="H781" s="8">
        <v>1.02</v>
      </c>
      <c r="I781" s="4">
        <v>0</v>
      </c>
    </row>
    <row r="782" spans="1:9" x14ac:dyDescent="0.2">
      <c r="A782" s="2">
        <v>2</v>
      </c>
      <c r="B782" s="1" t="s">
        <v>132</v>
      </c>
      <c r="C782" s="4">
        <v>32</v>
      </c>
      <c r="D782" s="8">
        <v>5.32</v>
      </c>
      <c r="E782" s="4">
        <v>29</v>
      </c>
      <c r="F782" s="8">
        <v>9.5399999999999991</v>
      </c>
      <c r="G782" s="4">
        <v>3</v>
      </c>
      <c r="H782" s="8">
        <v>1.02</v>
      </c>
      <c r="I782" s="4">
        <v>0</v>
      </c>
    </row>
    <row r="783" spans="1:9" x14ac:dyDescent="0.2">
      <c r="A783" s="2">
        <v>4</v>
      </c>
      <c r="B783" s="1" t="s">
        <v>129</v>
      </c>
      <c r="C783" s="4">
        <v>18</v>
      </c>
      <c r="D783" s="8">
        <v>3</v>
      </c>
      <c r="E783" s="4">
        <v>18</v>
      </c>
      <c r="F783" s="8">
        <v>5.92</v>
      </c>
      <c r="G783" s="4">
        <v>0</v>
      </c>
      <c r="H783" s="8">
        <v>0</v>
      </c>
      <c r="I783" s="4">
        <v>0</v>
      </c>
    </row>
    <row r="784" spans="1:9" x14ac:dyDescent="0.2">
      <c r="A784" s="2">
        <v>5</v>
      </c>
      <c r="B784" s="1" t="s">
        <v>116</v>
      </c>
      <c r="C784" s="4">
        <v>16</v>
      </c>
      <c r="D784" s="8">
        <v>2.66</v>
      </c>
      <c r="E784" s="4">
        <v>1</v>
      </c>
      <c r="F784" s="8">
        <v>0.33</v>
      </c>
      <c r="G784" s="4">
        <v>15</v>
      </c>
      <c r="H784" s="8">
        <v>5.12</v>
      </c>
      <c r="I784" s="4">
        <v>0</v>
      </c>
    </row>
    <row r="785" spans="1:9" x14ac:dyDescent="0.2">
      <c r="A785" s="2">
        <v>5</v>
      </c>
      <c r="B785" s="1" t="s">
        <v>122</v>
      </c>
      <c r="C785" s="4">
        <v>16</v>
      </c>
      <c r="D785" s="8">
        <v>2.66</v>
      </c>
      <c r="E785" s="4">
        <v>6</v>
      </c>
      <c r="F785" s="8">
        <v>1.97</v>
      </c>
      <c r="G785" s="4">
        <v>10</v>
      </c>
      <c r="H785" s="8">
        <v>3.41</v>
      </c>
      <c r="I785" s="4">
        <v>0</v>
      </c>
    </row>
    <row r="786" spans="1:9" x14ac:dyDescent="0.2">
      <c r="A786" s="2">
        <v>5</v>
      </c>
      <c r="B786" s="1" t="s">
        <v>128</v>
      </c>
      <c r="C786" s="4">
        <v>16</v>
      </c>
      <c r="D786" s="8">
        <v>2.66</v>
      </c>
      <c r="E786" s="4">
        <v>14</v>
      </c>
      <c r="F786" s="8">
        <v>4.6100000000000003</v>
      </c>
      <c r="G786" s="4">
        <v>2</v>
      </c>
      <c r="H786" s="8">
        <v>0.68</v>
      </c>
      <c r="I786" s="4">
        <v>0</v>
      </c>
    </row>
    <row r="787" spans="1:9" x14ac:dyDescent="0.2">
      <c r="A787" s="2">
        <v>8</v>
      </c>
      <c r="B787" s="1" t="s">
        <v>124</v>
      </c>
      <c r="C787" s="4">
        <v>11</v>
      </c>
      <c r="D787" s="8">
        <v>1.83</v>
      </c>
      <c r="E787" s="4">
        <v>7</v>
      </c>
      <c r="F787" s="8">
        <v>2.2999999999999998</v>
      </c>
      <c r="G787" s="4">
        <v>4</v>
      </c>
      <c r="H787" s="8">
        <v>1.37</v>
      </c>
      <c r="I787" s="4">
        <v>0</v>
      </c>
    </row>
    <row r="788" spans="1:9" x14ac:dyDescent="0.2">
      <c r="A788" s="2">
        <v>8</v>
      </c>
      <c r="B788" s="1" t="s">
        <v>134</v>
      </c>
      <c r="C788" s="4">
        <v>11</v>
      </c>
      <c r="D788" s="8">
        <v>1.83</v>
      </c>
      <c r="E788" s="4">
        <v>9</v>
      </c>
      <c r="F788" s="8">
        <v>2.96</v>
      </c>
      <c r="G788" s="4">
        <v>2</v>
      </c>
      <c r="H788" s="8">
        <v>0.68</v>
      </c>
      <c r="I788" s="4">
        <v>0</v>
      </c>
    </row>
    <row r="789" spans="1:9" x14ac:dyDescent="0.2">
      <c r="A789" s="2">
        <v>10</v>
      </c>
      <c r="B789" s="1" t="s">
        <v>127</v>
      </c>
      <c r="C789" s="4">
        <v>10</v>
      </c>
      <c r="D789" s="8">
        <v>1.66</v>
      </c>
      <c r="E789" s="4">
        <v>3</v>
      </c>
      <c r="F789" s="8">
        <v>0.99</v>
      </c>
      <c r="G789" s="4">
        <v>7</v>
      </c>
      <c r="H789" s="8">
        <v>2.39</v>
      </c>
      <c r="I789" s="4">
        <v>0</v>
      </c>
    </row>
    <row r="790" spans="1:9" x14ac:dyDescent="0.2">
      <c r="A790" s="2">
        <v>10</v>
      </c>
      <c r="B790" s="1" t="s">
        <v>130</v>
      </c>
      <c r="C790" s="4">
        <v>10</v>
      </c>
      <c r="D790" s="8">
        <v>1.66</v>
      </c>
      <c r="E790" s="4">
        <v>7</v>
      </c>
      <c r="F790" s="8">
        <v>2.2999999999999998</v>
      </c>
      <c r="G790" s="4">
        <v>3</v>
      </c>
      <c r="H790" s="8">
        <v>1.02</v>
      </c>
      <c r="I790" s="4">
        <v>0</v>
      </c>
    </row>
    <row r="791" spans="1:9" x14ac:dyDescent="0.2">
      <c r="A791" s="2">
        <v>12</v>
      </c>
      <c r="B791" s="1" t="s">
        <v>120</v>
      </c>
      <c r="C791" s="4">
        <v>9</v>
      </c>
      <c r="D791" s="8">
        <v>1.5</v>
      </c>
      <c r="E791" s="4">
        <v>3</v>
      </c>
      <c r="F791" s="8">
        <v>0.99</v>
      </c>
      <c r="G791" s="4">
        <v>6</v>
      </c>
      <c r="H791" s="8">
        <v>2.0499999999999998</v>
      </c>
      <c r="I791" s="4">
        <v>0</v>
      </c>
    </row>
    <row r="792" spans="1:9" x14ac:dyDescent="0.2">
      <c r="A792" s="2">
        <v>12</v>
      </c>
      <c r="B792" s="1" t="s">
        <v>193</v>
      </c>
      <c r="C792" s="4">
        <v>9</v>
      </c>
      <c r="D792" s="8">
        <v>1.5</v>
      </c>
      <c r="E792" s="4">
        <v>1</v>
      </c>
      <c r="F792" s="8">
        <v>0.33</v>
      </c>
      <c r="G792" s="4">
        <v>7</v>
      </c>
      <c r="H792" s="8">
        <v>2.39</v>
      </c>
      <c r="I792" s="4">
        <v>0</v>
      </c>
    </row>
    <row r="793" spans="1:9" x14ac:dyDescent="0.2">
      <c r="A793" s="2">
        <v>14</v>
      </c>
      <c r="B793" s="1" t="s">
        <v>117</v>
      </c>
      <c r="C793" s="4">
        <v>8</v>
      </c>
      <c r="D793" s="8">
        <v>1.33</v>
      </c>
      <c r="E793" s="4">
        <v>2</v>
      </c>
      <c r="F793" s="8">
        <v>0.66</v>
      </c>
      <c r="G793" s="4">
        <v>6</v>
      </c>
      <c r="H793" s="8">
        <v>2.0499999999999998</v>
      </c>
      <c r="I793" s="4">
        <v>0</v>
      </c>
    </row>
    <row r="794" spans="1:9" x14ac:dyDescent="0.2">
      <c r="A794" s="2">
        <v>14</v>
      </c>
      <c r="B794" s="1" t="s">
        <v>162</v>
      </c>
      <c r="C794" s="4">
        <v>8</v>
      </c>
      <c r="D794" s="8">
        <v>1.33</v>
      </c>
      <c r="E794" s="4">
        <v>5</v>
      </c>
      <c r="F794" s="8">
        <v>1.64</v>
      </c>
      <c r="G794" s="4">
        <v>3</v>
      </c>
      <c r="H794" s="8">
        <v>1.02</v>
      </c>
      <c r="I794" s="4">
        <v>0</v>
      </c>
    </row>
    <row r="795" spans="1:9" x14ac:dyDescent="0.2">
      <c r="A795" s="2">
        <v>14</v>
      </c>
      <c r="B795" s="1" t="s">
        <v>170</v>
      </c>
      <c r="C795" s="4">
        <v>8</v>
      </c>
      <c r="D795" s="8">
        <v>1.33</v>
      </c>
      <c r="E795" s="4">
        <v>5</v>
      </c>
      <c r="F795" s="8">
        <v>1.64</v>
      </c>
      <c r="G795" s="4">
        <v>3</v>
      </c>
      <c r="H795" s="8">
        <v>1.02</v>
      </c>
      <c r="I795" s="4">
        <v>0</v>
      </c>
    </row>
    <row r="796" spans="1:9" x14ac:dyDescent="0.2">
      <c r="A796" s="2">
        <v>14</v>
      </c>
      <c r="B796" s="1" t="s">
        <v>135</v>
      </c>
      <c r="C796" s="4">
        <v>8</v>
      </c>
      <c r="D796" s="8">
        <v>1.33</v>
      </c>
      <c r="E796" s="4">
        <v>3</v>
      </c>
      <c r="F796" s="8">
        <v>0.99</v>
      </c>
      <c r="G796" s="4">
        <v>5</v>
      </c>
      <c r="H796" s="8">
        <v>1.71</v>
      </c>
      <c r="I796" s="4">
        <v>0</v>
      </c>
    </row>
    <row r="797" spans="1:9" x14ac:dyDescent="0.2">
      <c r="A797" s="2">
        <v>18</v>
      </c>
      <c r="B797" s="1" t="s">
        <v>163</v>
      </c>
      <c r="C797" s="4">
        <v>7</v>
      </c>
      <c r="D797" s="8">
        <v>1.1599999999999999</v>
      </c>
      <c r="E797" s="4">
        <v>1</v>
      </c>
      <c r="F797" s="8">
        <v>0.33</v>
      </c>
      <c r="G797" s="4">
        <v>6</v>
      </c>
      <c r="H797" s="8">
        <v>2.0499999999999998</v>
      </c>
      <c r="I797" s="4">
        <v>0</v>
      </c>
    </row>
    <row r="798" spans="1:9" x14ac:dyDescent="0.2">
      <c r="A798" s="2">
        <v>18</v>
      </c>
      <c r="B798" s="1" t="s">
        <v>153</v>
      </c>
      <c r="C798" s="4">
        <v>7</v>
      </c>
      <c r="D798" s="8">
        <v>1.1599999999999999</v>
      </c>
      <c r="E798" s="4">
        <v>4</v>
      </c>
      <c r="F798" s="8">
        <v>1.32</v>
      </c>
      <c r="G798" s="4">
        <v>3</v>
      </c>
      <c r="H798" s="8">
        <v>1.02</v>
      </c>
      <c r="I798" s="4">
        <v>0</v>
      </c>
    </row>
    <row r="799" spans="1:9" x14ac:dyDescent="0.2">
      <c r="A799" s="2">
        <v>18</v>
      </c>
      <c r="B799" s="1" t="s">
        <v>119</v>
      </c>
      <c r="C799" s="4">
        <v>7</v>
      </c>
      <c r="D799" s="8">
        <v>1.1599999999999999</v>
      </c>
      <c r="E799" s="4">
        <v>1</v>
      </c>
      <c r="F799" s="8">
        <v>0.33</v>
      </c>
      <c r="G799" s="4">
        <v>6</v>
      </c>
      <c r="H799" s="8">
        <v>2.0499999999999998</v>
      </c>
      <c r="I799" s="4">
        <v>0</v>
      </c>
    </row>
    <row r="800" spans="1:9" x14ac:dyDescent="0.2">
      <c r="A800" s="2">
        <v>18</v>
      </c>
      <c r="B800" s="1" t="s">
        <v>186</v>
      </c>
      <c r="C800" s="4">
        <v>7</v>
      </c>
      <c r="D800" s="8">
        <v>1.1599999999999999</v>
      </c>
      <c r="E800" s="4">
        <v>0</v>
      </c>
      <c r="F800" s="8">
        <v>0</v>
      </c>
      <c r="G800" s="4">
        <v>7</v>
      </c>
      <c r="H800" s="8">
        <v>2.39</v>
      </c>
      <c r="I800" s="4">
        <v>0</v>
      </c>
    </row>
    <row r="801" spans="1:9" x14ac:dyDescent="0.2">
      <c r="A801" s="2">
        <v>18</v>
      </c>
      <c r="B801" s="1" t="s">
        <v>210</v>
      </c>
      <c r="C801" s="4">
        <v>7</v>
      </c>
      <c r="D801" s="8">
        <v>1.1599999999999999</v>
      </c>
      <c r="E801" s="4">
        <v>0</v>
      </c>
      <c r="F801" s="8">
        <v>0</v>
      </c>
      <c r="G801" s="4">
        <v>7</v>
      </c>
      <c r="H801" s="8">
        <v>2.39</v>
      </c>
      <c r="I801" s="4">
        <v>0</v>
      </c>
    </row>
    <row r="802" spans="1:9" x14ac:dyDescent="0.2">
      <c r="A802" s="2">
        <v>18</v>
      </c>
      <c r="B802" s="1" t="s">
        <v>178</v>
      </c>
      <c r="C802" s="4">
        <v>7</v>
      </c>
      <c r="D802" s="8">
        <v>1.1599999999999999</v>
      </c>
      <c r="E802" s="4">
        <v>7</v>
      </c>
      <c r="F802" s="8">
        <v>2.2999999999999998</v>
      </c>
      <c r="G802" s="4">
        <v>0</v>
      </c>
      <c r="H802" s="8">
        <v>0</v>
      </c>
      <c r="I802" s="4">
        <v>0</v>
      </c>
    </row>
    <row r="803" spans="1:9" x14ac:dyDescent="0.2">
      <c r="A803" s="2">
        <v>18</v>
      </c>
      <c r="B803" s="1" t="s">
        <v>152</v>
      </c>
      <c r="C803" s="4">
        <v>7</v>
      </c>
      <c r="D803" s="8">
        <v>1.1599999999999999</v>
      </c>
      <c r="E803" s="4">
        <v>2</v>
      </c>
      <c r="F803" s="8">
        <v>0.66</v>
      </c>
      <c r="G803" s="4">
        <v>5</v>
      </c>
      <c r="H803" s="8">
        <v>1.71</v>
      </c>
      <c r="I803" s="4">
        <v>0</v>
      </c>
    </row>
    <row r="804" spans="1:9" x14ac:dyDescent="0.2">
      <c r="A804" s="2">
        <v>18</v>
      </c>
      <c r="B804" s="1" t="s">
        <v>154</v>
      </c>
      <c r="C804" s="4">
        <v>7</v>
      </c>
      <c r="D804" s="8">
        <v>1.1599999999999999</v>
      </c>
      <c r="E804" s="4">
        <v>5</v>
      </c>
      <c r="F804" s="8">
        <v>1.64</v>
      </c>
      <c r="G804" s="4">
        <v>2</v>
      </c>
      <c r="H804" s="8">
        <v>0.68</v>
      </c>
      <c r="I804" s="4">
        <v>0</v>
      </c>
    </row>
    <row r="805" spans="1:9" x14ac:dyDescent="0.2">
      <c r="A805" s="1"/>
      <c r="C805" s="4"/>
      <c r="D805" s="8"/>
      <c r="E805" s="4"/>
      <c r="F805" s="8"/>
      <c r="G805" s="4"/>
      <c r="H805" s="8"/>
      <c r="I805" s="4"/>
    </row>
    <row r="806" spans="1:9" x14ac:dyDescent="0.2">
      <c r="A806" s="1" t="s">
        <v>33</v>
      </c>
      <c r="C806" s="4"/>
      <c r="D806" s="8"/>
      <c r="E806" s="4"/>
      <c r="F806" s="8"/>
      <c r="G806" s="4"/>
      <c r="H806" s="8"/>
      <c r="I806" s="4"/>
    </row>
    <row r="807" spans="1:9" x14ac:dyDescent="0.2">
      <c r="A807" s="2">
        <v>1</v>
      </c>
      <c r="B807" s="1" t="s">
        <v>131</v>
      </c>
      <c r="C807" s="4">
        <v>12</v>
      </c>
      <c r="D807" s="8">
        <v>6.67</v>
      </c>
      <c r="E807" s="4">
        <v>12</v>
      </c>
      <c r="F807" s="8">
        <v>13.04</v>
      </c>
      <c r="G807" s="4">
        <v>0</v>
      </c>
      <c r="H807" s="8">
        <v>0</v>
      </c>
      <c r="I807" s="4">
        <v>0</v>
      </c>
    </row>
    <row r="808" spans="1:9" x14ac:dyDescent="0.2">
      <c r="A808" s="2">
        <v>2</v>
      </c>
      <c r="B808" s="1" t="s">
        <v>116</v>
      </c>
      <c r="C808" s="4">
        <v>11</v>
      </c>
      <c r="D808" s="8">
        <v>6.11</v>
      </c>
      <c r="E808" s="4">
        <v>2</v>
      </c>
      <c r="F808" s="8">
        <v>2.17</v>
      </c>
      <c r="G808" s="4">
        <v>9</v>
      </c>
      <c r="H808" s="8">
        <v>10.47</v>
      </c>
      <c r="I808" s="4">
        <v>0</v>
      </c>
    </row>
    <row r="809" spans="1:9" x14ac:dyDescent="0.2">
      <c r="A809" s="2">
        <v>3</v>
      </c>
      <c r="B809" s="1" t="s">
        <v>135</v>
      </c>
      <c r="C809" s="4">
        <v>7</v>
      </c>
      <c r="D809" s="8">
        <v>3.89</v>
      </c>
      <c r="E809" s="4">
        <v>4</v>
      </c>
      <c r="F809" s="8">
        <v>4.3499999999999996</v>
      </c>
      <c r="G809" s="4">
        <v>3</v>
      </c>
      <c r="H809" s="8">
        <v>3.49</v>
      </c>
      <c r="I809" s="4">
        <v>0</v>
      </c>
    </row>
    <row r="810" spans="1:9" x14ac:dyDescent="0.2">
      <c r="A810" s="2">
        <v>4</v>
      </c>
      <c r="B810" s="1" t="s">
        <v>118</v>
      </c>
      <c r="C810" s="4">
        <v>6</v>
      </c>
      <c r="D810" s="8">
        <v>3.33</v>
      </c>
      <c r="E810" s="4">
        <v>2</v>
      </c>
      <c r="F810" s="8">
        <v>2.17</v>
      </c>
      <c r="G810" s="4">
        <v>4</v>
      </c>
      <c r="H810" s="8">
        <v>4.6500000000000004</v>
      </c>
      <c r="I810" s="4">
        <v>0</v>
      </c>
    </row>
    <row r="811" spans="1:9" x14ac:dyDescent="0.2">
      <c r="A811" s="2">
        <v>4</v>
      </c>
      <c r="B811" s="1" t="s">
        <v>204</v>
      </c>
      <c r="C811" s="4">
        <v>6</v>
      </c>
      <c r="D811" s="8">
        <v>3.33</v>
      </c>
      <c r="E811" s="4">
        <v>2</v>
      </c>
      <c r="F811" s="8">
        <v>2.17</v>
      </c>
      <c r="G811" s="4">
        <v>4</v>
      </c>
      <c r="H811" s="8">
        <v>4.6500000000000004</v>
      </c>
      <c r="I811" s="4">
        <v>0</v>
      </c>
    </row>
    <row r="812" spans="1:9" x14ac:dyDescent="0.2">
      <c r="A812" s="2">
        <v>4</v>
      </c>
      <c r="B812" s="1" t="s">
        <v>121</v>
      </c>
      <c r="C812" s="4">
        <v>6</v>
      </c>
      <c r="D812" s="8">
        <v>3.33</v>
      </c>
      <c r="E812" s="4">
        <v>4</v>
      </c>
      <c r="F812" s="8">
        <v>4.3499999999999996</v>
      </c>
      <c r="G812" s="4">
        <v>2</v>
      </c>
      <c r="H812" s="8">
        <v>2.33</v>
      </c>
      <c r="I812" s="4">
        <v>0</v>
      </c>
    </row>
    <row r="813" spans="1:9" x14ac:dyDescent="0.2">
      <c r="A813" s="2">
        <v>4</v>
      </c>
      <c r="B813" s="1" t="s">
        <v>128</v>
      </c>
      <c r="C813" s="4">
        <v>6</v>
      </c>
      <c r="D813" s="8">
        <v>3.33</v>
      </c>
      <c r="E813" s="4">
        <v>4</v>
      </c>
      <c r="F813" s="8">
        <v>4.3499999999999996</v>
      </c>
      <c r="G813" s="4">
        <v>2</v>
      </c>
      <c r="H813" s="8">
        <v>2.33</v>
      </c>
      <c r="I813" s="4">
        <v>0</v>
      </c>
    </row>
    <row r="814" spans="1:9" x14ac:dyDescent="0.2">
      <c r="A814" s="2">
        <v>4</v>
      </c>
      <c r="B814" s="1" t="s">
        <v>132</v>
      </c>
      <c r="C814" s="4">
        <v>6</v>
      </c>
      <c r="D814" s="8">
        <v>3.33</v>
      </c>
      <c r="E814" s="4">
        <v>6</v>
      </c>
      <c r="F814" s="8">
        <v>6.52</v>
      </c>
      <c r="G814" s="4">
        <v>0</v>
      </c>
      <c r="H814" s="8">
        <v>0</v>
      </c>
      <c r="I814" s="4">
        <v>0</v>
      </c>
    </row>
    <row r="815" spans="1:9" x14ac:dyDescent="0.2">
      <c r="A815" s="2">
        <v>9</v>
      </c>
      <c r="B815" s="1" t="s">
        <v>161</v>
      </c>
      <c r="C815" s="4">
        <v>5</v>
      </c>
      <c r="D815" s="8">
        <v>2.78</v>
      </c>
      <c r="E815" s="4">
        <v>5</v>
      </c>
      <c r="F815" s="8">
        <v>5.43</v>
      </c>
      <c r="G815" s="4">
        <v>0</v>
      </c>
      <c r="H815" s="8">
        <v>0</v>
      </c>
      <c r="I815" s="4">
        <v>0</v>
      </c>
    </row>
    <row r="816" spans="1:9" x14ac:dyDescent="0.2">
      <c r="A816" s="2">
        <v>9</v>
      </c>
      <c r="B816" s="1" t="s">
        <v>122</v>
      </c>
      <c r="C816" s="4">
        <v>5</v>
      </c>
      <c r="D816" s="8">
        <v>2.78</v>
      </c>
      <c r="E816" s="4">
        <v>2</v>
      </c>
      <c r="F816" s="8">
        <v>2.17</v>
      </c>
      <c r="G816" s="4">
        <v>3</v>
      </c>
      <c r="H816" s="8">
        <v>3.49</v>
      </c>
      <c r="I816" s="4">
        <v>0</v>
      </c>
    </row>
    <row r="817" spans="1:9" x14ac:dyDescent="0.2">
      <c r="A817" s="2">
        <v>9</v>
      </c>
      <c r="B817" s="1" t="s">
        <v>170</v>
      </c>
      <c r="C817" s="4">
        <v>5</v>
      </c>
      <c r="D817" s="8">
        <v>2.78</v>
      </c>
      <c r="E817" s="4">
        <v>5</v>
      </c>
      <c r="F817" s="8">
        <v>5.43</v>
      </c>
      <c r="G817" s="4">
        <v>0</v>
      </c>
      <c r="H817" s="8">
        <v>0</v>
      </c>
      <c r="I817" s="4">
        <v>0</v>
      </c>
    </row>
    <row r="818" spans="1:9" x14ac:dyDescent="0.2">
      <c r="A818" s="2">
        <v>12</v>
      </c>
      <c r="B818" s="1" t="s">
        <v>153</v>
      </c>
      <c r="C818" s="4">
        <v>4</v>
      </c>
      <c r="D818" s="8">
        <v>2.2200000000000002</v>
      </c>
      <c r="E818" s="4">
        <v>2</v>
      </c>
      <c r="F818" s="8">
        <v>2.17</v>
      </c>
      <c r="G818" s="4">
        <v>2</v>
      </c>
      <c r="H818" s="8">
        <v>2.33</v>
      </c>
      <c r="I818" s="4">
        <v>0</v>
      </c>
    </row>
    <row r="819" spans="1:9" x14ac:dyDescent="0.2">
      <c r="A819" s="2">
        <v>12</v>
      </c>
      <c r="B819" s="1" t="s">
        <v>120</v>
      </c>
      <c r="C819" s="4">
        <v>4</v>
      </c>
      <c r="D819" s="8">
        <v>2.2200000000000002</v>
      </c>
      <c r="E819" s="4">
        <v>2</v>
      </c>
      <c r="F819" s="8">
        <v>2.17</v>
      </c>
      <c r="G819" s="4">
        <v>2</v>
      </c>
      <c r="H819" s="8">
        <v>2.33</v>
      </c>
      <c r="I819" s="4">
        <v>0</v>
      </c>
    </row>
    <row r="820" spans="1:9" x14ac:dyDescent="0.2">
      <c r="A820" s="2">
        <v>12</v>
      </c>
      <c r="B820" s="1" t="s">
        <v>211</v>
      </c>
      <c r="C820" s="4">
        <v>4</v>
      </c>
      <c r="D820" s="8">
        <v>2.2200000000000002</v>
      </c>
      <c r="E820" s="4">
        <v>0</v>
      </c>
      <c r="F820" s="8">
        <v>0</v>
      </c>
      <c r="G820" s="4">
        <v>4</v>
      </c>
      <c r="H820" s="8">
        <v>4.6500000000000004</v>
      </c>
      <c r="I820" s="4">
        <v>0</v>
      </c>
    </row>
    <row r="821" spans="1:9" x14ac:dyDescent="0.2">
      <c r="A821" s="2">
        <v>15</v>
      </c>
      <c r="B821" s="1" t="s">
        <v>201</v>
      </c>
      <c r="C821" s="4">
        <v>3</v>
      </c>
      <c r="D821" s="8">
        <v>1.67</v>
      </c>
      <c r="E821" s="4">
        <v>3</v>
      </c>
      <c r="F821" s="8">
        <v>3.26</v>
      </c>
      <c r="G821" s="4">
        <v>0</v>
      </c>
      <c r="H821" s="8">
        <v>0</v>
      </c>
      <c r="I821" s="4">
        <v>0</v>
      </c>
    </row>
    <row r="822" spans="1:9" x14ac:dyDescent="0.2">
      <c r="A822" s="2">
        <v>15</v>
      </c>
      <c r="B822" s="1" t="s">
        <v>145</v>
      </c>
      <c r="C822" s="4">
        <v>3</v>
      </c>
      <c r="D822" s="8">
        <v>1.67</v>
      </c>
      <c r="E822" s="4">
        <v>1</v>
      </c>
      <c r="F822" s="8">
        <v>1.0900000000000001</v>
      </c>
      <c r="G822" s="4">
        <v>2</v>
      </c>
      <c r="H822" s="8">
        <v>2.33</v>
      </c>
      <c r="I822" s="4">
        <v>0</v>
      </c>
    </row>
    <row r="823" spans="1:9" x14ac:dyDescent="0.2">
      <c r="A823" s="2">
        <v>15</v>
      </c>
      <c r="B823" s="1" t="s">
        <v>212</v>
      </c>
      <c r="C823" s="4">
        <v>3</v>
      </c>
      <c r="D823" s="8">
        <v>1.67</v>
      </c>
      <c r="E823" s="4">
        <v>3</v>
      </c>
      <c r="F823" s="8">
        <v>3.26</v>
      </c>
      <c r="G823" s="4">
        <v>0</v>
      </c>
      <c r="H823" s="8">
        <v>0</v>
      </c>
      <c r="I823" s="4">
        <v>0</v>
      </c>
    </row>
    <row r="824" spans="1:9" x14ac:dyDescent="0.2">
      <c r="A824" s="2">
        <v>15</v>
      </c>
      <c r="B824" s="1" t="s">
        <v>123</v>
      </c>
      <c r="C824" s="4">
        <v>3</v>
      </c>
      <c r="D824" s="8">
        <v>1.67</v>
      </c>
      <c r="E824" s="4">
        <v>3</v>
      </c>
      <c r="F824" s="8">
        <v>3.26</v>
      </c>
      <c r="G824" s="4">
        <v>0</v>
      </c>
      <c r="H824" s="8">
        <v>0</v>
      </c>
      <c r="I824" s="4">
        <v>0</v>
      </c>
    </row>
    <row r="825" spans="1:9" x14ac:dyDescent="0.2">
      <c r="A825" s="2">
        <v>15</v>
      </c>
      <c r="B825" s="1" t="s">
        <v>152</v>
      </c>
      <c r="C825" s="4">
        <v>3</v>
      </c>
      <c r="D825" s="8">
        <v>1.67</v>
      </c>
      <c r="E825" s="4">
        <v>2</v>
      </c>
      <c r="F825" s="8">
        <v>2.17</v>
      </c>
      <c r="G825" s="4">
        <v>1</v>
      </c>
      <c r="H825" s="8">
        <v>1.1599999999999999</v>
      </c>
      <c r="I825" s="4">
        <v>0</v>
      </c>
    </row>
    <row r="826" spans="1:9" x14ac:dyDescent="0.2">
      <c r="A826" s="2">
        <v>15</v>
      </c>
      <c r="B826" s="1" t="s">
        <v>169</v>
      </c>
      <c r="C826" s="4">
        <v>3</v>
      </c>
      <c r="D826" s="8">
        <v>1.67</v>
      </c>
      <c r="E826" s="4">
        <v>0</v>
      </c>
      <c r="F826" s="8">
        <v>0</v>
      </c>
      <c r="G826" s="4">
        <v>3</v>
      </c>
      <c r="H826" s="8">
        <v>3.49</v>
      </c>
      <c r="I826" s="4">
        <v>0</v>
      </c>
    </row>
    <row r="827" spans="1:9" x14ac:dyDescent="0.2">
      <c r="A827" s="2">
        <v>15</v>
      </c>
      <c r="B827" s="1" t="s">
        <v>213</v>
      </c>
      <c r="C827" s="4">
        <v>3</v>
      </c>
      <c r="D827" s="8">
        <v>1.67</v>
      </c>
      <c r="E827" s="4">
        <v>0</v>
      </c>
      <c r="F827" s="8">
        <v>0</v>
      </c>
      <c r="G827" s="4">
        <v>3</v>
      </c>
      <c r="H827" s="8">
        <v>3.49</v>
      </c>
      <c r="I827" s="4">
        <v>0</v>
      </c>
    </row>
    <row r="828" spans="1:9" x14ac:dyDescent="0.2">
      <c r="A828" s="1"/>
      <c r="C828" s="4"/>
      <c r="D828" s="8"/>
      <c r="E828" s="4"/>
      <c r="F828" s="8"/>
      <c r="G828" s="4"/>
      <c r="H828" s="8"/>
      <c r="I828" s="4"/>
    </row>
    <row r="829" spans="1:9" x14ac:dyDescent="0.2">
      <c r="A829" s="1" t="s">
        <v>34</v>
      </c>
      <c r="C829" s="4"/>
      <c r="D829" s="8"/>
      <c r="E829" s="4"/>
      <c r="F829" s="8"/>
      <c r="G829" s="4"/>
      <c r="H829" s="8"/>
      <c r="I829" s="4"/>
    </row>
    <row r="830" spans="1:9" x14ac:dyDescent="0.2">
      <c r="A830" s="2">
        <v>1</v>
      </c>
      <c r="B830" s="1" t="s">
        <v>116</v>
      </c>
      <c r="C830" s="4">
        <v>8</v>
      </c>
      <c r="D830" s="8">
        <v>6.84</v>
      </c>
      <c r="E830" s="4">
        <v>0</v>
      </c>
      <c r="F830" s="8">
        <v>0</v>
      </c>
      <c r="G830" s="4">
        <v>8</v>
      </c>
      <c r="H830" s="8">
        <v>10.81</v>
      </c>
      <c r="I830" s="4">
        <v>0</v>
      </c>
    </row>
    <row r="831" spans="1:9" x14ac:dyDescent="0.2">
      <c r="A831" s="2">
        <v>2</v>
      </c>
      <c r="B831" s="1" t="s">
        <v>135</v>
      </c>
      <c r="C831" s="4">
        <v>6</v>
      </c>
      <c r="D831" s="8">
        <v>5.13</v>
      </c>
      <c r="E831" s="4">
        <v>4</v>
      </c>
      <c r="F831" s="8">
        <v>10.26</v>
      </c>
      <c r="G831" s="4">
        <v>2</v>
      </c>
      <c r="H831" s="8">
        <v>2.7</v>
      </c>
      <c r="I831" s="4">
        <v>0</v>
      </c>
    </row>
    <row r="832" spans="1:9" x14ac:dyDescent="0.2">
      <c r="A832" s="2">
        <v>3</v>
      </c>
      <c r="B832" s="1" t="s">
        <v>119</v>
      </c>
      <c r="C832" s="4">
        <v>4</v>
      </c>
      <c r="D832" s="8">
        <v>3.42</v>
      </c>
      <c r="E832" s="4">
        <v>1</v>
      </c>
      <c r="F832" s="8">
        <v>2.56</v>
      </c>
      <c r="G832" s="4">
        <v>3</v>
      </c>
      <c r="H832" s="8">
        <v>4.05</v>
      </c>
      <c r="I832" s="4">
        <v>0</v>
      </c>
    </row>
    <row r="833" spans="1:9" x14ac:dyDescent="0.2">
      <c r="A833" s="2">
        <v>4</v>
      </c>
      <c r="B833" s="1" t="s">
        <v>117</v>
      </c>
      <c r="C833" s="4">
        <v>3</v>
      </c>
      <c r="D833" s="8">
        <v>2.56</v>
      </c>
      <c r="E833" s="4">
        <v>1</v>
      </c>
      <c r="F833" s="8">
        <v>2.56</v>
      </c>
      <c r="G833" s="4">
        <v>2</v>
      </c>
      <c r="H833" s="8">
        <v>2.7</v>
      </c>
      <c r="I833" s="4">
        <v>0</v>
      </c>
    </row>
    <row r="834" spans="1:9" x14ac:dyDescent="0.2">
      <c r="A834" s="2">
        <v>4</v>
      </c>
      <c r="B834" s="1" t="s">
        <v>207</v>
      </c>
      <c r="C834" s="4">
        <v>3</v>
      </c>
      <c r="D834" s="8">
        <v>2.56</v>
      </c>
      <c r="E834" s="4">
        <v>0</v>
      </c>
      <c r="F834" s="8">
        <v>0</v>
      </c>
      <c r="G834" s="4">
        <v>3</v>
      </c>
      <c r="H834" s="8">
        <v>4.05</v>
      </c>
      <c r="I834" s="4">
        <v>0</v>
      </c>
    </row>
    <row r="835" spans="1:9" x14ac:dyDescent="0.2">
      <c r="A835" s="2">
        <v>4</v>
      </c>
      <c r="B835" s="1" t="s">
        <v>186</v>
      </c>
      <c r="C835" s="4">
        <v>3</v>
      </c>
      <c r="D835" s="8">
        <v>2.56</v>
      </c>
      <c r="E835" s="4">
        <v>0</v>
      </c>
      <c r="F835" s="8">
        <v>0</v>
      </c>
      <c r="G835" s="4">
        <v>3</v>
      </c>
      <c r="H835" s="8">
        <v>4.05</v>
      </c>
      <c r="I835" s="4">
        <v>0</v>
      </c>
    </row>
    <row r="836" spans="1:9" x14ac:dyDescent="0.2">
      <c r="A836" s="2">
        <v>4</v>
      </c>
      <c r="B836" s="1" t="s">
        <v>126</v>
      </c>
      <c r="C836" s="4">
        <v>3</v>
      </c>
      <c r="D836" s="8">
        <v>2.56</v>
      </c>
      <c r="E836" s="4">
        <v>1</v>
      </c>
      <c r="F836" s="8">
        <v>2.56</v>
      </c>
      <c r="G836" s="4">
        <v>2</v>
      </c>
      <c r="H836" s="8">
        <v>2.7</v>
      </c>
      <c r="I836" s="4">
        <v>0</v>
      </c>
    </row>
    <row r="837" spans="1:9" x14ac:dyDescent="0.2">
      <c r="A837" s="2">
        <v>4</v>
      </c>
      <c r="B837" s="1" t="s">
        <v>170</v>
      </c>
      <c r="C837" s="4">
        <v>3</v>
      </c>
      <c r="D837" s="8">
        <v>2.56</v>
      </c>
      <c r="E837" s="4">
        <v>0</v>
      </c>
      <c r="F837" s="8">
        <v>0</v>
      </c>
      <c r="G837" s="4">
        <v>3</v>
      </c>
      <c r="H837" s="8">
        <v>4.05</v>
      </c>
      <c r="I837" s="4">
        <v>0</v>
      </c>
    </row>
    <row r="838" spans="1:9" x14ac:dyDescent="0.2">
      <c r="A838" s="2">
        <v>4</v>
      </c>
      <c r="B838" s="1" t="s">
        <v>193</v>
      </c>
      <c r="C838" s="4">
        <v>3</v>
      </c>
      <c r="D838" s="8">
        <v>2.56</v>
      </c>
      <c r="E838" s="4">
        <v>1</v>
      </c>
      <c r="F838" s="8">
        <v>2.56</v>
      </c>
      <c r="G838" s="4">
        <v>1</v>
      </c>
      <c r="H838" s="8">
        <v>1.35</v>
      </c>
      <c r="I838" s="4">
        <v>0</v>
      </c>
    </row>
    <row r="839" spans="1:9" x14ac:dyDescent="0.2">
      <c r="A839" s="2">
        <v>4</v>
      </c>
      <c r="B839" s="1" t="s">
        <v>131</v>
      </c>
      <c r="C839" s="4">
        <v>3</v>
      </c>
      <c r="D839" s="8">
        <v>2.56</v>
      </c>
      <c r="E839" s="4">
        <v>3</v>
      </c>
      <c r="F839" s="8">
        <v>7.69</v>
      </c>
      <c r="G839" s="4">
        <v>0</v>
      </c>
      <c r="H839" s="8">
        <v>0</v>
      </c>
      <c r="I839" s="4">
        <v>0</v>
      </c>
    </row>
    <row r="840" spans="1:9" x14ac:dyDescent="0.2">
      <c r="A840" s="2">
        <v>4</v>
      </c>
      <c r="B840" s="1" t="s">
        <v>132</v>
      </c>
      <c r="C840" s="4">
        <v>3</v>
      </c>
      <c r="D840" s="8">
        <v>2.56</v>
      </c>
      <c r="E840" s="4">
        <v>3</v>
      </c>
      <c r="F840" s="8">
        <v>7.69</v>
      </c>
      <c r="G840" s="4">
        <v>0</v>
      </c>
      <c r="H840" s="8">
        <v>0</v>
      </c>
      <c r="I840" s="4">
        <v>0</v>
      </c>
    </row>
    <row r="841" spans="1:9" x14ac:dyDescent="0.2">
      <c r="A841" s="2">
        <v>4</v>
      </c>
      <c r="B841" s="1" t="s">
        <v>144</v>
      </c>
      <c r="C841" s="4">
        <v>3</v>
      </c>
      <c r="D841" s="8">
        <v>2.56</v>
      </c>
      <c r="E841" s="4">
        <v>0</v>
      </c>
      <c r="F841" s="8">
        <v>0</v>
      </c>
      <c r="G841" s="4">
        <v>3</v>
      </c>
      <c r="H841" s="8">
        <v>4.05</v>
      </c>
      <c r="I841" s="4">
        <v>0</v>
      </c>
    </row>
    <row r="842" spans="1:9" x14ac:dyDescent="0.2">
      <c r="A842" s="2">
        <v>13</v>
      </c>
      <c r="B842" s="1" t="s">
        <v>161</v>
      </c>
      <c r="C842" s="4">
        <v>2</v>
      </c>
      <c r="D842" s="8">
        <v>1.71</v>
      </c>
      <c r="E842" s="4">
        <v>1</v>
      </c>
      <c r="F842" s="8">
        <v>2.56</v>
      </c>
      <c r="G842" s="4">
        <v>1</v>
      </c>
      <c r="H842" s="8">
        <v>1.35</v>
      </c>
      <c r="I842" s="4">
        <v>0</v>
      </c>
    </row>
    <row r="843" spans="1:9" x14ac:dyDescent="0.2">
      <c r="A843" s="2">
        <v>13</v>
      </c>
      <c r="B843" s="1" t="s">
        <v>201</v>
      </c>
      <c r="C843" s="4">
        <v>2</v>
      </c>
      <c r="D843" s="8">
        <v>1.71</v>
      </c>
      <c r="E843" s="4">
        <v>2</v>
      </c>
      <c r="F843" s="8">
        <v>5.13</v>
      </c>
      <c r="G843" s="4">
        <v>0</v>
      </c>
      <c r="H843" s="8">
        <v>0</v>
      </c>
      <c r="I843" s="4">
        <v>0</v>
      </c>
    </row>
    <row r="844" spans="1:9" x14ac:dyDescent="0.2">
      <c r="A844" s="2">
        <v>13</v>
      </c>
      <c r="B844" s="1" t="s">
        <v>167</v>
      </c>
      <c r="C844" s="4">
        <v>2</v>
      </c>
      <c r="D844" s="8">
        <v>1.71</v>
      </c>
      <c r="E844" s="4">
        <v>2</v>
      </c>
      <c r="F844" s="8">
        <v>5.13</v>
      </c>
      <c r="G844" s="4">
        <v>0</v>
      </c>
      <c r="H844" s="8">
        <v>0</v>
      </c>
      <c r="I844" s="4">
        <v>0</v>
      </c>
    </row>
    <row r="845" spans="1:9" x14ac:dyDescent="0.2">
      <c r="A845" s="2">
        <v>13</v>
      </c>
      <c r="B845" s="1" t="s">
        <v>120</v>
      </c>
      <c r="C845" s="4">
        <v>2</v>
      </c>
      <c r="D845" s="8">
        <v>1.71</v>
      </c>
      <c r="E845" s="4">
        <v>1</v>
      </c>
      <c r="F845" s="8">
        <v>2.56</v>
      </c>
      <c r="G845" s="4">
        <v>1</v>
      </c>
      <c r="H845" s="8">
        <v>1.35</v>
      </c>
      <c r="I845" s="4">
        <v>0</v>
      </c>
    </row>
    <row r="846" spans="1:9" x14ac:dyDescent="0.2">
      <c r="A846" s="2">
        <v>13</v>
      </c>
      <c r="B846" s="1" t="s">
        <v>211</v>
      </c>
      <c r="C846" s="4">
        <v>2</v>
      </c>
      <c r="D846" s="8">
        <v>1.71</v>
      </c>
      <c r="E846" s="4">
        <v>0</v>
      </c>
      <c r="F846" s="8">
        <v>0</v>
      </c>
      <c r="G846" s="4">
        <v>2</v>
      </c>
      <c r="H846" s="8">
        <v>2.7</v>
      </c>
      <c r="I846" s="4">
        <v>0</v>
      </c>
    </row>
    <row r="847" spans="1:9" x14ac:dyDescent="0.2">
      <c r="A847" s="2">
        <v>13</v>
      </c>
      <c r="B847" s="1" t="s">
        <v>204</v>
      </c>
      <c r="C847" s="4">
        <v>2</v>
      </c>
      <c r="D847" s="8">
        <v>1.71</v>
      </c>
      <c r="E847" s="4">
        <v>1</v>
      </c>
      <c r="F847" s="8">
        <v>2.56</v>
      </c>
      <c r="G847" s="4">
        <v>1</v>
      </c>
      <c r="H847" s="8">
        <v>1.35</v>
      </c>
      <c r="I847" s="4">
        <v>0</v>
      </c>
    </row>
    <row r="848" spans="1:9" x14ac:dyDescent="0.2">
      <c r="A848" s="2">
        <v>13</v>
      </c>
      <c r="B848" s="1" t="s">
        <v>208</v>
      </c>
      <c r="C848" s="4">
        <v>2</v>
      </c>
      <c r="D848" s="8">
        <v>1.71</v>
      </c>
      <c r="E848" s="4">
        <v>1</v>
      </c>
      <c r="F848" s="8">
        <v>2.56</v>
      </c>
      <c r="G848" s="4">
        <v>1</v>
      </c>
      <c r="H848" s="8">
        <v>1.35</v>
      </c>
      <c r="I848" s="4">
        <v>0</v>
      </c>
    </row>
    <row r="849" spans="1:9" x14ac:dyDescent="0.2">
      <c r="A849" s="2">
        <v>13</v>
      </c>
      <c r="B849" s="1" t="s">
        <v>148</v>
      </c>
      <c r="C849" s="4">
        <v>2</v>
      </c>
      <c r="D849" s="8">
        <v>1.71</v>
      </c>
      <c r="E849" s="4">
        <v>0</v>
      </c>
      <c r="F849" s="8">
        <v>0</v>
      </c>
      <c r="G849" s="4">
        <v>2</v>
      </c>
      <c r="H849" s="8">
        <v>2.7</v>
      </c>
      <c r="I849" s="4">
        <v>0</v>
      </c>
    </row>
    <row r="850" spans="1:9" x14ac:dyDescent="0.2">
      <c r="A850" s="2">
        <v>13</v>
      </c>
      <c r="B850" s="1" t="s">
        <v>214</v>
      </c>
      <c r="C850" s="4">
        <v>2</v>
      </c>
      <c r="D850" s="8">
        <v>1.71</v>
      </c>
      <c r="E850" s="4">
        <v>0</v>
      </c>
      <c r="F850" s="8">
        <v>0</v>
      </c>
      <c r="G850" s="4">
        <v>2</v>
      </c>
      <c r="H850" s="8">
        <v>2.7</v>
      </c>
      <c r="I850" s="4">
        <v>0</v>
      </c>
    </row>
    <row r="851" spans="1:9" x14ac:dyDescent="0.2">
      <c r="A851" s="2">
        <v>13</v>
      </c>
      <c r="B851" s="1" t="s">
        <v>121</v>
      </c>
      <c r="C851" s="4">
        <v>2</v>
      </c>
      <c r="D851" s="8">
        <v>1.71</v>
      </c>
      <c r="E851" s="4">
        <v>2</v>
      </c>
      <c r="F851" s="8">
        <v>5.13</v>
      </c>
      <c r="G851" s="4">
        <v>0</v>
      </c>
      <c r="H851" s="8">
        <v>0</v>
      </c>
      <c r="I851" s="4">
        <v>0</v>
      </c>
    </row>
    <row r="852" spans="1:9" x14ac:dyDescent="0.2">
      <c r="A852" s="2">
        <v>13</v>
      </c>
      <c r="B852" s="1" t="s">
        <v>122</v>
      </c>
      <c r="C852" s="4">
        <v>2</v>
      </c>
      <c r="D852" s="8">
        <v>1.71</v>
      </c>
      <c r="E852" s="4">
        <v>2</v>
      </c>
      <c r="F852" s="8">
        <v>5.13</v>
      </c>
      <c r="G852" s="4">
        <v>0</v>
      </c>
      <c r="H852" s="8">
        <v>0</v>
      </c>
      <c r="I852" s="4">
        <v>0</v>
      </c>
    </row>
    <row r="853" spans="1:9" x14ac:dyDescent="0.2">
      <c r="A853" s="2">
        <v>13</v>
      </c>
      <c r="B853" s="1" t="s">
        <v>128</v>
      </c>
      <c r="C853" s="4">
        <v>2</v>
      </c>
      <c r="D853" s="8">
        <v>1.71</v>
      </c>
      <c r="E853" s="4">
        <v>2</v>
      </c>
      <c r="F853" s="8">
        <v>5.13</v>
      </c>
      <c r="G853" s="4">
        <v>0</v>
      </c>
      <c r="H853" s="8">
        <v>0</v>
      </c>
      <c r="I853" s="4">
        <v>0</v>
      </c>
    </row>
    <row r="854" spans="1:9" x14ac:dyDescent="0.2">
      <c r="A854" s="2">
        <v>13</v>
      </c>
      <c r="B854" s="1" t="s">
        <v>166</v>
      </c>
      <c r="C854" s="4">
        <v>2</v>
      </c>
      <c r="D854" s="8">
        <v>1.71</v>
      </c>
      <c r="E854" s="4">
        <v>0</v>
      </c>
      <c r="F854" s="8">
        <v>0</v>
      </c>
      <c r="G854" s="4">
        <v>1</v>
      </c>
      <c r="H854" s="8">
        <v>1.35</v>
      </c>
      <c r="I854" s="4">
        <v>0</v>
      </c>
    </row>
    <row r="855" spans="1:9" x14ac:dyDescent="0.2">
      <c r="A855" s="2">
        <v>13</v>
      </c>
      <c r="B855" s="1" t="s">
        <v>134</v>
      </c>
      <c r="C855" s="4">
        <v>2</v>
      </c>
      <c r="D855" s="8">
        <v>1.71</v>
      </c>
      <c r="E855" s="4">
        <v>1</v>
      </c>
      <c r="F855" s="8">
        <v>2.56</v>
      </c>
      <c r="G855" s="4">
        <v>1</v>
      </c>
      <c r="H855" s="8">
        <v>1.35</v>
      </c>
      <c r="I855" s="4">
        <v>0</v>
      </c>
    </row>
    <row r="856" spans="1:9" x14ac:dyDescent="0.2">
      <c r="A856" s="2">
        <v>13</v>
      </c>
      <c r="B856" s="1" t="s">
        <v>157</v>
      </c>
      <c r="C856" s="4">
        <v>2</v>
      </c>
      <c r="D856" s="8">
        <v>1.71</v>
      </c>
      <c r="E856" s="4">
        <v>0</v>
      </c>
      <c r="F856" s="8">
        <v>0</v>
      </c>
      <c r="G856" s="4">
        <v>2</v>
      </c>
      <c r="H856" s="8">
        <v>2.7</v>
      </c>
      <c r="I856" s="4">
        <v>0</v>
      </c>
    </row>
    <row r="857" spans="1:9" x14ac:dyDescent="0.2">
      <c r="A857" s="1"/>
      <c r="C857" s="4"/>
      <c r="D857" s="8"/>
      <c r="E857" s="4"/>
      <c r="F857" s="8"/>
      <c r="G857" s="4"/>
      <c r="H857" s="8"/>
      <c r="I857" s="4"/>
    </row>
    <row r="858" spans="1:9" x14ac:dyDescent="0.2">
      <c r="A858" s="1" t="s">
        <v>35</v>
      </c>
      <c r="C858" s="4"/>
      <c r="D858" s="8"/>
      <c r="E858" s="4"/>
      <c r="F858" s="8"/>
      <c r="G858" s="4"/>
      <c r="H858" s="8"/>
      <c r="I858" s="4"/>
    </row>
    <row r="859" spans="1:9" x14ac:dyDescent="0.2">
      <c r="A859" s="2">
        <v>1</v>
      </c>
      <c r="B859" s="1" t="s">
        <v>122</v>
      </c>
      <c r="C859" s="4">
        <v>7</v>
      </c>
      <c r="D859" s="8">
        <v>5.1100000000000003</v>
      </c>
      <c r="E859" s="4">
        <v>4</v>
      </c>
      <c r="F859" s="8">
        <v>4.71</v>
      </c>
      <c r="G859" s="4">
        <v>3</v>
      </c>
      <c r="H859" s="8">
        <v>6.12</v>
      </c>
      <c r="I859" s="4">
        <v>0</v>
      </c>
    </row>
    <row r="860" spans="1:9" x14ac:dyDescent="0.2">
      <c r="A860" s="2">
        <v>1</v>
      </c>
      <c r="B860" s="1" t="s">
        <v>134</v>
      </c>
      <c r="C860" s="4">
        <v>7</v>
      </c>
      <c r="D860" s="8">
        <v>5.1100000000000003</v>
      </c>
      <c r="E860" s="4">
        <v>7</v>
      </c>
      <c r="F860" s="8">
        <v>8.24</v>
      </c>
      <c r="G860" s="4">
        <v>0</v>
      </c>
      <c r="H860" s="8">
        <v>0</v>
      </c>
      <c r="I860" s="4">
        <v>0</v>
      </c>
    </row>
    <row r="861" spans="1:9" x14ac:dyDescent="0.2">
      <c r="A861" s="2">
        <v>3</v>
      </c>
      <c r="B861" s="1" t="s">
        <v>121</v>
      </c>
      <c r="C861" s="4">
        <v>6</v>
      </c>
      <c r="D861" s="8">
        <v>4.38</v>
      </c>
      <c r="E861" s="4">
        <v>5</v>
      </c>
      <c r="F861" s="8">
        <v>5.88</v>
      </c>
      <c r="G861" s="4">
        <v>1</v>
      </c>
      <c r="H861" s="8">
        <v>2.04</v>
      </c>
      <c r="I861" s="4">
        <v>0</v>
      </c>
    </row>
    <row r="862" spans="1:9" x14ac:dyDescent="0.2">
      <c r="A862" s="2">
        <v>3</v>
      </c>
      <c r="B862" s="1" t="s">
        <v>131</v>
      </c>
      <c r="C862" s="4">
        <v>6</v>
      </c>
      <c r="D862" s="8">
        <v>4.38</v>
      </c>
      <c r="E862" s="4">
        <v>6</v>
      </c>
      <c r="F862" s="8">
        <v>7.06</v>
      </c>
      <c r="G862" s="4">
        <v>0</v>
      </c>
      <c r="H862" s="8">
        <v>0</v>
      </c>
      <c r="I862" s="4">
        <v>0</v>
      </c>
    </row>
    <row r="863" spans="1:9" x14ac:dyDescent="0.2">
      <c r="A863" s="2">
        <v>5</v>
      </c>
      <c r="B863" s="1" t="s">
        <v>118</v>
      </c>
      <c r="C863" s="4">
        <v>5</v>
      </c>
      <c r="D863" s="8">
        <v>3.65</v>
      </c>
      <c r="E863" s="4">
        <v>4</v>
      </c>
      <c r="F863" s="8">
        <v>4.71</v>
      </c>
      <c r="G863" s="4">
        <v>1</v>
      </c>
      <c r="H863" s="8">
        <v>2.04</v>
      </c>
      <c r="I863" s="4">
        <v>0</v>
      </c>
    </row>
    <row r="864" spans="1:9" x14ac:dyDescent="0.2">
      <c r="A864" s="2">
        <v>5</v>
      </c>
      <c r="B864" s="1" t="s">
        <v>119</v>
      </c>
      <c r="C864" s="4">
        <v>5</v>
      </c>
      <c r="D864" s="8">
        <v>3.65</v>
      </c>
      <c r="E864" s="4">
        <v>2</v>
      </c>
      <c r="F864" s="8">
        <v>2.35</v>
      </c>
      <c r="G864" s="4">
        <v>3</v>
      </c>
      <c r="H864" s="8">
        <v>6.12</v>
      </c>
      <c r="I864" s="4">
        <v>0</v>
      </c>
    </row>
    <row r="865" spans="1:9" x14ac:dyDescent="0.2">
      <c r="A865" s="2">
        <v>5</v>
      </c>
      <c r="B865" s="1" t="s">
        <v>162</v>
      </c>
      <c r="C865" s="4">
        <v>5</v>
      </c>
      <c r="D865" s="8">
        <v>3.65</v>
      </c>
      <c r="E865" s="4">
        <v>4</v>
      </c>
      <c r="F865" s="8">
        <v>4.71</v>
      </c>
      <c r="G865" s="4">
        <v>1</v>
      </c>
      <c r="H865" s="8">
        <v>2.04</v>
      </c>
      <c r="I865" s="4">
        <v>0</v>
      </c>
    </row>
    <row r="866" spans="1:9" x14ac:dyDescent="0.2">
      <c r="A866" s="2">
        <v>5</v>
      </c>
      <c r="B866" s="1" t="s">
        <v>171</v>
      </c>
      <c r="C866" s="4">
        <v>5</v>
      </c>
      <c r="D866" s="8">
        <v>3.65</v>
      </c>
      <c r="E866" s="4">
        <v>2</v>
      </c>
      <c r="F866" s="8">
        <v>2.35</v>
      </c>
      <c r="G866" s="4">
        <v>3</v>
      </c>
      <c r="H866" s="8">
        <v>6.12</v>
      </c>
      <c r="I866" s="4">
        <v>0</v>
      </c>
    </row>
    <row r="867" spans="1:9" x14ac:dyDescent="0.2">
      <c r="A867" s="2">
        <v>9</v>
      </c>
      <c r="B867" s="1" t="s">
        <v>117</v>
      </c>
      <c r="C867" s="4">
        <v>4</v>
      </c>
      <c r="D867" s="8">
        <v>2.92</v>
      </c>
      <c r="E867" s="4">
        <v>2</v>
      </c>
      <c r="F867" s="8">
        <v>2.35</v>
      </c>
      <c r="G867" s="4">
        <v>2</v>
      </c>
      <c r="H867" s="8">
        <v>4.08</v>
      </c>
      <c r="I867" s="4">
        <v>0</v>
      </c>
    </row>
    <row r="868" spans="1:9" x14ac:dyDescent="0.2">
      <c r="A868" s="2">
        <v>9</v>
      </c>
      <c r="B868" s="1" t="s">
        <v>201</v>
      </c>
      <c r="C868" s="4">
        <v>4</v>
      </c>
      <c r="D868" s="8">
        <v>2.92</v>
      </c>
      <c r="E868" s="4">
        <v>4</v>
      </c>
      <c r="F868" s="8">
        <v>4.71</v>
      </c>
      <c r="G868" s="4">
        <v>0</v>
      </c>
      <c r="H868" s="8">
        <v>0</v>
      </c>
      <c r="I868" s="4">
        <v>0</v>
      </c>
    </row>
    <row r="869" spans="1:9" x14ac:dyDescent="0.2">
      <c r="A869" s="2">
        <v>9</v>
      </c>
      <c r="B869" s="1" t="s">
        <v>167</v>
      </c>
      <c r="C869" s="4">
        <v>4</v>
      </c>
      <c r="D869" s="8">
        <v>2.92</v>
      </c>
      <c r="E869" s="4">
        <v>3</v>
      </c>
      <c r="F869" s="8">
        <v>3.53</v>
      </c>
      <c r="G869" s="4">
        <v>1</v>
      </c>
      <c r="H869" s="8">
        <v>2.04</v>
      </c>
      <c r="I869" s="4">
        <v>0</v>
      </c>
    </row>
    <row r="870" spans="1:9" x14ac:dyDescent="0.2">
      <c r="A870" s="2">
        <v>9</v>
      </c>
      <c r="B870" s="1" t="s">
        <v>170</v>
      </c>
      <c r="C870" s="4">
        <v>4</v>
      </c>
      <c r="D870" s="8">
        <v>2.92</v>
      </c>
      <c r="E870" s="4">
        <v>3</v>
      </c>
      <c r="F870" s="8">
        <v>3.53</v>
      </c>
      <c r="G870" s="4">
        <v>1</v>
      </c>
      <c r="H870" s="8">
        <v>2.04</v>
      </c>
      <c r="I870" s="4">
        <v>0</v>
      </c>
    </row>
    <row r="871" spans="1:9" x14ac:dyDescent="0.2">
      <c r="A871" s="2">
        <v>13</v>
      </c>
      <c r="B871" s="1" t="s">
        <v>161</v>
      </c>
      <c r="C871" s="4">
        <v>3</v>
      </c>
      <c r="D871" s="8">
        <v>2.19</v>
      </c>
      <c r="E871" s="4">
        <v>1</v>
      </c>
      <c r="F871" s="8">
        <v>1.18</v>
      </c>
      <c r="G871" s="4">
        <v>2</v>
      </c>
      <c r="H871" s="8">
        <v>4.08</v>
      </c>
      <c r="I871" s="4">
        <v>0</v>
      </c>
    </row>
    <row r="872" spans="1:9" x14ac:dyDescent="0.2">
      <c r="A872" s="2">
        <v>13</v>
      </c>
      <c r="B872" s="1" t="s">
        <v>215</v>
      </c>
      <c r="C872" s="4">
        <v>3</v>
      </c>
      <c r="D872" s="8">
        <v>2.19</v>
      </c>
      <c r="E872" s="4">
        <v>2</v>
      </c>
      <c r="F872" s="8">
        <v>2.35</v>
      </c>
      <c r="G872" s="4">
        <v>1</v>
      </c>
      <c r="H872" s="8">
        <v>2.04</v>
      </c>
      <c r="I872" s="4">
        <v>0</v>
      </c>
    </row>
    <row r="873" spans="1:9" x14ac:dyDescent="0.2">
      <c r="A873" s="2">
        <v>13</v>
      </c>
      <c r="B873" s="1" t="s">
        <v>186</v>
      </c>
      <c r="C873" s="4">
        <v>3</v>
      </c>
      <c r="D873" s="8">
        <v>2.19</v>
      </c>
      <c r="E873" s="4">
        <v>3</v>
      </c>
      <c r="F873" s="8">
        <v>3.53</v>
      </c>
      <c r="G873" s="4">
        <v>0</v>
      </c>
      <c r="H873" s="8">
        <v>0</v>
      </c>
      <c r="I873" s="4">
        <v>0</v>
      </c>
    </row>
    <row r="874" spans="1:9" x14ac:dyDescent="0.2">
      <c r="A874" s="2">
        <v>13</v>
      </c>
      <c r="B874" s="1" t="s">
        <v>206</v>
      </c>
      <c r="C874" s="4">
        <v>3</v>
      </c>
      <c r="D874" s="8">
        <v>2.19</v>
      </c>
      <c r="E874" s="4">
        <v>3</v>
      </c>
      <c r="F874" s="8">
        <v>3.53</v>
      </c>
      <c r="G874" s="4">
        <v>0</v>
      </c>
      <c r="H874" s="8">
        <v>0</v>
      </c>
      <c r="I874" s="4">
        <v>0</v>
      </c>
    </row>
    <row r="875" spans="1:9" x14ac:dyDescent="0.2">
      <c r="A875" s="2">
        <v>13</v>
      </c>
      <c r="B875" s="1" t="s">
        <v>160</v>
      </c>
      <c r="C875" s="4">
        <v>3</v>
      </c>
      <c r="D875" s="8">
        <v>2.19</v>
      </c>
      <c r="E875" s="4">
        <v>3</v>
      </c>
      <c r="F875" s="8">
        <v>3.53</v>
      </c>
      <c r="G875" s="4">
        <v>0</v>
      </c>
      <c r="H875" s="8">
        <v>0</v>
      </c>
      <c r="I875" s="4">
        <v>0</v>
      </c>
    </row>
    <row r="876" spans="1:9" x14ac:dyDescent="0.2">
      <c r="A876" s="2">
        <v>13</v>
      </c>
      <c r="B876" s="1" t="s">
        <v>132</v>
      </c>
      <c r="C876" s="4">
        <v>3</v>
      </c>
      <c r="D876" s="8">
        <v>2.19</v>
      </c>
      <c r="E876" s="4">
        <v>3</v>
      </c>
      <c r="F876" s="8">
        <v>3.53</v>
      </c>
      <c r="G876" s="4">
        <v>0</v>
      </c>
      <c r="H876" s="8">
        <v>0</v>
      </c>
      <c r="I876" s="4">
        <v>0</v>
      </c>
    </row>
    <row r="877" spans="1:9" x14ac:dyDescent="0.2">
      <c r="A877" s="2">
        <v>19</v>
      </c>
      <c r="B877" s="1" t="s">
        <v>145</v>
      </c>
      <c r="C877" s="4">
        <v>2</v>
      </c>
      <c r="D877" s="8">
        <v>1.46</v>
      </c>
      <c r="E877" s="4">
        <v>2</v>
      </c>
      <c r="F877" s="8">
        <v>2.35</v>
      </c>
      <c r="G877" s="4">
        <v>0</v>
      </c>
      <c r="H877" s="8">
        <v>0</v>
      </c>
      <c r="I877" s="4">
        <v>0</v>
      </c>
    </row>
    <row r="878" spans="1:9" x14ac:dyDescent="0.2">
      <c r="A878" s="2">
        <v>19</v>
      </c>
      <c r="B878" s="1" t="s">
        <v>216</v>
      </c>
      <c r="C878" s="4">
        <v>2</v>
      </c>
      <c r="D878" s="8">
        <v>1.46</v>
      </c>
      <c r="E878" s="4">
        <v>0</v>
      </c>
      <c r="F878" s="8">
        <v>0</v>
      </c>
      <c r="G878" s="4">
        <v>2</v>
      </c>
      <c r="H878" s="8">
        <v>4.08</v>
      </c>
      <c r="I878" s="4">
        <v>0</v>
      </c>
    </row>
    <row r="879" spans="1:9" x14ac:dyDescent="0.2">
      <c r="A879" s="2">
        <v>19</v>
      </c>
      <c r="B879" s="1" t="s">
        <v>217</v>
      </c>
      <c r="C879" s="4">
        <v>2</v>
      </c>
      <c r="D879" s="8">
        <v>1.46</v>
      </c>
      <c r="E879" s="4">
        <v>1</v>
      </c>
      <c r="F879" s="8">
        <v>1.18</v>
      </c>
      <c r="G879" s="4">
        <v>1</v>
      </c>
      <c r="H879" s="8">
        <v>2.04</v>
      </c>
      <c r="I879" s="4">
        <v>0</v>
      </c>
    </row>
    <row r="880" spans="1:9" x14ac:dyDescent="0.2">
      <c r="A880" s="2">
        <v>19</v>
      </c>
      <c r="B880" s="1" t="s">
        <v>174</v>
      </c>
      <c r="C880" s="4">
        <v>2</v>
      </c>
      <c r="D880" s="8">
        <v>1.46</v>
      </c>
      <c r="E880" s="4">
        <v>1</v>
      </c>
      <c r="F880" s="8">
        <v>1.18</v>
      </c>
      <c r="G880" s="4">
        <v>1</v>
      </c>
      <c r="H880" s="8">
        <v>2.04</v>
      </c>
      <c r="I880" s="4">
        <v>0</v>
      </c>
    </row>
    <row r="881" spans="1:9" x14ac:dyDescent="0.2">
      <c r="A881" s="2">
        <v>19</v>
      </c>
      <c r="B881" s="1" t="s">
        <v>124</v>
      </c>
      <c r="C881" s="4">
        <v>2</v>
      </c>
      <c r="D881" s="8">
        <v>1.46</v>
      </c>
      <c r="E881" s="4">
        <v>1</v>
      </c>
      <c r="F881" s="8">
        <v>1.18</v>
      </c>
      <c r="G881" s="4">
        <v>1</v>
      </c>
      <c r="H881" s="8">
        <v>2.04</v>
      </c>
      <c r="I881" s="4">
        <v>0</v>
      </c>
    </row>
    <row r="882" spans="1:9" x14ac:dyDescent="0.2">
      <c r="A882" s="2">
        <v>19</v>
      </c>
      <c r="B882" s="1" t="s">
        <v>129</v>
      </c>
      <c r="C882" s="4">
        <v>2</v>
      </c>
      <c r="D882" s="8">
        <v>1.46</v>
      </c>
      <c r="E882" s="4">
        <v>2</v>
      </c>
      <c r="F882" s="8">
        <v>2.35</v>
      </c>
      <c r="G882" s="4">
        <v>0</v>
      </c>
      <c r="H882" s="8">
        <v>0</v>
      </c>
      <c r="I882" s="4">
        <v>0</v>
      </c>
    </row>
    <row r="883" spans="1:9" x14ac:dyDescent="0.2">
      <c r="A883" s="2">
        <v>19</v>
      </c>
      <c r="B883" s="1" t="s">
        <v>193</v>
      </c>
      <c r="C883" s="4">
        <v>2</v>
      </c>
      <c r="D883" s="8">
        <v>1.46</v>
      </c>
      <c r="E883" s="4">
        <v>0</v>
      </c>
      <c r="F883" s="8">
        <v>0</v>
      </c>
      <c r="G883" s="4">
        <v>1</v>
      </c>
      <c r="H883" s="8">
        <v>2.04</v>
      </c>
      <c r="I883" s="4">
        <v>0</v>
      </c>
    </row>
    <row r="884" spans="1:9" x14ac:dyDescent="0.2">
      <c r="A884" s="2">
        <v>19</v>
      </c>
      <c r="B884" s="1" t="s">
        <v>135</v>
      </c>
      <c r="C884" s="4">
        <v>2</v>
      </c>
      <c r="D884" s="8">
        <v>1.46</v>
      </c>
      <c r="E884" s="4">
        <v>0</v>
      </c>
      <c r="F884" s="8">
        <v>0</v>
      </c>
      <c r="G884" s="4">
        <v>2</v>
      </c>
      <c r="H884" s="8">
        <v>4.08</v>
      </c>
      <c r="I884" s="4">
        <v>0</v>
      </c>
    </row>
    <row r="885" spans="1:9" x14ac:dyDescent="0.2">
      <c r="A885" s="2">
        <v>19</v>
      </c>
      <c r="B885" s="1" t="s">
        <v>218</v>
      </c>
      <c r="C885" s="4">
        <v>2</v>
      </c>
      <c r="D885" s="8">
        <v>1.46</v>
      </c>
      <c r="E885" s="4">
        <v>0</v>
      </c>
      <c r="F885" s="8">
        <v>0</v>
      </c>
      <c r="G885" s="4">
        <v>2</v>
      </c>
      <c r="H885" s="8">
        <v>4.08</v>
      </c>
      <c r="I885" s="4">
        <v>0</v>
      </c>
    </row>
    <row r="886" spans="1:9" x14ac:dyDescent="0.2">
      <c r="A886" s="1"/>
      <c r="C886" s="4"/>
      <c r="D886" s="8"/>
      <c r="E886" s="4"/>
      <c r="F886" s="8"/>
      <c r="G886" s="4"/>
      <c r="H886" s="8"/>
      <c r="I886" s="4"/>
    </row>
    <row r="887" spans="1:9" x14ac:dyDescent="0.2">
      <c r="A887" s="1" t="s">
        <v>36</v>
      </c>
      <c r="C887" s="4"/>
      <c r="D887" s="8"/>
      <c r="E887" s="4"/>
      <c r="F887" s="8"/>
      <c r="G887" s="4"/>
      <c r="H887" s="8"/>
      <c r="I887" s="4"/>
    </row>
    <row r="888" spans="1:9" x14ac:dyDescent="0.2">
      <c r="A888" s="2">
        <v>1</v>
      </c>
      <c r="B888" s="1" t="s">
        <v>132</v>
      </c>
      <c r="C888" s="4">
        <v>43</v>
      </c>
      <c r="D888" s="8">
        <v>6.17</v>
      </c>
      <c r="E888" s="4">
        <v>41</v>
      </c>
      <c r="F888" s="8">
        <v>9.34</v>
      </c>
      <c r="G888" s="4">
        <v>2</v>
      </c>
      <c r="H888" s="8">
        <v>0.84</v>
      </c>
      <c r="I888" s="4">
        <v>0</v>
      </c>
    </row>
    <row r="889" spans="1:9" x14ac:dyDescent="0.2">
      <c r="A889" s="2">
        <v>2</v>
      </c>
      <c r="B889" s="1" t="s">
        <v>131</v>
      </c>
      <c r="C889" s="4">
        <v>29</v>
      </c>
      <c r="D889" s="8">
        <v>4.16</v>
      </c>
      <c r="E889" s="4">
        <v>27</v>
      </c>
      <c r="F889" s="8">
        <v>6.15</v>
      </c>
      <c r="G889" s="4">
        <v>2</v>
      </c>
      <c r="H889" s="8">
        <v>0.84</v>
      </c>
      <c r="I889" s="4">
        <v>0</v>
      </c>
    </row>
    <row r="890" spans="1:9" x14ac:dyDescent="0.2">
      <c r="A890" s="2">
        <v>3</v>
      </c>
      <c r="B890" s="1" t="s">
        <v>121</v>
      </c>
      <c r="C890" s="4">
        <v>26</v>
      </c>
      <c r="D890" s="8">
        <v>3.73</v>
      </c>
      <c r="E890" s="4">
        <v>24</v>
      </c>
      <c r="F890" s="8">
        <v>5.47</v>
      </c>
      <c r="G890" s="4">
        <v>2</v>
      </c>
      <c r="H890" s="8">
        <v>0.84</v>
      </c>
      <c r="I890" s="4">
        <v>0</v>
      </c>
    </row>
    <row r="891" spans="1:9" x14ac:dyDescent="0.2">
      <c r="A891" s="2">
        <v>4</v>
      </c>
      <c r="B891" s="1" t="s">
        <v>118</v>
      </c>
      <c r="C891" s="4">
        <v>21</v>
      </c>
      <c r="D891" s="8">
        <v>3.01</v>
      </c>
      <c r="E891" s="4">
        <v>13</v>
      </c>
      <c r="F891" s="8">
        <v>2.96</v>
      </c>
      <c r="G891" s="4">
        <v>8</v>
      </c>
      <c r="H891" s="8">
        <v>3.35</v>
      </c>
      <c r="I891" s="4">
        <v>0</v>
      </c>
    </row>
    <row r="892" spans="1:9" x14ac:dyDescent="0.2">
      <c r="A892" s="2">
        <v>5</v>
      </c>
      <c r="B892" s="1" t="s">
        <v>122</v>
      </c>
      <c r="C892" s="4">
        <v>18</v>
      </c>
      <c r="D892" s="8">
        <v>2.58</v>
      </c>
      <c r="E892" s="4">
        <v>5</v>
      </c>
      <c r="F892" s="8">
        <v>1.1399999999999999</v>
      </c>
      <c r="G892" s="4">
        <v>13</v>
      </c>
      <c r="H892" s="8">
        <v>5.44</v>
      </c>
      <c r="I892" s="4">
        <v>0</v>
      </c>
    </row>
    <row r="893" spans="1:9" x14ac:dyDescent="0.2">
      <c r="A893" s="2">
        <v>6</v>
      </c>
      <c r="B893" s="1" t="s">
        <v>161</v>
      </c>
      <c r="C893" s="4">
        <v>17</v>
      </c>
      <c r="D893" s="8">
        <v>2.44</v>
      </c>
      <c r="E893" s="4">
        <v>15</v>
      </c>
      <c r="F893" s="8">
        <v>3.42</v>
      </c>
      <c r="G893" s="4">
        <v>2</v>
      </c>
      <c r="H893" s="8">
        <v>0.84</v>
      </c>
      <c r="I893" s="4">
        <v>0</v>
      </c>
    </row>
    <row r="894" spans="1:9" x14ac:dyDescent="0.2">
      <c r="A894" s="2">
        <v>6</v>
      </c>
      <c r="B894" s="1" t="s">
        <v>120</v>
      </c>
      <c r="C894" s="4">
        <v>17</v>
      </c>
      <c r="D894" s="8">
        <v>2.44</v>
      </c>
      <c r="E894" s="4">
        <v>10</v>
      </c>
      <c r="F894" s="8">
        <v>2.2799999999999998</v>
      </c>
      <c r="G894" s="4">
        <v>7</v>
      </c>
      <c r="H894" s="8">
        <v>2.93</v>
      </c>
      <c r="I894" s="4">
        <v>0</v>
      </c>
    </row>
    <row r="895" spans="1:9" x14ac:dyDescent="0.2">
      <c r="A895" s="2">
        <v>6</v>
      </c>
      <c r="B895" s="1" t="s">
        <v>162</v>
      </c>
      <c r="C895" s="4">
        <v>17</v>
      </c>
      <c r="D895" s="8">
        <v>2.44</v>
      </c>
      <c r="E895" s="4">
        <v>16</v>
      </c>
      <c r="F895" s="8">
        <v>3.64</v>
      </c>
      <c r="G895" s="4">
        <v>1</v>
      </c>
      <c r="H895" s="8">
        <v>0.42</v>
      </c>
      <c r="I895" s="4">
        <v>0</v>
      </c>
    </row>
    <row r="896" spans="1:9" x14ac:dyDescent="0.2">
      <c r="A896" s="2">
        <v>6</v>
      </c>
      <c r="B896" s="1" t="s">
        <v>128</v>
      </c>
      <c r="C896" s="4">
        <v>17</v>
      </c>
      <c r="D896" s="8">
        <v>2.44</v>
      </c>
      <c r="E896" s="4">
        <v>15</v>
      </c>
      <c r="F896" s="8">
        <v>3.42</v>
      </c>
      <c r="G896" s="4">
        <v>2</v>
      </c>
      <c r="H896" s="8">
        <v>0.84</v>
      </c>
      <c r="I896" s="4">
        <v>0</v>
      </c>
    </row>
    <row r="897" spans="1:9" x14ac:dyDescent="0.2">
      <c r="A897" s="2">
        <v>6</v>
      </c>
      <c r="B897" s="1" t="s">
        <v>133</v>
      </c>
      <c r="C897" s="4">
        <v>17</v>
      </c>
      <c r="D897" s="8">
        <v>2.44</v>
      </c>
      <c r="E897" s="4">
        <v>14</v>
      </c>
      <c r="F897" s="8">
        <v>3.19</v>
      </c>
      <c r="G897" s="4">
        <v>3</v>
      </c>
      <c r="H897" s="8">
        <v>1.26</v>
      </c>
      <c r="I897" s="4">
        <v>0</v>
      </c>
    </row>
    <row r="898" spans="1:9" x14ac:dyDescent="0.2">
      <c r="A898" s="2">
        <v>6</v>
      </c>
      <c r="B898" s="1" t="s">
        <v>135</v>
      </c>
      <c r="C898" s="4">
        <v>17</v>
      </c>
      <c r="D898" s="8">
        <v>2.44</v>
      </c>
      <c r="E898" s="4">
        <v>14</v>
      </c>
      <c r="F898" s="8">
        <v>3.19</v>
      </c>
      <c r="G898" s="4">
        <v>3</v>
      </c>
      <c r="H898" s="8">
        <v>1.26</v>
      </c>
      <c r="I898" s="4">
        <v>0</v>
      </c>
    </row>
    <row r="899" spans="1:9" x14ac:dyDescent="0.2">
      <c r="A899" s="2">
        <v>12</v>
      </c>
      <c r="B899" s="1" t="s">
        <v>201</v>
      </c>
      <c r="C899" s="4">
        <v>16</v>
      </c>
      <c r="D899" s="8">
        <v>2.2999999999999998</v>
      </c>
      <c r="E899" s="4">
        <v>15</v>
      </c>
      <c r="F899" s="8">
        <v>3.42</v>
      </c>
      <c r="G899" s="4">
        <v>1</v>
      </c>
      <c r="H899" s="8">
        <v>0.42</v>
      </c>
      <c r="I899" s="4">
        <v>0</v>
      </c>
    </row>
    <row r="900" spans="1:9" x14ac:dyDescent="0.2">
      <c r="A900" s="2">
        <v>13</v>
      </c>
      <c r="B900" s="1" t="s">
        <v>129</v>
      </c>
      <c r="C900" s="4">
        <v>15</v>
      </c>
      <c r="D900" s="8">
        <v>2.15</v>
      </c>
      <c r="E900" s="4">
        <v>15</v>
      </c>
      <c r="F900" s="8">
        <v>3.42</v>
      </c>
      <c r="G900" s="4">
        <v>0</v>
      </c>
      <c r="H900" s="8">
        <v>0</v>
      </c>
      <c r="I900" s="4">
        <v>0</v>
      </c>
    </row>
    <row r="901" spans="1:9" x14ac:dyDescent="0.2">
      <c r="A901" s="2">
        <v>14</v>
      </c>
      <c r="B901" s="1" t="s">
        <v>171</v>
      </c>
      <c r="C901" s="4">
        <v>14</v>
      </c>
      <c r="D901" s="8">
        <v>2.0099999999999998</v>
      </c>
      <c r="E901" s="4">
        <v>5</v>
      </c>
      <c r="F901" s="8">
        <v>1.1399999999999999</v>
      </c>
      <c r="G901" s="4">
        <v>9</v>
      </c>
      <c r="H901" s="8">
        <v>3.77</v>
      </c>
      <c r="I901" s="4">
        <v>0</v>
      </c>
    </row>
    <row r="902" spans="1:9" x14ac:dyDescent="0.2">
      <c r="A902" s="2">
        <v>15</v>
      </c>
      <c r="B902" s="1" t="s">
        <v>116</v>
      </c>
      <c r="C902" s="4">
        <v>13</v>
      </c>
      <c r="D902" s="8">
        <v>1.87</v>
      </c>
      <c r="E902" s="4">
        <v>2</v>
      </c>
      <c r="F902" s="8">
        <v>0.46</v>
      </c>
      <c r="G902" s="4">
        <v>11</v>
      </c>
      <c r="H902" s="8">
        <v>4.5999999999999996</v>
      </c>
      <c r="I902" s="4">
        <v>0</v>
      </c>
    </row>
    <row r="903" spans="1:9" x14ac:dyDescent="0.2">
      <c r="A903" s="2">
        <v>16</v>
      </c>
      <c r="B903" s="1" t="s">
        <v>124</v>
      </c>
      <c r="C903" s="4">
        <v>12</v>
      </c>
      <c r="D903" s="8">
        <v>1.72</v>
      </c>
      <c r="E903" s="4">
        <v>8</v>
      </c>
      <c r="F903" s="8">
        <v>1.82</v>
      </c>
      <c r="G903" s="4">
        <v>4</v>
      </c>
      <c r="H903" s="8">
        <v>1.67</v>
      </c>
      <c r="I903" s="4">
        <v>0</v>
      </c>
    </row>
    <row r="904" spans="1:9" x14ac:dyDescent="0.2">
      <c r="A904" s="2">
        <v>17</v>
      </c>
      <c r="B904" s="1" t="s">
        <v>160</v>
      </c>
      <c r="C904" s="4">
        <v>11</v>
      </c>
      <c r="D904" s="8">
        <v>1.58</v>
      </c>
      <c r="E904" s="4">
        <v>8</v>
      </c>
      <c r="F904" s="8">
        <v>1.82</v>
      </c>
      <c r="G904" s="4">
        <v>3</v>
      </c>
      <c r="H904" s="8">
        <v>1.26</v>
      </c>
      <c r="I904" s="4">
        <v>0</v>
      </c>
    </row>
    <row r="905" spans="1:9" x14ac:dyDescent="0.2">
      <c r="A905" s="2">
        <v>17</v>
      </c>
      <c r="B905" s="1" t="s">
        <v>156</v>
      </c>
      <c r="C905" s="4">
        <v>11</v>
      </c>
      <c r="D905" s="8">
        <v>1.58</v>
      </c>
      <c r="E905" s="4">
        <v>9</v>
      </c>
      <c r="F905" s="8">
        <v>2.0499999999999998</v>
      </c>
      <c r="G905" s="4">
        <v>2</v>
      </c>
      <c r="H905" s="8">
        <v>0.84</v>
      </c>
      <c r="I905" s="4">
        <v>0</v>
      </c>
    </row>
    <row r="906" spans="1:9" x14ac:dyDescent="0.2">
      <c r="A906" s="2">
        <v>17</v>
      </c>
      <c r="B906" s="1" t="s">
        <v>134</v>
      </c>
      <c r="C906" s="4">
        <v>11</v>
      </c>
      <c r="D906" s="8">
        <v>1.58</v>
      </c>
      <c r="E906" s="4">
        <v>9</v>
      </c>
      <c r="F906" s="8">
        <v>2.0499999999999998</v>
      </c>
      <c r="G906" s="4">
        <v>2</v>
      </c>
      <c r="H906" s="8">
        <v>0.84</v>
      </c>
      <c r="I906" s="4">
        <v>0</v>
      </c>
    </row>
    <row r="907" spans="1:9" x14ac:dyDescent="0.2">
      <c r="A907" s="2">
        <v>20</v>
      </c>
      <c r="B907" s="1" t="s">
        <v>153</v>
      </c>
      <c r="C907" s="4">
        <v>10</v>
      </c>
      <c r="D907" s="8">
        <v>1.43</v>
      </c>
      <c r="E907" s="4">
        <v>3</v>
      </c>
      <c r="F907" s="8">
        <v>0.68</v>
      </c>
      <c r="G907" s="4">
        <v>7</v>
      </c>
      <c r="H907" s="8">
        <v>2.93</v>
      </c>
      <c r="I907" s="4">
        <v>0</v>
      </c>
    </row>
    <row r="908" spans="1:9" x14ac:dyDescent="0.2">
      <c r="A908" s="2">
        <v>20</v>
      </c>
      <c r="B908" s="1" t="s">
        <v>119</v>
      </c>
      <c r="C908" s="4">
        <v>10</v>
      </c>
      <c r="D908" s="8">
        <v>1.43</v>
      </c>
      <c r="E908" s="4">
        <v>4</v>
      </c>
      <c r="F908" s="8">
        <v>0.91</v>
      </c>
      <c r="G908" s="4">
        <v>6</v>
      </c>
      <c r="H908" s="8">
        <v>2.5099999999999998</v>
      </c>
      <c r="I908" s="4">
        <v>0</v>
      </c>
    </row>
    <row r="909" spans="1:9" x14ac:dyDescent="0.2">
      <c r="A909" s="2">
        <v>20</v>
      </c>
      <c r="B909" s="1" t="s">
        <v>126</v>
      </c>
      <c r="C909" s="4">
        <v>10</v>
      </c>
      <c r="D909" s="8">
        <v>1.43</v>
      </c>
      <c r="E909" s="4">
        <v>6</v>
      </c>
      <c r="F909" s="8">
        <v>1.37</v>
      </c>
      <c r="G909" s="4">
        <v>4</v>
      </c>
      <c r="H909" s="8">
        <v>1.67</v>
      </c>
      <c r="I909" s="4">
        <v>0</v>
      </c>
    </row>
    <row r="910" spans="1:9" x14ac:dyDescent="0.2">
      <c r="A910" s="2">
        <v>20</v>
      </c>
      <c r="B910" s="1" t="s">
        <v>152</v>
      </c>
      <c r="C910" s="4">
        <v>10</v>
      </c>
      <c r="D910" s="8">
        <v>1.43</v>
      </c>
      <c r="E910" s="4">
        <v>7</v>
      </c>
      <c r="F910" s="8">
        <v>1.59</v>
      </c>
      <c r="G910" s="4">
        <v>3</v>
      </c>
      <c r="H910" s="8">
        <v>1.26</v>
      </c>
      <c r="I910" s="4">
        <v>0</v>
      </c>
    </row>
    <row r="911" spans="1:9" x14ac:dyDescent="0.2">
      <c r="A911" s="2">
        <v>20</v>
      </c>
      <c r="B911" s="1" t="s">
        <v>166</v>
      </c>
      <c r="C911" s="4">
        <v>10</v>
      </c>
      <c r="D911" s="8">
        <v>1.43</v>
      </c>
      <c r="E911" s="4">
        <v>0</v>
      </c>
      <c r="F911" s="8">
        <v>0</v>
      </c>
      <c r="G911" s="4">
        <v>1</v>
      </c>
      <c r="H911" s="8">
        <v>0.42</v>
      </c>
      <c r="I911" s="4">
        <v>5</v>
      </c>
    </row>
    <row r="912" spans="1:9" x14ac:dyDescent="0.2">
      <c r="A912" s="1"/>
      <c r="C912" s="4"/>
      <c r="D912" s="8"/>
      <c r="E912" s="4"/>
      <c r="F912" s="8"/>
      <c r="G912" s="4"/>
      <c r="H912" s="8"/>
      <c r="I912" s="4"/>
    </row>
    <row r="913" spans="1:9" x14ac:dyDescent="0.2">
      <c r="A913" s="1" t="s">
        <v>37</v>
      </c>
      <c r="C913" s="4"/>
      <c r="D913" s="8"/>
      <c r="E913" s="4"/>
      <c r="F913" s="8"/>
      <c r="G913" s="4"/>
      <c r="H913" s="8"/>
      <c r="I913" s="4"/>
    </row>
    <row r="914" spans="1:9" x14ac:dyDescent="0.2">
      <c r="A914" s="2">
        <v>1</v>
      </c>
      <c r="B914" s="1" t="s">
        <v>131</v>
      </c>
      <c r="C914" s="4">
        <v>20</v>
      </c>
      <c r="D914" s="8">
        <v>6.31</v>
      </c>
      <c r="E914" s="4">
        <v>19</v>
      </c>
      <c r="F914" s="8">
        <v>10.27</v>
      </c>
      <c r="G914" s="4">
        <v>1</v>
      </c>
      <c r="H914" s="8">
        <v>0.81</v>
      </c>
      <c r="I914" s="4">
        <v>0</v>
      </c>
    </row>
    <row r="915" spans="1:9" x14ac:dyDescent="0.2">
      <c r="A915" s="2">
        <v>2</v>
      </c>
      <c r="B915" s="1" t="s">
        <v>132</v>
      </c>
      <c r="C915" s="4">
        <v>16</v>
      </c>
      <c r="D915" s="8">
        <v>5.05</v>
      </c>
      <c r="E915" s="4">
        <v>14</v>
      </c>
      <c r="F915" s="8">
        <v>7.57</v>
      </c>
      <c r="G915" s="4">
        <v>2</v>
      </c>
      <c r="H915" s="8">
        <v>1.61</v>
      </c>
      <c r="I915" s="4">
        <v>0</v>
      </c>
    </row>
    <row r="916" spans="1:9" x14ac:dyDescent="0.2">
      <c r="A916" s="2">
        <v>3</v>
      </c>
      <c r="B916" s="1" t="s">
        <v>170</v>
      </c>
      <c r="C916" s="4">
        <v>10</v>
      </c>
      <c r="D916" s="8">
        <v>3.15</v>
      </c>
      <c r="E916" s="4">
        <v>9</v>
      </c>
      <c r="F916" s="8">
        <v>4.8600000000000003</v>
      </c>
      <c r="G916" s="4">
        <v>1</v>
      </c>
      <c r="H916" s="8">
        <v>0.81</v>
      </c>
      <c r="I916" s="4">
        <v>0</v>
      </c>
    </row>
    <row r="917" spans="1:9" x14ac:dyDescent="0.2">
      <c r="A917" s="2">
        <v>3</v>
      </c>
      <c r="B917" s="1" t="s">
        <v>135</v>
      </c>
      <c r="C917" s="4">
        <v>10</v>
      </c>
      <c r="D917" s="8">
        <v>3.15</v>
      </c>
      <c r="E917" s="4">
        <v>9</v>
      </c>
      <c r="F917" s="8">
        <v>4.8600000000000003</v>
      </c>
      <c r="G917" s="4">
        <v>1</v>
      </c>
      <c r="H917" s="8">
        <v>0.81</v>
      </c>
      <c r="I917" s="4">
        <v>0</v>
      </c>
    </row>
    <row r="918" spans="1:9" x14ac:dyDescent="0.2">
      <c r="A918" s="2">
        <v>5</v>
      </c>
      <c r="B918" s="1" t="s">
        <v>124</v>
      </c>
      <c r="C918" s="4">
        <v>9</v>
      </c>
      <c r="D918" s="8">
        <v>2.84</v>
      </c>
      <c r="E918" s="4">
        <v>8</v>
      </c>
      <c r="F918" s="8">
        <v>4.32</v>
      </c>
      <c r="G918" s="4">
        <v>1</v>
      </c>
      <c r="H918" s="8">
        <v>0.81</v>
      </c>
      <c r="I918" s="4">
        <v>0</v>
      </c>
    </row>
    <row r="919" spans="1:9" x14ac:dyDescent="0.2">
      <c r="A919" s="2">
        <v>5</v>
      </c>
      <c r="B919" s="1" t="s">
        <v>126</v>
      </c>
      <c r="C919" s="4">
        <v>9</v>
      </c>
      <c r="D919" s="8">
        <v>2.84</v>
      </c>
      <c r="E919" s="4">
        <v>4</v>
      </c>
      <c r="F919" s="8">
        <v>2.16</v>
      </c>
      <c r="G919" s="4">
        <v>5</v>
      </c>
      <c r="H919" s="8">
        <v>4.03</v>
      </c>
      <c r="I919" s="4">
        <v>0</v>
      </c>
    </row>
    <row r="920" spans="1:9" x14ac:dyDescent="0.2">
      <c r="A920" s="2">
        <v>7</v>
      </c>
      <c r="B920" s="1" t="s">
        <v>116</v>
      </c>
      <c r="C920" s="4">
        <v>7</v>
      </c>
      <c r="D920" s="8">
        <v>2.21</v>
      </c>
      <c r="E920" s="4">
        <v>0</v>
      </c>
      <c r="F920" s="8">
        <v>0</v>
      </c>
      <c r="G920" s="4">
        <v>7</v>
      </c>
      <c r="H920" s="8">
        <v>5.65</v>
      </c>
      <c r="I920" s="4">
        <v>0</v>
      </c>
    </row>
    <row r="921" spans="1:9" x14ac:dyDescent="0.2">
      <c r="A921" s="2">
        <v>7</v>
      </c>
      <c r="B921" s="1" t="s">
        <v>149</v>
      </c>
      <c r="C921" s="4">
        <v>7</v>
      </c>
      <c r="D921" s="8">
        <v>2.21</v>
      </c>
      <c r="E921" s="4">
        <v>3</v>
      </c>
      <c r="F921" s="8">
        <v>1.62</v>
      </c>
      <c r="G921" s="4">
        <v>4</v>
      </c>
      <c r="H921" s="8">
        <v>3.23</v>
      </c>
      <c r="I921" s="4">
        <v>0</v>
      </c>
    </row>
    <row r="922" spans="1:9" x14ac:dyDescent="0.2">
      <c r="A922" s="2">
        <v>7</v>
      </c>
      <c r="B922" s="1" t="s">
        <v>130</v>
      </c>
      <c r="C922" s="4">
        <v>7</v>
      </c>
      <c r="D922" s="8">
        <v>2.21</v>
      </c>
      <c r="E922" s="4">
        <v>6</v>
      </c>
      <c r="F922" s="8">
        <v>3.24</v>
      </c>
      <c r="G922" s="4">
        <v>1</v>
      </c>
      <c r="H922" s="8">
        <v>0.81</v>
      </c>
      <c r="I922" s="4">
        <v>0</v>
      </c>
    </row>
    <row r="923" spans="1:9" x14ac:dyDescent="0.2">
      <c r="A923" s="2">
        <v>10</v>
      </c>
      <c r="B923" s="1" t="s">
        <v>122</v>
      </c>
      <c r="C923" s="4">
        <v>6</v>
      </c>
      <c r="D923" s="8">
        <v>1.89</v>
      </c>
      <c r="E923" s="4">
        <v>4</v>
      </c>
      <c r="F923" s="8">
        <v>2.16</v>
      </c>
      <c r="G923" s="4">
        <v>2</v>
      </c>
      <c r="H923" s="8">
        <v>1.61</v>
      </c>
      <c r="I923" s="4">
        <v>0</v>
      </c>
    </row>
    <row r="924" spans="1:9" x14ac:dyDescent="0.2">
      <c r="A924" s="2">
        <v>10</v>
      </c>
      <c r="B924" s="1" t="s">
        <v>156</v>
      </c>
      <c r="C924" s="4">
        <v>6</v>
      </c>
      <c r="D924" s="8">
        <v>1.89</v>
      </c>
      <c r="E924" s="4">
        <v>5</v>
      </c>
      <c r="F924" s="8">
        <v>2.7</v>
      </c>
      <c r="G924" s="4">
        <v>1</v>
      </c>
      <c r="H924" s="8">
        <v>0.81</v>
      </c>
      <c r="I924" s="4">
        <v>0</v>
      </c>
    </row>
    <row r="925" spans="1:9" x14ac:dyDescent="0.2">
      <c r="A925" s="2">
        <v>10</v>
      </c>
      <c r="B925" s="1" t="s">
        <v>171</v>
      </c>
      <c r="C925" s="4">
        <v>6</v>
      </c>
      <c r="D925" s="8">
        <v>1.89</v>
      </c>
      <c r="E925" s="4">
        <v>2</v>
      </c>
      <c r="F925" s="8">
        <v>1.08</v>
      </c>
      <c r="G925" s="4">
        <v>4</v>
      </c>
      <c r="H925" s="8">
        <v>3.23</v>
      </c>
      <c r="I925" s="4">
        <v>0</v>
      </c>
    </row>
    <row r="926" spans="1:9" x14ac:dyDescent="0.2">
      <c r="A926" s="2">
        <v>10</v>
      </c>
      <c r="B926" s="1" t="s">
        <v>128</v>
      </c>
      <c r="C926" s="4">
        <v>6</v>
      </c>
      <c r="D926" s="8">
        <v>1.89</v>
      </c>
      <c r="E926" s="4">
        <v>6</v>
      </c>
      <c r="F926" s="8">
        <v>3.24</v>
      </c>
      <c r="G926" s="4">
        <v>0</v>
      </c>
      <c r="H926" s="8">
        <v>0</v>
      </c>
      <c r="I926" s="4">
        <v>0</v>
      </c>
    </row>
    <row r="927" spans="1:9" x14ac:dyDescent="0.2">
      <c r="A927" s="2">
        <v>10</v>
      </c>
      <c r="B927" s="1" t="s">
        <v>193</v>
      </c>
      <c r="C927" s="4">
        <v>6</v>
      </c>
      <c r="D927" s="8">
        <v>1.89</v>
      </c>
      <c r="E927" s="4">
        <v>3</v>
      </c>
      <c r="F927" s="8">
        <v>1.62</v>
      </c>
      <c r="G927" s="4">
        <v>2</v>
      </c>
      <c r="H927" s="8">
        <v>1.61</v>
      </c>
      <c r="I927" s="4">
        <v>0</v>
      </c>
    </row>
    <row r="928" spans="1:9" x14ac:dyDescent="0.2">
      <c r="A928" s="2">
        <v>15</v>
      </c>
      <c r="B928" s="1" t="s">
        <v>167</v>
      </c>
      <c r="C928" s="4">
        <v>5</v>
      </c>
      <c r="D928" s="8">
        <v>1.58</v>
      </c>
      <c r="E928" s="4">
        <v>4</v>
      </c>
      <c r="F928" s="8">
        <v>2.16</v>
      </c>
      <c r="G928" s="4">
        <v>1</v>
      </c>
      <c r="H928" s="8">
        <v>0.81</v>
      </c>
      <c r="I928" s="4">
        <v>0</v>
      </c>
    </row>
    <row r="929" spans="1:9" x14ac:dyDescent="0.2">
      <c r="A929" s="2">
        <v>15</v>
      </c>
      <c r="B929" s="1" t="s">
        <v>145</v>
      </c>
      <c r="C929" s="4">
        <v>5</v>
      </c>
      <c r="D929" s="8">
        <v>1.58</v>
      </c>
      <c r="E929" s="4">
        <v>3</v>
      </c>
      <c r="F929" s="8">
        <v>1.62</v>
      </c>
      <c r="G929" s="4">
        <v>2</v>
      </c>
      <c r="H929" s="8">
        <v>1.61</v>
      </c>
      <c r="I929" s="4">
        <v>0</v>
      </c>
    </row>
    <row r="930" spans="1:9" x14ac:dyDescent="0.2">
      <c r="A930" s="2">
        <v>15</v>
      </c>
      <c r="B930" s="1" t="s">
        <v>119</v>
      </c>
      <c r="C930" s="4">
        <v>5</v>
      </c>
      <c r="D930" s="8">
        <v>1.58</v>
      </c>
      <c r="E930" s="4">
        <v>0</v>
      </c>
      <c r="F930" s="8">
        <v>0</v>
      </c>
      <c r="G930" s="4">
        <v>5</v>
      </c>
      <c r="H930" s="8">
        <v>4.03</v>
      </c>
      <c r="I930" s="4">
        <v>0</v>
      </c>
    </row>
    <row r="931" spans="1:9" x14ac:dyDescent="0.2">
      <c r="A931" s="2">
        <v>15</v>
      </c>
      <c r="B931" s="1" t="s">
        <v>140</v>
      </c>
      <c r="C931" s="4">
        <v>5</v>
      </c>
      <c r="D931" s="8">
        <v>1.58</v>
      </c>
      <c r="E931" s="4">
        <v>2</v>
      </c>
      <c r="F931" s="8">
        <v>1.08</v>
      </c>
      <c r="G931" s="4">
        <v>3</v>
      </c>
      <c r="H931" s="8">
        <v>2.42</v>
      </c>
      <c r="I931" s="4">
        <v>0</v>
      </c>
    </row>
    <row r="932" spans="1:9" x14ac:dyDescent="0.2">
      <c r="A932" s="2">
        <v>15</v>
      </c>
      <c r="B932" s="1" t="s">
        <v>165</v>
      </c>
      <c r="C932" s="4">
        <v>5</v>
      </c>
      <c r="D932" s="8">
        <v>1.58</v>
      </c>
      <c r="E932" s="4">
        <v>2</v>
      </c>
      <c r="F932" s="8">
        <v>1.08</v>
      </c>
      <c r="G932" s="4">
        <v>3</v>
      </c>
      <c r="H932" s="8">
        <v>2.42</v>
      </c>
      <c r="I932" s="4">
        <v>0</v>
      </c>
    </row>
    <row r="933" spans="1:9" x14ac:dyDescent="0.2">
      <c r="A933" s="2">
        <v>15</v>
      </c>
      <c r="B933" s="1" t="s">
        <v>138</v>
      </c>
      <c r="C933" s="4">
        <v>5</v>
      </c>
      <c r="D933" s="8">
        <v>1.58</v>
      </c>
      <c r="E933" s="4">
        <v>1</v>
      </c>
      <c r="F933" s="8">
        <v>0.54</v>
      </c>
      <c r="G933" s="4">
        <v>4</v>
      </c>
      <c r="H933" s="8">
        <v>3.23</v>
      </c>
      <c r="I933" s="4">
        <v>0</v>
      </c>
    </row>
    <row r="934" spans="1:9" x14ac:dyDescent="0.2">
      <c r="A934" s="2">
        <v>15</v>
      </c>
      <c r="B934" s="1" t="s">
        <v>127</v>
      </c>
      <c r="C934" s="4">
        <v>5</v>
      </c>
      <c r="D934" s="8">
        <v>1.58</v>
      </c>
      <c r="E934" s="4">
        <v>2</v>
      </c>
      <c r="F934" s="8">
        <v>1.08</v>
      </c>
      <c r="G934" s="4">
        <v>2</v>
      </c>
      <c r="H934" s="8">
        <v>1.61</v>
      </c>
      <c r="I934" s="4">
        <v>0</v>
      </c>
    </row>
    <row r="935" spans="1:9" x14ac:dyDescent="0.2">
      <c r="A935" s="2">
        <v>15</v>
      </c>
      <c r="B935" s="1" t="s">
        <v>129</v>
      </c>
      <c r="C935" s="4">
        <v>5</v>
      </c>
      <c r="D935" s="8">
        <v>1.58</v>
      </c>
      <c r="E935" s="4">
        <v>4</v>
      </c>
      <c r="F935" s="8">
        <v>2.16</v>
      </c>
      <c r="G935" s="4">
        <v>1</v>
      </c>
      <c r="H935" s="8">
        <v>0.81</v>
      </c>
      <c r="I935" s="4">
        <v>0</v>
      </c>
    </row>
    <row r="936" spans="1:9" x14ac:dyDescent="0.2">
      <c r="A936" s="2">
        <v>15</v>
      </c>
      <c r="B936" s="1" t="s">
        <v>133</v>
      </c>
      <c r="C936" s="4">
        <v>5</v>
      </c>
      <c r="D936" s="8">
        <v>1.58</v>
      </c>
      <c r="E936" s="4">
        <v>4</v>
      </c>
      <c r="F936" s="8">
        <v>2.16</v>
      </c>
      <c r="G936" s="4">
        <v>1</v>
      </c>
      <c r="H936" s="8">
        <v>0.81</v>
      </c>
      <c r="I936" s="4">
        <v>0</v>
      </c>
    </row>
    <row r="937" spans="1:9" x14ac:dyDescent="0.2">
      <c r="A937" s="2">
        <v>15</v>
      </c>
      <c r="B937" s="1" t="s">
        <v>134</v>
      </c>
      <c r="C937" s="4">
        <v>5</v>
      </c>
      <c r="D937" s="8">
        <v>1.58</v>
      </c>
      <c r="E937" s="4">
        <v>5</v>
      </c>
      <c r="F937" s="8">
        <v>2.7</v>
      </c>
      <c r="G937" s="4">
        <v>0</v>
      </c>
      <c r="H937" s="8">
        <v>0</v>
      </c>
      <c r="I937" s="4">
        <v>0</v>
      </c>
    </row>
    <row r="938" spans="1:9" x14ac:dyDescent="0.2">
      <c r="A938" s="1"/>
      <c r="C938" s="4"/>
      <c r="D938" s="8"/>
      <c r="E938" s="4"/>
      <c r="F938" s="8"/>
      <c r="G938" s="4"/>
      <c r="H938" s="8"/>
      <c r="I938" s="4"/>
    </row>
    <row r="939" spans="1:9" x14ac:dyDescent="0.2">
      <c r="A939" s="1" t="s">
        <v>38</v>
      </c>
      <c r="C939" s="4"/>
      <c r="D939" s="8"/>
      <c r="E939" s="4"/>
      <c r="F939" s="8"/>
      <c r="G939" s="4"/>
      <c r="H939" s="8"/>
      <c r="I939" s="4"/>
    </row>
    <row r="940" spans="1:9" x14ac:dyDescent="0.2">
      <c r="A940" s="2">
        <v>1</v>
      </c>
      <c r="B940" s="1" t="s">
        <v>132</v>
      </c>
      <c r="C940" s="4">
        <v>39</v>
      </c>
      <c r="D940" s="8">
        <v>7.89</v>
      </c>
      <c r="E940" s="4">
        <v>37</v>
      </c>
      <c r="F940" s="8">
        <v>12.29</v>
      </c>
      <c r="G940" s="4">
        <v>2</v>
      </c>
      <c r="H940" s="8">
        <v>1.07</v>
      </c>
      <c r="I940" s="4">
        <v>0</v>
      </c>
    </row>
    <row r="941" spans="1:9" x14ac:dyDescent="0.2">
      <c r="A941" s="2">
        <v>2</v>
      </c>
      <c r="B941" s="1" t="s">
        <v>131</v>
      </c>
      <c r="C941" s="4">
        <v>28</v>
      </c>
      <c r="D941" s="8">
        <v>5.67</v>
      </c>
      <c r="E941" s="4">
        <v>28</v>
      </c>
      <c r="F941" s="8">
        <v>9.3000000000000007</v>
      </c>
      <c r="G941" s="4">
        <v>0</v>
      </c>
      <c r="H941" s="8">
        <v>0</v>
      </c>
      <c r="I941" s="4">
        <v>0</v>
      </c>
    </row>
    <row r="942" spans="1:9" x14ac:dyDescent="0.2">
      <c r="A942" s="2">
        <v>3</v>
      </c>
      <c r="B942" s="1" t="s">
        <v>133</v>
      </c>
      <c r="C942" s="4">
        <v>17</v>
      </c>
      <c r="D942" s="8">
        <v>3.44</v>
      </c>
      <c r="E942" s="4">
        <v>15</v>
      </c>
      <c r="F942" s="8">
        <v>4.9800000000000004</v>
      </c>
      <c r="G942" s="4">
        <v>2</v>
      </c>
      <c r="H942" s="8">
        <v>1.07</v>
      </c>
      <c r="I942" s="4">
        <v>0</v>
      </c>
    </row>
    <row r="943" spans="1:9" x14ac:dyDescent="0.2">
      <c r="A943" s="2">
        <v>4</v>
      </c>
      <c r="B943" s="1" t="s">
        <v>126</v>
      </c>
      <c r="C943" s="4">
        <v>14</v>
      </c>
      <c r="D943" s="8">
        <v>2.83</v>
      </c>
      <c r="E943" s="4">
        <v>9</v>
      </c>
      <c r="F943" s="8">
        <v>2.99</v>
      </c>
      <c r="G943" s="4">
        <v>5</v>
      </c>
      <c r="H943" s="8">
        <v>2.67</v>
      </c>
      <c r="I943" s="4">
        <v>0</v>
      </c>
    </row>
    <row r="944" spans="1:9" x14ac:dyDescent="0.2">
      <c r="A944" s="2">
        <v>5</v>
      </c>
      <c r="B944" s="1" t="s">
        <v>128</v>
      </c>
      <c r="C944" s="4">
        <v>13</v>
      </c>
      <c r="D944" s="8">
        <v>2.63</v>
      </c>
      <c r="E944" s="4">
        <v>12</v>
      </c>
      <c r="F944" s="8">
        <v>3.99</v>
      </c>
      <c r="G944" s="4">
        <v>1</v>
      </c>
      <c r="H944" s="8">
        <v>0.53</v>
      </c>
      <c r="I944" s="4">
        <v>0</v>
      </c>
    </row>
    <row r="945" spans="1:9" x14ac:dyDescent="0.2">
      <c r="A945" s="2">
        <v>5</v>
      </c>
      <c r="B945" s="1" t="s">
        <v>129</v>
      </c>
      <c r="C945" s="4">
        <v>13</v>
      </c>
      <c r="D945" s="8">
        <v>2.63</v>
      </c>
      <c r="E945" s="4">
        <v>13</v>
      </c>
      <c r="F945" s="8">
        <v>4.32</v>
      </c>
      <c r="G945" s="4">
        <v>0</v>
      </c>
      <c r="H945" s="8">
        <v>0</v>
      </c>
      <c r="I945" s="4">
        <v>0</v>
      </c>
    </row>
    <row r="946" spans="1:9" x14ac:dyDescent="0.2">
      <c r="A946" s="2">
        <v>7</v>
      </c>
      <c r="B946" s="1" t="s">
        <v>154</v>
      </c>
      <c r="C946" s="4">
        <v>12</v>
      </c>
      <c r="D946" s="8">
        <v>2.4300000000000002</v>
      </c>
      <c r="E946" s="4">
        <v>10</v>
      </c>
      <c r="F946" s="8">
        <v>3.32</v>
      </c>
      <c r="G946" s="4">
        <v>2</v>
      </c>
      <c r="H946" s="8">
        <v>1.07</v>
      </c>
      <c r="I946" s="4">
        <v>0</v>
      </c>
    </row>
    <row r="947" spans="1:9" x14ac:dyDescent="0.2">
      <c r="A947" s="2">
        <v>8</v>
      </c>
      <c r="B947" s="1" t="s">
        <v>140</v>
      </c>
      <c r="C947" s="4">
        <v>10</v>
      </c>
      <c r="D947" s="8">
        <v>2.02</v>
      </c>
      <c r="E947" s="4">
        <v>8</v>
      </c>
      <c r="F947" s="8">
        <v>2.66</v>
      </c>
      <c r="G947" s="4">
        <v>2</v>
      </c>
      <c r="H947" s="8">
        <v>1.07</v>
      </c>
      <c r="I947" s="4">
        <v>0</v>
      </c>
    </row>
    <row r="948" spans="1:9" x14ac:dyDescent="0.2">
      <c r="A948" s="2">
        <v>8</v>
      </c>
      <c r="B948" s="1" t="s">
        <v>134</v>
      </c>
      <c r="C948" s="4">
        <v>10</v>
      </c>
      <c r="D948" s="8">
        <v>2.02</v>
      </c>
      <c r="E948" s="4">
        <v>8</v>
      </c>
      <c r="F948" s="8">
        <v>2.66</v>
      </c>
      <c r="G948" s="4">
        <v>2</v>
      </c>
      <c r="H948" s="8">
        <v>1.07</v>
      </c>
      <c r="I948" s="4">
        <v>0</v>
      </c>
    </row>
    <row r="949" spans="1:9" x14ac:dyDescent="0.2">
      <c r="A949" s="2">
        <v>10</v>
      </c>
      <c r="B949" s="1" t="s">
        <v>145</v>
      </c>
      <c r="C949" s="4">
        <v>9</v>
      </c>
      <c r="D949" s="8">
        <v>1.82</v>
      </c>
      <c r="E949" s="4">
        <v>4</v>
      </c>
      <c r="F949" s="8">
        <v>1.33</v>
      </c>
      <c r="G949" s="4">
        <v>5</v>
      </c>
      <c r="H949" s="8">
        <v>2.67</v>
      </c>
      <c r="I949" s="4">
        <v>0</v>
      </c>
    </row>
    <row r="950" spans="1:9" x14ac:dyDescent="0.2">
      <c r="A950" s="2">
        <v>11</v>
      </c>
      <c r="B950" s="1" t="s">
        <v>118</v>
      </c>
      <c r="C950" s="4">
        <v>8</v>
      </c>
      <c r="D950" s="8">
        <v>1.62</v>
      </c>
      <c r="E950" s="4">
        <v>7</v>
      </c>
      <c r="F950" s="8">
        <v>2.33</v>
      </c>
      <c r="G950" s="4">
        <v>1</v>
      </c>
      <c r="H950" s="8">
        <v>0.53</v>
      </c>
      <c r="I950" s="4">
        <v>0</v>
      </c>
    </row>
    <row r="951" spans="1:9" x14ac:dyDescent="0.2">
      <c r="A951" s="2">
        <v>11</v>
      </c>
      <c r="B951" s="1" t="s">
        <v>163</v>
      </c>
      <c r="C951" s="4">
        <v>8</v>
      </c>
      <c r="D951" s="8">
        <v>1.62</v>
      </c>
      <c r="E951" s="4">
        <v>3</v>
      </c>
      <c r="F951" s="8">
        <v>1</v>
      </c>
      <c r="G951" s="4">
        <v>5</v>
      </c>
      <c r="H951" s="8">
        <v>2.67</v>
      </c>
      <c r="I951" s="4">
        <v>0</v>
      </c>
    </row>
    <row r="952" spans="1:9" x14ac:dyDescent="0.2">
      <c r="A952" s="2">
        <v>11</v>
      </c>
      <c r="B952" s="1" t="s">
        <v>119</v>
      </c>
      <c r="C952" s="4">
        <v>8</v>
      </c>
      <c r="D952" s="8">
        <v>1.62</v>
      </c>
      <c r="E952" s="4">
        <v>4</v>
      </c>
      <c r="F952" s="8">
        <v>1.33</v>
      </c>
      <c r="G952" s="4">
        <v>4</v>
      </c>
      <c r="H952" s="8">
        <v>2.14</v>
      </c>
      <c r="I952" s="4">
        <v>0</v>
      </c>
    </row>
    <row r="953" spans="1:9" x14ac:dyDescent="0.2">
      <c r="A953" s="2">
        <v>11</v>
      </c>
      <c r="B953" s="1" t="s">
        <v>160</v>
      </c>
      <c r="C953" s="4">
        <v>8</v>
      </c>
      <c r="D953" s="8">
        <v>1.62</v>
      </c>
      <c r="E953" s="4">
        <v>6</v>
      </c>
      <c r="F953" s="8">
        <v>1.99</v>
      </c>
      <c r="G953" s="4">
        <v>2</v>
      </c>
      <c r="H953" s="8">
        <v>1.07</v>
      </c>
      <c r="I953" s="4">
        <v>0</v>
      </c>
    </row>
    <row r="954" spans="1:9" x14ac:dyDescent="0.2">
      <c r="A954" s="2">
        <v>11</v>
      </c>
      <c r="B954" s="1" t="s">
        <v>121</v>
      </c>
      <c r="C954" s="4">
        <v>8</v>
      </c>
      <c r="D954" s="8">
        <v>1.62</v>
      </c>
      <c r="E954" s="4">
        <v>6</v>
      </c>
      <c r="F954" s="8">
        <v>1.99</v>
      </c>
      <c r="G954" s="4">
        <v>2</v>
      </c>
      <c r="H954" s="8">
        <v>1.07</v>
      </c>
      <c r="I954" s="4">
        <v>0</v>
      </c>
    </row>
    <row r="955" spans="1:9" x14ac:dyDescent="0.2">
      <c r="A955" s="2">
        <v>11</v>
      </c>
      <c r="B955" s="1" t="s">
        <v>127</v>
      </c>
      <c r="C955" s="4">
        <v>8</v>
      </c>
      <c r="D955" s="8">
        <v>1.62</v>
      </c>
      <c r="E955" s="4">
        <v>3</v>
      </c>
      <c r="F955" s="8">
        <v>1</v>
      </c>
      <c r="G955" s="4">
        <v>5</v>
      </c>
      <c r="H955" s="8">
        <v>2.67</v>
      </c>
      <c r="I955" s="4">
        <v>0</v>
      </c>
    </row>
    <row r="956" spans="1:9" x14ac:dyDescent="0.2">
      <c r="A956" s="2">
        <v>11</v>
      </c>
      <c r="B956" s="1" t="s">
        <v>170</v>
      </c>
      <c r="C956" s="4">
        <v>8</v>
      </c>
      <c r="D956" s="8">
        <v>1.62</v>
      </c>
      <c r="E956" s="4">
        <v>7</v>
      </c>
      <c r="F956" s="8">
        <v>2.33</v>
      </c>
      <c r="G956" s="4">
        <v>1</v>
      </c>
      <c r="H956" s="8">
        <v>0.53</v>
      </c>
      <c r="I956" s="4">
        <v>0</v>
      </c>
    </row>
    <row r="957" spans="1:9" x14ac:dyDescent="0.2">
      <c r="A957" s="2">
        <v>11</v>
      </c>
      <c r="B957" s="1" t="s">
        <v>130</v>
      </c>
      <c r="C957" s="4">
        <v>8</v>
      </c>
      <c r="D957" s="8">
        <v>1.62</v>
      </c>
      <c r="E957" s="4">
        <v>8</v>
      </c>
      <c r="F957" s="8">
        <v>2.66</v>
      </c>
      <c r="G957" s="4">
        <v>0</v>
      </c>
      <c r="H957" s="8">
        <v>0</v>
      </c>
      <c r="I957" s="4">
        <v>0</v>
      </c>
    </row>
    <row r="958" spans="1:9" x14ac:dyDescent="0.2">
      <c r="A958" s="2">
        <v>11</v>
      </c>
      <c r="B958" s="1" t="s">
        <v>135</v>
      </c>
      <c r="C958" s="4">
        <v>8</v>
      </c>
      <c r="D958" s="8">
        <v>1.62</v>
      </c>
      <c r="E958" s="4">
        <v>7</v>
      </c>
      <c r="F958" s="8">
        <v>2.33</v>
      </c>
      <c r="G958" s="4">
        <v>1</v>
      </c>
      <c r="H958" s="8">
        <v>0.53</v>
      </c>
      <c r="I958" s="4">
        <v>0</v>
      </c>
    </row>
    <row r="959" spans="1:9" x14ac:dyDescent="0.2">
      <c r="A959" s="2">
        <v>20</v>
      </c>
      <c r="B959" s="1" t="s">
        <v>167</v>
      </c>
      <c r="C959" s="4">
        <v>6</v>
      </c>
      <c r="D959" s="8">
        <v>1.21</v>
      </c>
      <c r="E959" s="4">
        <v>5</v>
      </c>
      <c r="F959" s="8">
        <v>1.66</v>
      </c>
      <c r="G959" s="4">
        <v>1</v>
      </c>
      <c r="H959" s="8">
        <v>0.53</v>
      </c>
      <c r="I959" s="4">
        <v>0</v>
      </c>
    </row>
    <row r="960" spans="1:9" x14ac:dyDescent="0.2">
      <c r="A960" s="2">
        <v>20</v>
      </c>
      <c r="B960" s="1" t="s">
        <v>120</v>
      </c>
      <c r="C960" s="4">
        <v>6</v>
      </c>
      <c r="D960" s="8">
        <v>1.21</v>
      </c>
      <c r="E960" s="4">
        <v>2</v>
      </c>
      <c r="F960" s="8">
        <v>0.66</v>
      </c>
      <c r="G960" s="4">
        <v>4</v>
      </c>
      <c r="H960" s="8">
        <v>2.14</v>
      </c>
      <c r="I960" s="4">
        <v>0</v>
      </c>
    </row>
    <row r="961" spans="1:9" x14ac:dyDescent="0.2">
      <c r="A961" s="2">
        <v>20</v>
      </c>
      <c r="B961" s="1" t="s">
        <v>204</v>
      </c>
      <c r="C961" s="4">
        <v>6</v>
      </c>
      <c r="D961" s="8">
        <v>1.21</v>
      </c>
      <c r="E961" s="4">
        <v>3</v>
      </c>
      <c r="F961" s="8">
        <v>1</v>
      </c>
      <c r="G961" s="4">
        <v>3</v>
      </c>
      <c r="H961" s="8">
        <v>1.6</v>
      </c>
      <c r="I961" s="4">
        <v>0</v>
      </c>
    </row>
    <row r="962" spans="1:9" x14ac:dyDescent="0.2">
      <c r="A962" s="2">
        <v>20</v>
      </c>
      <c r="B962" s="1" t="s">
        <v>148</v>
      </c>
      <c r="C962" s="4">
        <v>6</v>
      </c>
      <c r="D962" s="8">
        <v>1.21</v>
      </c>
      <c r="E962" s="4">
        <v>2</v>
      </c>
      <c r="F962" s="8">
        <v>0.66</v>
      </c>
      <c r="G962" s="4">
        <v>4</v>
      </c>
      <c r="H962" s="8">
        <v>2.14</v>
      </c>
      <c r="I962" s="4">
        <v>0</v>
      </c>
    </row>
    <row r="963" spans="1:9" x14ac:dyDescent="0.2">
      <c r="A963" s="2">
        <v>20</v>
      </c>
      <c r="B963" s="1" t="s">
        <v>152</v>
      </c>
      <c r="C963" s="4">
        <v>6</v>
      </c>
      <c r="D963" s="8">
        <v>1.21</v>
      </c>
      <c r="E963" s="4">
        <v>4</v>
      </c>
      <c r="F963" s="8">
        <v>1.33</v>
      </c>
      <c r="G963" s="4">
        <v>2</v>
      </c>
      <c r="H963" s="8">
        <v>1.07</v>
      </c>
      <c r="I963" s="4">
        <v>0</v>
      </c>
    </row>
    <row r="964" spans="1:9" x14ac:dyDescent="0.2">
      <c r="A964" s="2">
        <v>20</v>
      </c>
      <c r="B964" s="1" t="s">
        <v>157</v>
      </c>
      <c r="C964" s="4">
        <v>6</v>
      </c>
      <c r="D964" s="8">
        <v>1.21</v>
      </c>
      <c r="E964" s="4">
        <v>1</v>
      </c>
      <c r="F964" s="8">
        <v>0.33</v>
      </c>
      <c r="G964" s="4">
        <v>1</v>
      </c>
      <c r="H964" s="8">
        <v>0.53</v>
      </c>
      <c r="I964" s="4">
        <v>0</v>
      </c>
    </row>
    <row r="965" spans="1:9" x14ac:dyDescent="0.2">
      <c r="A965" s="2">
        <v>20</v>
      </c>
      <c r="B965" s="1" t="s">
        <v>169</v>
      </c>
      <c r="C965" s="4">
        <v>6</v>
      </c>
      <c r="D965" s="8">
        <v>1.21</v>
      </c>
      <c r="E965" s="4">
        <v>0</v>
      </c>
      <c r="F965" s="8">
        <v>0</v>
      </c>
      <c r="G965" s="4">
        <v>6</v>
      </c>
      <c r="H965" s="8">
        <v>3.21</v>
      </c>
      <c r="I965" s="4">
        <v>0</v>
      </c>
    </row>
    <row r="966" spans="1:9" x14ac:dyDescent="0.2">
      <c r="A966" s="1"/>
      <c r="C966" s="4"/>
      <c r="D966" s="8"/>
      <c r="E966" s="4"/>
      <c r="F966" s="8"/>
      <c r="G966" s="4"/>
      <c r="H966" s="8"/>
      <c r="I966" s="4"/>
    </row>
    <row r="967" spans="1:9" x14ac:dyDescent="0.2">
      <c r="A967" s="1" t="s">
        <v>39</v>
      </c>
      <c r="C967" s="4"/>
      <c r="D967" s="8"/>
      <c r="E967" s="4"/>
      <c r="F967" s="8"/>
      <c r="G967" s="4"/>
      <c r="H967" s="8"/>
      <c r="I967" s="4"/>
    </row>
    <row r="968" spans="1:9" x14ac:dyDescent="0.2">
      <c r="A968" s="2">
        <v>1</v>
      </c>
      <c r="B968" s="1" t="s">
        <v>155</v>
      </c>
      <c r="C968" s="4">
        <v>12</v>
      </c>
      <c r="D968" s="8">
        <v>5.69</v>
      </c>
      <c r="E968" s="4">
        <v>4</v>
      </c>
      <c r="F968" s="8">
        <v>4.3</v>
      </c>
      <c r="G968" s="4">
        <v>8</v>
      </c>
      <c r="H968" s="8">
        <v>7.27</v>
      </c>
      <c r="I968" s="4">
        <v>0</v>
      </c>
    </row>
    <row r="969" spans="1:9" x14ac:dyDescent="0.2">
      <c r="A969" s="2">
        <v>2</v>
      </c>
      <c r="B969" s="1" t="s">
        <v>132</v>
      </c>
      <c r="C969" s="4">
        <v>9</v>
      </c>
      <c r="D969" s="8">
        <v>4.2699999999999996</v>
      </c>
      <c r="E969" s="4">
        <v>9</v>
      </c>
      <c r="F969" s="8">
        <v>9.68</v>
      </c>
      <c r="G969" s="4">
        <v>0</v>
      </c>
      <c r="H969" s="8">
        <v>0</v>
      </c>
      <c r="I969" s="4">
        <v>0</v>
      </c>
    </row>
    <row r="970" spans="1:9" x14ac:dyDescent="0.2">
      <c r="A970" s="2">
        <v>3</v>
      </c>
      <c r="B970" s="1" t="s">
        <v>121</v>
      </c>
      <c r="C970" s="4">
        <v>8</v>
      </c>
      <c r="D970" s="8">
        <v>3.79</v>
      </c>
      <c r="E970" s="4">
        <v>4</v>
      </c>
      <c r="F970" s="8">
        <v>4.3</v>
      </c>
      <c r="G970" s="4">
        <v>4</v>
      </c>
      <c r="H970" s="8">
        <v>3.64</v>
      </c>
      <c r="I970" s="4">
        <v>0</v>
      </c>
    </row>
    <row r="971" spans="1:9" x14ac:dyDescent="0.2">
      <c r="A971" s="2">
        <v>4</v>
      </c>
      <c r="B971" s="1" t="s">
        <v>116</v>
      </c>
      <c r="C971" s="4">
        <v>6</v>
      </c>
      <c r="D971" s="8">
        <v>2.84</v>
      </c>
      <c r="E971" s="4">
        <v>1</v>
      </c>
      <c r="F971" s="8">
        <v>1.08</v>
      </c>
      <c r="G971" s="4">
        <v>5</v>
      </c>
      <c r="H971" s="8">
        <v>4.55</v>
      </c>
      <c r="I971" s="4">
        <v>0</v>
      </c>
    </row>
    <row r="972" spans="1:9" x14ac:dyDescent="0.2">
      <c r="A972" s="2">
        <v>4</v>
      </c>
      <c r="B972" s="1" t="s">
        <v>220</v>
      </c>
      <c r="C972" s="4">
        <v>6</v>
      </c>
      <c r="D972" s="8">
        <v>2.84</v>
      </c>
      <c r="E972" s="4">
        <v>0</v>
      </c>
      <c r="F972" s="8">
        <v>0</v>
      </c>
      <c r="G972" s="4">
        <v>6</v>
      </c>
      <c r="H972" s="8">
        <v>5.45</v>
      </c>
      <c r="I972" s="4">
        <v>0</v>
      </c>
    </row>
    <row r="973" spans="1:9" x14ac:dyDescent="0.2">
      <c r="A973" s="2">
        <v>4</v>
      </c>
      <c r="B973" s="1" t="s">
        <v>178</v>
      </c>
      <c r="C973" s="4">
        <v>6</v>
      </c>
      <c r="D973" s="8">
        <v>2.84</v>
      </c>
      <c r="E973" s="4">
        <v>4</v>
      </c>
      <c r="F973" s="8">
        <v>4.3</v>
      </c>
      <c r="G973" s="4">
        <v>2</v>
      </c>
      <c r="H973" s="8">
        <v>1.82</v>
      </c>
      <c r="I973" s="4">
        <v>0</v>
      </c>
    </row>
    <row r="974" spans="1:9" x14ac:dyDescent="0.2">
      <c r="A974" s="2">
        <v>7</v>
      </c>
      <c r="B974" s="1" t="s">
        <v>120</v>
      </c>
      <c r="C974" s="4">
        <v>5</v>
      </c>
      <c r="D974" s="8">
        <v>2.37</v>
      </c>
      <c r="E974" s="4">
        <v>0</v>
      </c>
      <c r="F974" s="8">
        <v>0</v>
      </c>
      <c r="G974" s="4">
        <v>5</v>
      </c>
      <c r="H974" s="8">
        <v>4.55</v>
      </c>
      <c r="I974" s="4">
        <v>0</v>
      </c>
    </row>
    <row r="975" spans="1:9" x14ac:dyDescent="0.2">
      <c r="A975" s="2">
        <v>7</v>
      </c>
      <c r="B975" s="1" t="s">
        <v>124</v>
      </c>
      <c r="C975" s="4">
        <v>5</v>
      </c>
      <c r="D975" s="8">
        <v>2.37</v>
      </c>
      <c r="E975" s="4">
        <v>2</v>
      </c>
      <c r="F975" s="8">
        <v>2.15</v>
      </c>
      <c r="G975" s="4">
        <v>3</v>
      </c>
      <c r="H975" s="8">
        <v>2.73</v>
      </c>
      <c r="I975" s="4">
        <v>0</v>
      </c>
    </row>
    <row r="976" spans="1:9" x14ac:dyDescent="0.2">
      <c r="A976" s="2">
        <v>7</v>
      </c>
      <c r="B976" s="1" t="s">
        <v>151</v>
      </c>
      <c r="C976" s="4">
        <v>5</v>
      </c>
      <c r="D976" s="8">
        <v>2.37</v>
      </c>
      <c r="E976" s="4">
        <v>0</v>
      </c>
      <c r="F976" s="8">
        <v>0</v>
      </c>
      <c r="G976" s="4">
        <v>5</v>
      </c>
      <c r="H976" s="8">
        <v>4.55</v>
      </c>
      <c r="I976" s="4">
        <v>0</v>
      </c>
    </row>
    <row r="977" spans="1:9" x14ac:dyDescent="0.2">
      <c r="A977" s="2">
        <v>7</v>
      </c>
      <c r="B977" s="1" t="s">
        <v>170</v>
      </c>
      <c r="C977" s="4">
        <v>5</v>
      </c>
      <c r="D977" s="8">
        <v>2.37</v>
      </c>
      <c r="E977" s="4">
        <v>4</v>
      </c>
      <c r="F977" s="8">
        <v>4.3</v>
      </c>
      <c r="G977" s="4">
        <v>1</v>
      </c>
      <c r="H977" s="8">
        <v>0.91</v>
      </c>
      <c r="I977" s="4">
        <v>0</v>
      </c>
    </row>
    <row r="978" spans="1:9" x14ac:dyDescent="0.2">
      <c r="A978" s="2">
        <v>7</v>
      </c>
      <c r="B978" s="1" t="s">
        <v>128</v>
      </c>
      <c r="C978" s="4">
        <v>5</v>
      </c>
      <c r="D978" s="8">
        <v>2.37</v>
      </c>
      <c r="E978" s="4">
        <v>3</v>
      </c>
      <c r="F978" s="8">
        <v>3.23</v>
      </c>
      <c r="G978" s="4">
        <v>2</v>
      </c>
      <c r="H978" s="8">
        <v>1.82</v>
      </c>
      <c r="I978" s="4">
        <v>0</v>
      </c>
    </row>
    <row r="979" spans="1:9" x14ac:dyDescent="0.2">
      <c r="A979" s="2">
        <v>7</v>
      </c>
      <c r="B979" s="1" t="s">
        <v>129</v>
      </c>
      <c r="C979" s="4">
        <v>5</v>
      </c>
      <c r="D979" s="8">
        <v>2.37</v>
      </c>
      <c r="E979" s="4">
        <v>5</v>
      </c>
      <c r="F979" s="8">
        <v>5.38</v>
      </c>
      <c r="G979" s="4">
        <v>0</v>
      </c>
      <c r="H979" s="8">
        <v>0</v>
      </c>
      <c r="I979" s="4">
        <v>0</v>
      </c>
    </row>
    <row r="980" spans="1:9" x14ac:dyDescent="0.2">
      <c r="A980" s="2">
        <v>7</v>
      </c>
      <c r="B980" s="1" t="s">
        <v>131</v>
      </c>
      <c r="C980" s="4">
        <v>5</v>
      </c>
      <c r="D980" s="8">
        <v>2.37</v>
      </c>
      <c r="E980" s="4">
        <v>5</v>
      </c>
      <c r="F980" s="8">
        <v>5.38</v>
      </c>
      <c r="G980" s="4">
        <v>0</v>
      </c>
      <c r="H980" s="8">
        <v>0</v>
      </c>
      <c r="I980" s="4">
        <v>0</v>
      </c>
    </row>
    <row r="981" spans="1:9" x14ac:dyDescent="0.2">
      <c r="A981" s="2">
        <v>14</v>
      </c>
      <c r="B981" s="1" t="s">
        <v>117</v>
      </c>
      <c r="C981" s="4">
        <v>4</v>
      </c>
      <c r="D981" s="8">
        <v>1.9</v>
      </c>
      <c r="E981" s="4">
        <v>1</v>
      </c>
      <c r="F981" s="8">
        <v>1.08</v>
      </c>
      <c r="G981" s="4">
        <v>3</v>
      </c>
      <c r="H981" s="8">
        <v>2.73</v>
      </c>
      <c r="I981" s="4">
        <v>0</v>
      </c>
    </row>
    <row r="982" spans="1:9" x14ac:dyDescent="0.2">
      <c r="A982" s="2">
        <v>14</v>
      </c>
      <c r="B982" s="1" t="s">
        <v>119</v>
      </c>
      <c r="C982" s="4">
        <v>4</v>
      </c>
      <c r="D982" s="8">
        <v>1.9</v>
      </c>
      <c r="E982" s="4">
        <v>0</v>
      </c>
      <c r="F982" s="8">
        <v>0</v>
      </c>
      <c r="G982" s="4">
        <v>4</v>
      </c>
      <c r="H982" s="8">
        <v>3.64</v>
      </c>
      <c r="I982" s="4">
        <v>0</v>
      </c>
    </row>
    <row r="983" spans="1:9" x14ac:dyDescent="0.2">
      <c r="A983" s="2">
        <v>14</v>
      </c>
      <c r="B983" s="1" t="s">
        <v>206</v>
      </c>
      <c r="C983" s="4">
        <v>4</v>
      </c>
      <c r="D983" s="8">
        <v>1.9</v>
      </c>
      <c r="E983" s="4">
        <v>1</v>
      </c>
      <c r="F983" s="8">
        <v>1.08</v>
      </c>
      <c r="G983" s="4">
        <v>3</v>
      </c>
      <c r="H983" s="8">
        <v>2.73</v>
      </c>
      <c r="I983" s="4">
        <v>0</v>
      </c>
    </row>
    <row r="984" spans="1:9" x14ac:dyDescent="0.2">
      <c r="A984" s="2">
        <v>14</v>
      </c>
      <c r="B984" s="1" t="s">
        <v>165</v>
      </c>
      <c r="C984" s="4">
        <v>4</v>
      </c>
      <c r="D984" s="8">
        <v>1.9</v>
      </c>
      <c r="E984" s="4">
        <v>1</v>
      </c>
      <c r="F984" s="8">
        <v>1.08</v>
      </c>
      <c r="G984" s="4">
        <v>3</v>
      </c>
      <c r="H984" s="8">
        <v>2.73</v>
      </c>
      <c r="I984" s="4">
        <v>0</v>
      </c>
    </row>
    <row r="985" spans="1:9" x14ac:dyDescent="0.2">
      <c r="A985" s="2">
        <v>14</v>
      </c>
      <c r="B985" s="1" t="s">
        <v>176</v>
      </c>
      <c r="C985" s="4">
        <v>4</v>
      </c>
      <c r="D985" s="8">
        <v>1.9</v>
      </c>
      <c r="E985" s="4">
        <v>4</v>
      </c>
      <c r="F985" s="8">
        <v>4.3</v>
      </c>
      <c r="G985" s="4">
        <v>0</v>
      </c>
      <c r="H985" s="8">
        <v>0</v>
      </c>
      <c r="I985" s="4">
        <v>0</v>
      </c>
    </row>
    <row r="986" spans="1:9" x14ac:dyDescent="0.2">
      <c r="A986" s="2">
        <v>14</v>
      </c>
      <c r="B986" s="1" t="s">
        <v>130</v>
      </c>
      <c r="C986" s="4">
        <v>4</v>
      </c>
      <c r="D986" s="8">
        <v>1.9</v>
      </c>
      <c r="E986" s="4">
        <v>4</v>
      </c>
      <c r="F986" s="8">
        <v>4.3</v>
      </c>
      <c r="G986" s="4">
        <v>0</v>
      </c>
      <c r="H986" s="8">
        <v>0</v>
      </c>
      <c r="I986" s="4">
        <v>0</v>
      </c>
    </row>
    <row r="987" spans="1:9" x14ac:dyDescent="0.2">
      <c r="A987" s="2">
        <v>20</v>
      </c>
      <c r="B987" s="1" t="s">
        <v>147</v>
      </c>
      <c r="C987" s="4">
        <v>3</v>
      </c>
      <c r="D987" s="8">
        <v>1.42</v>
      </c>
      <c r="E987" s="4">
        <v>0</v>
      </c>
      <c r="F987" s="8">
        <v>0</v>
      </c>
      <c r="G987" s="4">
        <v>3</v>
      </c>
      <c r="H987" s="8">
        <v>2.73</v>
      </c>
      <c r="I987" s="4">
        <v>0</v>
      </c>
    </row>
    <row r="988" spans="1:9" x14ac:dyDescent="0.2">
      <c r="A988" s="2">
        <v>20</v>
      </c>
      <c r="B988" s="1" t="s">
        <v>122</v>
      </c>
      <c r="C988" s="4">
        <v>3</v>
      </c>
      <c r="D988" s="8">
        <v>1.42</v>
      </c>
      <c r="E988" s="4">
        <v>2</v>
      </c>
      <c r="F988" s="8">
        <v>2.15</v>
      </c>
      <c r="G988" s="4">
        <v>1</v>
      </c>
      <c r="H988" s="8">
        <v>0.91</v>
      </c>
      <c r="I988" s="4">
        <v>0</v>
      </c>
    </row>
    <row r="989" spans="1:9" x14ac:dyDescent="0.2">
      <c r="A989" s="2">
        <v>20</v>
      </c>
      <c r="B989" s="1" t="s">
        <v>156</v>
      </c>
      <c r="C989" s="4">
        <v>3</v>
      </c>
      <c r="D989" s="8">
        <v>1.42</v>
      </c>
      <c r="E989" s="4">
        <v>2</v>
      </c>
      <c r="F989" s="8">
        <v>2.15</v>
      </c>
      <c r="G989" s="4">
        <v>1</v>
      </c>
      <c r="H989" s="8">
        <v>0.91</v>
      </c>
      <c r="I989" s="4">
        <v>0</v>
      </c>
    </row>
    <row r="990" spans="1:9" x14ac:dyDescent="0.2">
      <c r="A990" s="2">
        <v>20</v>
      </c>
      <c r="B990" s="1" t="s">
        <v>219</v>
      </c>
      <c r="C990" s="4">
        <v>3</v>
      </c>
      <c r="D990" s="8">
        <v>1.42</v>
      </c>
      <c r="E990" s="4">
        <v>3</v>
      </c>
      <c r="F990" s="8">
        <v>3.23</v>
      </c>
      <c r="G990" s="4">
        <v>0</v>
      </c>
      <c r="H990" s="8">
        <v>0</v>
      </c>
      <c r="I990" s="4">
        <v>0</v>
      </c>
    </row>
    <row r="991" spans="1:9" x14ac:dyDescent="0.2">
      <c r="A991" s="2">
        <v>20</v>
      </c>
      <c r="B991" s="1" t="s">
        <v>195</v>
      </c>
      <c r="C991" s="4">
        <v>3</v>
      </c>
      <c r="D991" s="8">
        <v>1.42</v>
      </c>
      <c r="E991" s="4">
        <v>1</v>
      </c>
      <c r="F991" s="8">
        <v>1.08</v>
      </c>
      <c r="G991" s="4">
        <v>2</v>
      </c>
      <c r="H991" s="8">
        <v>1.82</v>
      </c>
      <c r="I991" s="4">
        <v>0</v>
      </c>
    </row>
    <row r="992" spans="1:9" x14ac:dyDescent="0.2">
      <c r="A992" s="2">
        <v>20</v>
      </c>
      <c r="B992" s="1" t="s">
        <v>133</v>
      </c>
      <c r="C992" s="4">
        <v>3</v>
      </c>
      <c r="D992" s="8">
        <v>1.42</v>
      </c>
      <c r="E992" s="4">
        <v>2</v>
      </c>
      <c r="F992" s="8">
        <v>2.15</v>
      </c>
      <c r="G992" s="4">
        <v>1</v>
      </c>
      <c r="H992" s="8">
        <v>0.91</v>
      </c>
      <c r="I992" s="4">
        <v>0</v>
      </c>
    </row>
    <row r="993" spans="1:9" x14ac:dyDescent="0.2">
      <c r="A993" s="2">
        <v>20</v>
      </c>
      <c r="B993" s="1" t="s">
        <v>221</v>
      </c>
      <c r="C993" s="4">
        <v>3</v>
      </c>
      <c r="D993" s="8">
        <v>1.42</v>
      </c>
      <c r="E993" s="4">
        <v>1</v>
      </c>
      <c r="F993" s="8">
        <v>1.08</v>
      </c>
      <c r="G993" s="4">
        <v>1</v>
      </c>
      <c r="H993" s="8">
        <v>0.91</v>
      </c>
      <c r="I993" s="4">
        <v>0</v>
      </c>
    </row>
    <row r="994" spans="1:9" x14ac:dyDescent="0.2">
      <c r="A994" s="2">
        <v>20</v>
      </c>
      <c r="B994" s="1" t="s">
        <v>135</v>
      </c>
      <c r="C994" s="4">
        <v>3</v>
      </c>
      <c r="D994" s="8">
        <v>1.42</v>
      </c>
      <c r="E994" s="4">
        <v>3</v>
      </c>
      <c r="F994" s="8">
        <v>3.23</v>
      </c>
      <c r="G994" s="4">
        <v>0</v>
      </c>
      <c r="H994" s="8">
        <v>0</v>
      </c>
      <c r="I994" s="4">
        <v>0</v>
      </c>
    </row>
    <row r="995" spans="1:9" x14ac:dyDescent="0.2">
      <c r="A995" s="1"/>
      <c r="C995" s="4"/>
      <c r="D995" s="8"/>
      <c r="E995" s="4"/>
      <c r="F995" s="8"/>
      <c r="G995" s="4"/>
      <c r="H995" s="8"/>
      <c r="I995" s="4"/>
    </row>
    <row r="996" spans="1:9" x14ac:dyDescent="0.2">
      <c r="A996" s="1" t="s">
        <v>40</v>
      </c>
      <c r="C996" s="4"/>
      <c r="D996" s="8"/>
      <c r="E996" s="4"/>
      <c r="F996" s="8"/>
      <c r="G996" s="4"/>
      <c r="H996" s="8"/>
      <c r="I996" s="4"/>
    </row>
    <row r="997" spans="1:9" x14ac:dyDescent="0.2">
      <c r="A997" s="2">
        <v>1</v>
      </c>
      <c r="B997" s="1" t="s">
        <v>132</v>
      </c>
      <c r="C997" s="4">
        <v>17</v>
      </c>
      <c r="D997" s="8">
        <v>6.01</v>
      </c>
      <c r="E997" s="4">
        <v>17</v>
      </c>
      <c r="F997" s="8">
        <v>10.69</v>
      </c>
      <c r="G997" s="4">
        <v>0</v>
      </c>
      <c r="H997" s="8">
        <v>0</v>
      </c>
      <c r="I997" s="4">
        <v>0</v>
      </c>
    </row>
    <row r="998" spans="1:9" x14ac:dyDescent="0.2">
      <c r="A998" s="2">
        <v>2</v>
      </c>
      <c r="B998" s="1" t="s">
        <v>131</v>
      </c>
      <c r="C998" s="4">
        <v>16</v>
      </c>
      <c r="D998" s="8">
        <v>5.65</v>
      </c>
      <c r="E998" s="4">
        <v>16</v>
      </c>
      <c r="F998" s="8">
        <v>10.06</v>
      </c>
      <c r="G998" s="4">
        <v>0</v>
      </c>
      <c r="H998" s="8">
        <v>0</v>
      </c>
      <c r="I998" s="4">
        <v>0</v>
      </c>
    </row>
    <row r="999" spans="1:9" x14ac:dyDescent="0.2">
      <c r="A999" s="2">
        <v>3</v>
      </c>
      <c r="B999" s="1" t="s">
        <v>118</v>
      </c>
      <c r="C999" s="4">
        <v>9</v>
      </c>
      <c r="D999" s="8">
        <v>3.18</v>
      </c>
      <c r="E999" s="4">
        <v>8</v>
      </c>
      <c r="F999" s="8">
        <v>5.03</v>
      </c>
      <c r="G999" s="4">
        <v>1</v>
      </c>
      <c r="H999" s="8">
        <v>0.85</v>
      </c>
      <c r="I999" s="4">
        <v>0</v>
      </c>
    </row>
    <row r="1000" spans="1:9" x14ac:dyDescent="0.2">
      <c r="A1000" s="2">
        <v>3</v>
      </c>
      <c r="B1000" s="1" t="s">
        <v>122</v>
      </c>
      <c r="C1000" s="4">
        <v>9</v>
      </c>
      <c r="D1000" s="8">
        <v>3.18</v>
      </c>
      <c r="E1000" s="4">
        <v>8</v>
      </c>
      <c r="F1000" s="8">
        <v>5.03</v>
      </c>
      <c r="G1000" s="4">
        <v>1</v>
      </c>
      <c r="H1000" s="8">
        <v>0.85</v>
      </c>
      <c r="I1000" s="4">
        <v>0</v>
      </c>
    </row>
    <row r="1001" spans="1:9" x14ac:dyDescent="0.2">
      <c r="A1001" s="2">
        <v>5</v>
      </c>
      <c r="B1001" s="1" t="s">
        <v>116</v>
      </c>
      <c r="C1001" s="4">
        <v>8</v>
      </c>
      <c r="D1001" s="8">
        <v>2.83</v>
      </c>
      <c r="E1001" s="4">
        <v>1</v>
      </c>
      <c r="F1001" s="8">
        <v>0.63</v>
      </c>
      <c r="G1001" s="4">
        <v>7</v>
      </c>
      <c r="H1001" s="8">
        <v>5.98</v>
      </c>
      <c r="I1001" s="4">
        <v>0</v>
      </c>
    </row>
    <row r="1002" spans="1:9" x14ac:dyDescent="0.2">
      <c r="A1002" s="2">
        <v>5</v>
      </c>
      <c r="B1002" s="1" t="s">
        <v>119</v>
      </c>
      <c r="C1002" s="4">
        <v>8</v>
      </c>
      <c r="D1002" s="8">
        <v>2.83</v>
      </c>
      <c r="E1002" s="4">
        <v>5</v>
      </c>
      <c r="F1002" s="8">
        <v>3.14</v>
      </c>
      <c r="G1002" s="4">
        <v>3</v>
      </c>
      <c r="H1002" s="8">
        <v>2.56</v>
      </c>
      <c r="I1002" s="4">
        <v>0</v>
      </c>
    </row>
    <row r="1003" spans="1:9" x14ac:dyDescent="0.2">
      <c r="A1003" s="2">
        <v>5</v>
      </c>
      <c r="B1003" s="1" t="s">
        <v>155</v>
      </c>
      <c r="C1003" s="4">
        <v>8</v>
      </c>
      <c r="D1003" s="8">
        <v>2.83</v>
      </c>
      <c r="E1003" s="4">
        <v>0</v>
      </c>
      <c r="F1003" s="8">
        <v>0</v>
      </c>
      <c r="G1003" s="4">
        <v>8</v>
      </c>
      <c r="H1003" s="8">
        <v>6.84</v>
      </c>
      <c r="I1003" s="4">
        <v>0</v>
      </c>
    </row>
    <row r="1004" spans="1:9" x14ac:dyDescent="0.2">
      <c r="A1004" s="2">
        <v>5</v>
      </c>
      <c r="B1004" s="1" t="s">
        <v>124</v>
      </c>
      <c r="C1004" s="4">
        <v>8</v>
      </c>
      <c r="D1004" s="8">
        <v>2.83</v>
      </c>
      <c r="E1004" s="4">
        <v>3</v>
      </c>
      <c r="F1004" s="8">
        <v>1.89</v>
      </c>
      <c r="G1004" s="4">
        <v>5</v>
      </c>
      <c r="H1004" s="8">
        <v>4.2699999999999996</v>
      </c>
      <c r="I1004" s="4">
        <v>0</v>
      </c>
    </row>
    <row r="1005" spans="1:9" x14ac:dyDescent="0.2">
      <c r="A1005" s="2">
        <v>9</v>
      </c>
      <c r="B1005" s="1" t="s">
        <v>163</v>
      </c>
      <c r="C1005" s="4">
        <v>7</v>
      </c>
      <c r="D1005" s="8">
        <v>2.4700000000000002</v>
      </c>
      <c r="E1005" s="4">
        <v>3</v>
      </c>
      <c r="F1005" s="8">
        <v>1.89</v>
      </c>
      <c r="G1005" s="4">
        <v>4</v>
      </c>
      <c r="H1005" s="8">
        <v>3.42</v>
      </c>
      <c r="I1005" s="4">
        <v>0</v>
      </c>
    </row>
    <row r="1006" spans="1:9" x14ac:dyDescent="0.2">
      <c r="A1006" s="2">
        <v>9</v>
      </c>
      <c r="B1006" s="1" t="s">
        <v>158</v>
      </c>
      <c r="C1006" s="4">
        <v>7</v>
      </c>
      <c r="D1006" s="8">
        <v>2.4700000000000002</v>
      </c>
      <c r="E1006" s="4">
        <v>3</v>
      </c>
      <c r="F1006" s="8">
        <v>1.89</v>
      </c>
      <c r="G1006" s="4">
        <v>4</v>
      </c>
      <c r="H1006" s="8">
        <v>3.42</v>
      </c>
      <c r="I1006" s="4">
        <v>0</v>
      </c>
    </row>
    <row r="1007" spans="1:9" x14ac:dyDescent="0.2">
      <c r="A1007" s="2">
        <v>11</v>
      </c>
      <c r="B1007" s="1" t="s">
        <v>117</v>
      </c>
      <c r="C1007" s="4">
        <v>6</v>
      </c>
      <c r="D1007" s="8">
        <v>2.12</v>
      </c>
      <c r="E1007" s="4">
        <v>1</v>
      </c>
      <c r="F1007" s="8">
        <v>0.63</v>
      </c>
      <c r="G1007" s="4">
        <v>5</v>
      </c>
      <c r="H1007" s="8">
        <v>4.2699999999999996</v>
      </c>
      <c r="I1007" s="4">
        <v>0</v>
      </c>
    </row>
    <row r="1008" spans="1:9" x14ac:dyDescent="0.2">
      <c r="A1008" s="2">
        <v>11</v>
      </c>
      <c r="B1008" s="1" t="s">
        <v>120</v>
      </c>
      <c r="C1008" s="4">
        <v>6</v>
      </c>
      <c r="D1008" s="8">
        <v>2.12</v>
      </c>
      <c r="E1008" s="4">
        <v>3</v>
      </c>
      <c r="F1008" s="8">
        <v>1.89</v>
      </c>
      <c r="G1008" s="4">
        <v>3</v>
      </c>
      <c r="H1008" s="8">
        <v>2.56</v>
      </c>
      <c r="I1008" s="4">
        <v>0</v>
      </c>
    </row>
    <row r="1009" spans="1:9" x14ac:dyDescent="0.2">
      <c r="A1009" s="2">
        <v>11</v>
      </c>
      <c r="B1009" s="1" t="s">
        <v>156</v>
      </c>
      <c r="C1009" s="4">
        <v>6</v>
      </c>
      <c r="D1009" s="8">
        <v>2.12</v>
      </c>
      <c r="E1009" s="4">
        <v>2</v>
      </c>
      <c r="F1009" s="8">
        <v>1.26</v>
      </c>
      <c r="G1009" s="4">
        <v>4</v>
      </c>
      <c r="H1009" s="8">
        <v>3.42</v>
      </c>
      <c r="I1009" s="4">
        <v>0</v>
      </c>
    </row>
    <row r="1010" spans="1:9" x14ac:dyDescent="0.2">
      <c r="A1010" s="2">
        <v>11</v>
      </c>
      <c r="B1010" s="1" t="s">
        <v>176</v>
      </c>
      <c r="C1010" s="4">
        <v>6</v>
      </c>
      <c r="D1010" s="8">
        <v>2.12</v>
      </c>
      <c r="E1010" s="4">
        <v>3</v>
      </c>
      <c r="F1010" s="8">
        <v>1.89</v>
      </c>
      <c r="G1010" s="4">
        <v>3</v>
      </c>
      <c r="H1010" s="8">
        <v>2.56</v>
      </c>
      <c r="I1010" s="4">
        <v>0</v>
      </c>
    </row>
    <row r="1011" spans="1:9" x14ac:dyDescent="0.2">
      <c r="A1011" s="2">
        <v>11</v>
      </c>
      <c r="B1011" s="1" t="s">
        <v>170</v>
      </c>
      <c r="C1011" s="4">
        <v>6</v>
      </c>
      <c r="D1011" s="8">
        <v>2.12</v>
      </c>
      <c r="E1011" s="4">
        <v>6</v>
      </c>
      <c r="F1011" s="8">
        <v>3.77</v>
      </c>
      <c r="G1011" s="4">
        <v>0</v>
      </c>
      <c r="H1011" s="8">
        <v>0</v>
      </c>
      <c r="I1011" s="4">
        <v>0</v>
      </c>
    </row>
    <row r="1012" spans="1:9" x14ac:dyDescent="0.2">
      <c r="A1012" s="2">
        <v>11</v>
      </c>
      <c r="B1012" s="1" t="s">
        <v>128</v>
      </c>
      <c r="C1012" s="4">
        <v>6</v>
      </c>
      <c r="D1012" s="8">
        <v>2.12</v>
      </c>
      <c r="E1012" s="4">
        <v>6</v>
      </c>
      <c r="F1012" s="8">
        <v>3.77</v>
      </c>
      <c r="G1012" s="4">
        <v>0</v>
      </c>
      <c r="H1012" s="8">
        <v>0</v>
      </c>
      <c r="I1012" s="4">
        <v>0</v>
      </c>
    </row>
    <row r="1013" spans="1:9" x14ac:dyDescent="0.2">
      <c r="A1013" s="2">
        <v>17</v>
      </c>
      <c r="B1013" s="1" t="s">
        <v>206</v>
      </c>
      <c r="C1013" s="4">
        <v>5</v>
      </c>
      <c r="D1013" s="8">
        <v>1.77</v>
      </c>
      <c r="E1013" s="4">
        <v>4</v>
      </c>
      <c r="F1013" s="8">
        <v>2.52</v>
      </c>
      <c r="G1013" s="4">
        <v>1</v>
      </c>
      <c r="H1013" s="8">
        <v>0.85</v>
      </c>
      <c r="I1013" s="4">
        <v>0</v>
      </c>
    </row>
    <row r="1014" spans="1:9" x14ac:dyDescent="0.2">
      <c r="A1014" s="2">
        <v>17</v>
      </c>
      <c r="B1014" s="1" t="s">
        <v>121</v>
      </c>
      <c r="C1014" s="4">
        <v>5</v>
      </c>
      <c r="D1014" s="8">
        <v>1.77</v>
      </c>
      <c r="E1014" s="4">
        <v>3</v>
      </c>
      <c r="F1014" s="8">
        <v>1.89</v>
      </c>
      <c r="G1014" s="4">
        <v>2</v>
      </c>
      <c r="H1014" s="8">
        <v>1.71</v>
      </c>
      <c r="I1014" s="4">
        <v>0</v>
      </c>
    </row>
    <row r="1015" spans="1:9" x14ac:dyDescent="0.2">
      <c r="A1015" s="2">
        <v>17</v>
      </c>
      <c r="B1015" s="1" t="s">
        <v>134</v>
      </c>
      <c r="C1015" s="4">
        <v>5</v>
      </c>
      <c r="D1015" s="8">
        <v>1.77</v>
      </c>
      <c r="E1015" s="4">
        <v>5</v>
      </c>
      <c r="F1015" s="8">
        <v>3.14</v>
      </c>
      <c r="G1015" s="4">
        <v>0</v>
      </c>
      <c r="H1015" s="8">
        <v>0</v>
      </c>
      <c r="I1015" s="4">
        <v>0</v>
      </c>
    </row>
    <row r="1016" spans="1:9" x14ac:dyDescent="0.2">
      <c r="A1016" s="2">
        <v>20</v>
      </c>
      <c r="B1016" s="1" t="s">
        <v>137</v>
      </c>
      <c r="C1016" s="4">
        <v>4</v>
      </c>
      <c r="D1016" s="8">
        <v>1.41</v>
      </c>
      <c r="E1016" s="4">
        <v>0</v>
      </c>
      <c r="F1016" s="8">
        <v>0</v>
      </c>
      <c r="G1016" s="4">
        <v>4</v>
      </c>
      <c r="H1016" s="8">
        <v>3.42</v>
      </c>
      <c r="I1016" s="4">
        <v>0</v>
      </c>
    </row>
    <row r="1017" spans="1:9" x14ac:dyDescent="0.2">
      <c r="A1017" s="2">
        <v>20</v>
      </c>
      <c r="B1017" s="1" t="s">
        <v>160</v>
      </c>
      <c r="C1017" s="4">
        <v>4</v>
      </c>
      <c r="D1017" s="8">
        <v>1.41</v>
      </c>
      <c r="E1017" s="4">
        <v>3</v>
      </c>
      <c r="F1017" s="8">
        <v>1.89</v>
      </c>
      <c r="G1017" s="4">
        <v>1</v>
      </c>
      <c r="H1017" s="8">
        <v>0.85</v>
      </c>
      <c r="I1017" s="4">
        <v>0</v>
      </c>
    </row>
    <row r="1018" spans="1:9" x14ac:dyDescent="0.2">
      <c r="A1018" s="2">
        <v>20</v>
      </c>
      <c r="B1018" s="1" t="s">
        <v>171</v>
      </c>
      <c r="C1018" s="4">
        <v>4</v>
      </c>
      <c r="D1018" s="8">
        <v>1.41</v>
      </c>
      <c r="E1018" s="4">
        <v>1</v>
      </c>
      <c r="F1018" s="8">
        <v>0.63</v>
      </c>
      <c r="G1018" s="4">
        <v>3</v>
      </c>
      <c r="H1018" s="8">
        <v>2.56</v>
      </c>
      <c r="I1018" s="4">
        <v>0</v>
      </c>
    </row>
    <row r="1019" spans="1:9" x14ac:dyDescent="0.2">
      <c r="A1019" s="2">
        <v>20</v>
      </c>
      <c r="B1019" s="1" t="s">
        <v>165</v>
      </c>
      <c r="C1019" s="4">
        <v>4</v>
      </c>
      <c r="D1019" s="8">
        <v>1.41</v>
      </c>
      <c r="E1019" s="4">
        <v>4</v>
      </c>
      <c r="F1019" s="8">
        <v>2.52</v>
      </c>
      <c r="G1019" s="4">
        <v>0</v>
      </c>
      <c r="H1019" s="8">
        <v>0</v>
      </c>
      <c r="I1019" s="4">
        <v>0</v>
      </c>
    </row>
    <row r="1020" spans="1:9" x14ac:dyDescent="0.2">
      <c r="A1020" s="2">
        <v>20</v>
      </c>
      <c r="B1020" s="1" t="s">
        <v>195</v>
      </c>
      <c r="C1020" s="4">
        <v>4</v>
      </c>
      <c r="D1020" s="8">
        <v>1.41</v>
      </c>
      <c r="E1020" s="4">
        <v>4</v>
      </c>
      <c r="F1020" s="8">
        <v>2.52</v>
      </c>
      <c r="G1020" s="4">
        <v>0</v>
      </c>
      <c r="H1020" s="8">
        <v>0</v>
      </c>
      <c r="I1020" s="4">
        <v>0</v>
      </c>
    </row>
    <row r="1021" spans="1:9" x14ac:dyDescent="0.2">
      <c r="A1021" s="2">
        <v>20</v>
      </c>
      <c r="B1021" s="1" t="s">
        <v>221</v>
      </c>
      <c r="C1021" s="4">
        <v>4</v>
      </c>
      <c r="D1021" s="8">
        <v>1.41</v>
      </c>
      <c r="E1021" s="4">
        <v>0</v>
      </c>
      <c r="F1021" s="8">
        <v>0</v>
      </c>
      <c r="G1021" s="4">
        <v>4</v>
      </c>
      <c r="H1021" s="8">
        <v>3.42</v>
      </c>
      <c r="I1021" s="4">
        <v>0</v>
      </c>
    </row>
    <row r="1022" spans="1:9" x14ac:dyDescent="0.2">
      <c r="A1022" s="1"/>
      <c r="C1022" s="4"/>
      <c r="D1022" s="8"/>
      <c r="E1022" s="4"/>
      <c r="F1022" s="8"/>
      <c r="G1022" s="4"/>
      <c r="H1022" s="8"/>
      <c r="I102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D06E-8543-48C7-B2B6-6166C52C278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19</v>
      </c>
      <c r="D5" s="8">
        <v>0.04</v>
      </c>
      <c r="E5" s="12">
        <v>1</v>
      </c>
      <c r="F5" s="8">
        <v>0</v>
      </c>
      <c r="G5" s="12">
        <v>18</v>
      </c>
      <c r="H5" s="8">
        <v>0.06</v>
      </c>
      <c r="I5" s="12">
        <v>0</v>
      </c>
    </row>
    <row r="6" spans="2:9" ht="15" customHeight="1" x14ac:dyDescent="0.2">
      <c r="B6" t="s">
        <v>42</v>
      </c>
      <c r="C6" s="12">
        <v>7693</v>
      </c>
      <c r="D6" s="8">
        <v>14.77</v>
      </c>
      <c r="E6" s="12">
        <v>2026</v>
      </c>
      <c r="F6" s="8">
        <v>8.48</v>
      </c>
      <c r="G6" s="12">
        <v>5665</v>
      </c>
      <c r="H6" s="8">
        <v>20.420000000000002</v>
      </c>
      <c r="I6" s="12">
        <v>2</v>
      </c>
    </row>
    <row r="7" spans="2:9" ht="15" customHeight="1" x14ac:dyDescent="0.2">
      <c r="B7" t="s">
        <v>43</v>
      </c>
      <c r="C7" s="12">
        <v>2950</v>
      </c>
      <c r="D7" s="8">
        <v>5.67</v>
      </c>
      <c r="E7" s="12">
        <v>941</v>
      </c>
      <c r="F7" s="8">
        <v>3.94</v>
      </c>
      <c r="G7" s="12">
        <v>1998</v>
      </c>
      <c r="H7" s="8">
        <v>7.2</v>
      </c>
      <c r="I7" s="12">
        <v>7</v>
      </c>
    </row>
    <row r="8" spans="2:9" ht="15" customHeight="1" x14ac:dyDescent="0.2">
      <c r="B8" t="s">
        <v>44</v>
      </c>
      <c r="C8" s="12">
        <v>71</v>
      </c>
      <c r="D8" s="8">
        <v>0.14000000000000001</v>
      </c>
      <c r="E8" s="12">
        <v>1</v>
      </c>
      <c r="F8" s="8">
        <v>0</v>
      </c>
      <c r="G8" s="12">
        <v>59</v>
      </c>
      <c r="H8" s="8">
        <v>0.21</v>
      </c>
      <c r="I8" s="12">
        <v>1</v>
      </c>
    </row>
    <row r="9" spans="2:9" ht="15" customHeight="1" x14ac:dyDescent="0.2">
      <c r="B9" t="s">
        <v>45</v>
      </c>
      <c r="C9" s="12">
        <v>538</v>
      </c>
      <c r="D9" s="8">
        <v>1.03</v>
      </c>
      <c r="E9" s="12">
        <v>25</v>
      </c>
      <c r="F9" s="8">
        <v>0.1</v>
      </c>
      <c r="G9" s="12">
        <v>511</v>
      </c>
      <c r="H9" s="8">
        <v>1.84</v>
      </c>
      <c r="I9" s="12">
        <v>2</v>
      </c>
    </row>
    <row r="10" spans="2:9" ht="15" customHeight="1" x14ac:dyDescent="0.2">
      <c r="B10" t="s">
        <v>46</v>
      </c>
      <c r="C10" s="12">
        <v>784</v>
      </c>
      <c r="D10" s="8">
        <v>1.51</v>
      </c>
      <c r="E10" s="12">
        <v>288</v>
      </c>
      <c r="F10" s="8">
        <v>1.21</v>
      </c>
      <c r="G10" s="12">
        <v>489</v>
      </c>
      <c r="H10" s="8">
        <v>1.76</v>
      </c>
      <c r="I10" s="12">
        <v>4</v>
      </c>
    </row>
    <row r="11" spans="2:9" ht="15" customHeight="1" x14ac:dyDescent="0.2">
      <c r="B11" t="s">
        <v>47</v>
      </c>
      <c r="C11" s="12">
        <v>12762</v>
      </c>
      <c r="D11" s="8">
        <v>24.51</v>
      </c>
      <c r="E11" s="12">
        <v>4737</v>
      </c>
      <c r="F11" s="8">
        <v>19.84</v>
      </c>
      <c r="G11" s="12">
        <v>8009</v>
      </c>
      <c r="H11" s="8">
        <v>28.87</v>
      </c>
      <c r="I11" s="12">
        <v>16</v>
      </c>
    </row>
    <row r="12" spans="2:9" ht="15" customHeight="1" x14ac:dyDescent="0.2">
      <c r="B12" t="s">
        <v>48</v>
      </c>
      <c r="C12" s="12">
        <v>455</v>
      </c>
      <c r="D12" s="8">
        <v>0.87</v>
      </c>
      <c r="E12" s="12">
        <v>71</v>
      </c>
      <c r="F12" s="8">
        <v>0.3</v>
      </c>
      <c r="G12" s="12">
        <v>384</v>
      </c>
      <c r="H12" s="8">
        <v>1.38</v>
      </c>
      <c r="I12" s="12">
        <v>0</v>
      </c>
    </row>
    <row r="13" spans="2:9" ht="15" customHeight="1" x14ac:dyDescent="0.2">
      <c r="B13" t="s">
        <v>49</v>
      </c>
      <c r="C13" s="12">
        <v>5248</v>
      </c>
      <c r="D13" s="8">
        <v>10.08</v>
      </c>
      <c r="E13" s="12">
        <v>2064</v>
      </c>
      <c r="F13" s="8">
        <v>8.64</v>
      </c>
      <c r="G13" s="12">
        <v>3174</v>
      </c>
      <c r="H13" s="8">
        <v>11.44</v>
      </c>
      <c r="I13" s="12">
        <v>3</v>
      </c>
    </row>
    <row r="14" spans="2:9" ht="15" customHeight="1" x14ac:dyDescent="0.2">
      <c r="B14" t="s">
        <v>50</v>
      </c>
      <c r="C14" s="12">
        <v>2823</v>
      </c>
      <c r="D14" s="8">
        <v>5.42</v>
      </c>
      <c r="E14" s="12">
        <v>1184</v>
      </c>
      <c r="F14" s="8">
        <v>4.96</v>
      </c>
      <c r="G14" s="12">
        <v>1619</v>
      </c>
      <c r="H14" s="8">
        <v>5.84</v>
      </c>
      <c r="I14" s="12">
        <v>5</v>
      </c>
    </row>
    <row r="15" spans="2:9" ht="15" customHeight="1" x14ac:dyDescent="0.2">
      <c r="B15" t="s">
        <v>51</v>
      </c>
      <c r="C15" s="12">
        <v>5952</v>
      </c>
      <c r="D15" s="8">
        <v>11.43</v>
      </c>
      <c r="E15" s="12">
        <v>4397</v>
      </c>
      <c r="F15" s="8">
        <v>18.41</v>
      </c>
      <c r="G15" s="12">
        <v>1508</v>
      </c>
      <c r="H15" s="8">
        <v>5.44</v>
      </c>
      <c r="I15" s="12">
        <v>5</v>
      </c>
    </row>
    <row r="16" spans="2:9" ht="15" customHeight="1" x14ac:dyDescent="0.2">
      <c r="B16" t="s">
        <v>52</v>
      </c>
      <c r="C16" s="12">
        <v>6558</v>
      </c>
      <c r="D16" s="8">
        <v>12.59</v>
      </c>
      <c r="E16" s="12">
        <v>5054</v>
      </c>
      <c r="F16" s="8">
        <v>21.16</v>
      </c>
      <c r="G16" s="12">
        <v>1479</v>
      </c>
      <c r="H16" s="8">
        <v>5.33</v>
      </c>
      <c r="I16" s="12">
        <v>9</v>
      </c>
    </row>
    <row r="17" spans="2:9" ht="15" customHeight="1" x14ac:dyDescent="0.2">
      <c r="B17" t="s">
        <v>53</v>
      </c>
      <c r="C17" s="12">
        <v>1858</v>
      </c>
      <c r="D17" s="8">
        <v>3.57</v>
      </c>
      <c r="E17" s="12">
        <v>1190</v>
      </c>
      <c r="F17" s="8">
        <v>4.9800000000000004</v>
      </c>
      <c r="G17" s="12">
        <v>518</v>
      </c>
      <c r="H17" s="8">
        <v>1.87</v>
      </c>
      <c r="I17" s="12">
        <v>38</v>
      </c>
    </row>
    <row r="18" spans="2:9" ht="15" customHeight="1" x14ac:dyDescent="0.2">
      <c r="B18" t="s">
        <v>54</v>
      </c>
      <c r="C18" s="12">
        <v>2380</v>
      </c>
      <c r="D18" s="8">
        <v>4.57</v>
      </c>
      <c r="E18" s="12">
        <v>1294</v>
      </c>
      <c r="F18" s="8">
        <v>5.42</v>
      </c>
      <c r="G18" s="12">
        <v>977</v>
      </c>
      <c r="H18" s="8">
        <v>3.52</v>
      </c>
      <c r="I18" s="12">
        <v>5</v>
      </c>
    </row>
    <row r="19" spans="2:9" ht="15" customHeight="1" x14ac:dyDescent="0.2">
      <c r="B19" t="s">
        <v>55</v>
      </c>
      <c r="C19" s="12">
        <v>1978</v>
      </c>
      <c r="D19" s="8">
        <v>3.8</v>
      </c>
      <c r="E19" s="12">
        <v>607</v>
      </c>
      <c r="F19" s="8">
        <v>2.54</v>
      </c>
      <c r="G19" s="12">
        <v>1330</v>
      </c>
      <c r="H19" s="8">
        <v>4.79</v>
      </c>
      <c r="I19" s="12">
        <v>18</v>
      </c>
    </row>
    <row r="20" spans="2:9" ht="15" customHeight="1" x14ac:dyDescent="0.2">
      <c r="B20" s="9" t="s">
        <v>225</v>
      </c>
      <c r="C20" s="12">
        <f>SUM(LTBL_04000[総数／事業所数])</f>
        <v>52069</v>
      </c>
      <c r="E20" s="12">
        <f>SUBTOTAL(109,LTBL_04000[個人／事業所数])</f>
        <v>23880</v>
      </c>
      <c r="G20" s="12">
        <f>SUBTOTAL(109,LTBL_04000[法人／事業所数])</f>
        <v>27738</v>
      </c>
      <c r="I20" s="12">
        <f>SUBTOTAL(109,LTBL_04000[法人以外の団体／事業所数])</f>
        <v>115</v>
      </c>
    </row>
    <row r="21" spans="2:9" ht="15" customHeight="1" x14ac:dyDescent="0.2">
      <c r="E21" s="11">
        <f>LTBL_04000[[#Totals],[個人／事業所数]]/LTBL_04000[[#Totals],[総数／事業所数]]</f>
        <v>0.45862221283297161</v>
      </c>
      <c r="G21" s="11">
        <f>LTBL_04000[[#Totals],[法人／事業所数]]/LTBL_04000[[#Totals],[総数／事業所数]]</f>
        <v>0.53271620349920301</v>
      </c>
      <c r="I21" s="11">
        <f>LTBL_04000[[#Totals],[法人以外の団体／事業所数]]/LTBL_04000[[#Totals],[総数／事業所数]]</f>
        <v>2.2086078088690009E-3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5587</v>
      </c>
      <c r="D24" s="8">
        <v>10.73</v>
      </c>
      <c r="E24" s="12">
        <v>4726</v>
      </c>
      <c r="F24" s="8">
        <v>19.79</v>
      </c>
      <c r="G24" s="12">
        <v>859</v>
      </c>
      <c r="H24" s="8">
        <v>3.1</v>
      </c>
      <c r="I24" s="12">
        <v>2</v>
      </c>
    </row>
    <row r="25" spans="2:9" ht="15" customHeight="1" x14ac:dyDescent="0.2">
      <c r="B25" t="s">
        <v>79</v>
      </c>
      <c r="C25" s="12">
        <v>5182</v>
      </c>
      <c r="D25" s="8">
        <v>9.9499999999999993</v>
      </c>
      <c r="E25" s="12">
        <v>4172</v>
      </c>
      <c r="F25" s="8">
        <v>17.47</v>
      </c>
      <c r="G25" s="12">
        <v>1007</v>
      </c>
      <c r="H25" s="8">
        <v>3.63</v>
      </c>
      <c r="I25" s="12">
        <v>3</v>
      </c>
    </row>
    <row r="26" spans="2:9" ht="15" customHeight="1" x14ac:dyDescent="0.2">
      <c r="B26" t="s">
        <v>76</v>
      </c>
      <c r="C26" s="12">
        <v>4221</v>
      </c>
      <c r="D26" s="8">
        <v>8.11</v>
      </c>
      <c r="E26" s="12">
        <v>1965</v>
      </c>
      <c r="F26" s="8">
        <v>8.23</v>
      </c>
      <c r="G26" s="12">
        <v>2247</v>
      </c>
      <c r="H26" s="8">
        <v>8.1</v>
      </c>
      <c r="I26" s="12">
        <v>2</v>
      </c>
    </row>
    <row r="27" spans="2:9" ht="15" customHeight="1" x14ac:dyDescent="0.2">
      <c r="B27" t="s">
        <v>74</v>
      </c>
      <c r="C27" s="12">
        <v>3216</v>
      </c>
      <c r="D27" s="8">
        <v>6.18</v>
      </c>
      <c r="E27" s="12">
        <v>1412</v>
      </c>
      <c r="F27" s="8">
        <v>5.91</v>
      </c>
      <c r="G27" s="12">
        <v>1804</v>
      </c>
      <c r="H27" s="8">
        <v>6.5</v>
      </c>
      <c r="I27" s="12">
        <v>0</v>
      </c>
    </row>
    <row r="28" spans="2:9" ht="15" customHeight="1" x14ac:dyDescent="0.2">
      <c r="B28" t="s">
        <v>64</v>
      </c>
      <c r="C28" s="12">
        <v>2999</v>
      </c>
      <c r="D28" s="8">
        <v>5.76</v>
      </c>
      <c r="E28" s="12">
        <v>689</v>
      </c>
      <c r="F28" s="8">
        <v>2.89</v>
      </c>
      <c r="G28" s="12">
        <v>2308</v>
      </c>
      <c r="H28" s="8">
        <v>8.32</v>
      </c>
      <c r="I28" s="12">
        <v>2</v>
      </c>
    </row>
    <row r="29" spans="2:9" ht="15" customHeight="1" x14ac:dyDescent="0.2">
      <c r="B29" t="s">
        <v>65</v>
      </c>
      <c r="C29" s="12">
        <v>2689</v>
      </c>
      <c r="D29" s="8">
        <v>5.16</v>
      </c>
      <c r="E29" s="12">
        <v>1002</v>
      </c>
      <c r="F29" s="8">
        <v>4.2</v>
      </c>
      <c r="G29" s="12">
        <v>1687</v>
      </c>
      <c r="H29" s="8">
        <v>6.08</v>
      </c>
      <c r="I29" s="12">
        <v>0</v>
      </c>
    </row>
    <row r="30" spans="2:9" ht="15" customHeight="1" x14ac:dyDescent="0.2">
      <c r="B30" t="s">
        <v>72</v>
      </c>
      <c r="C30" s="12">
        <v>2427</v>
      </c>
      <c r="D30" s="8">
        <v>4.66</v>
      </c>
      <c r="E30" s="12">
        <v>1517</v>
      </c>
      <c r="F30" s="8">
        <v>6.35</v>
      </c>
      <c r="G30" s="12">
        <v>899</v>
      </c>
      <c r="H30" s="8">
        <v>3.24</v>
      </c>
      <c r="I30" s="12">
        <v>11</v>
      </c>
    </row>
    <row r="31" spans="2:9" ht="15" customHeight="1" x14ac:dyDescent="0.2">
      <c r="B31" t="s">
        <v>66</v>
      </c>
      <c r="C31" s="12">
        <v>2005</v>
      </c>
      <c r="D31" s="8">
        <v>3.85</v>
      </c>
      <c r="E31" s="12">
        <v>335</v>
      </c>
      <c r="F31" s="8">
        <v>1.4</v>
      </c>
      <c r="G31" s="12">
        <v>1670</v>
      </c>
      <c r="H31" s="8">
        <v>6.02</v>
      </c>
      <c r="I31" s="12">
        <v>0</v>
      </c>
    </row>
    <row r="32" spans="2:9" ht="15" customHeight="1" x14ac:dyDescent="0.2">
      <c r="B32" t="s">
        <v>81</v>
      </c>
      <c r="C32" s="12">
        <v>1858</v>
      </c>
      <c r="D32" s="8">
        <v>3.57</v>
      </c>
      <c r="E32" s="12">
        <v>1190</v>
      </c>
      <c r="F32" s="8">
        <v>4.9800000000000004</v>
      </c>
      <c r="G32" s="12">
        <v>518</v>
      </c>
      <c r="H32" s="8">
        <v>1.87</v>
      </c>
      <c r="I32" s="12">
        <v>38</v>
      </c>
    </row>
    <row r="33" spans="2:9" ht="15" customHeight="1" x14ac:dyDescent="0.2">
      <c r="B33" t="s">
        <v>82</v>
      </c>
      <c r="C33" s="12">
        <v>1564</v>
      </c>
      <c r="D33" s="8">
        <v>3</v>
      </c>
      <c r="E33" s="12">
        <v>1273</v>
      </c>
      <c r="F33" s="8">
        <v>5.33</v>
      </c>
      <c r="G33" s="12">
        <v>288</v>
      </c>
      <c r="H33" s="8">
        <v>1.04</v>
      </c>
      <c r="I33" s="12">
        <v>1</v>
      </c>
    </row>
    <row r="34" spans="2:9" ht="15" customHeight="1" x14ac:dyDescent="0.2">
      <c r="B34" t="s">
        <v>77</v>
      </c>
      <c r="C34" s="12">
        <v>1464</v>
      </c>
      <c r="D34" s="8">
        <v>2.81</v>
      </c>
      <c r="E34" s="12">
        <v>862</v>
      </c>
      <c r="F34" s="8">
        <v>3.61</v>
      </c>
      <c r="G34" s="12">
        <v>598</v>
      </c>
      <c r="H34" s="8">
        <v>2.16</v>
      </c>
      <c r="I34" s="12">
        <v>4</v>
      </c>
    </row>
    <row r="35" spans="2:9" ht="15" customHeight="1" x14ac:dyDescent="0.2">
      <c r="B35" t="s">
        <v>73</v>
      </c>
      <c r="C35" s="12">
        <v>1454</v>
      </c>
      <c r="D35" s="8">
        <v>2.79</v>
      </c>
      <c r="E35" s="12">
        <v>779</v>
      </c>
      <c r="F35" s="8">
        <v>3.26</v>
      </c>
      <c r="G35" s="12">
        <v>675</v>
      </c>
      <c r="H35" s="8">
        <v>2.4300000000000002</v>
      </c>
      <c r="I35" s="12">
        <v>0</v>
      </c>
    </row>
    <row r="36" spans="2:9" ht="15" customHeight="1" x14ac:dyDescent="0.2">
      <c r="B36" t="s">
        <v>71</v>
      </c>
      <c r="C36" s="12">
        <v>1280</v>
      </c>
      <c r="D36" s="8">
        <v>2.46</v>
      </c>
      <c r="E36" s="12">
        <v>484</v>
      </c>
      <c r="F36" s="8">
        <v>2.0299999999999998</v>
      </c>
      <c r="G36" s="12">
        <v>794</v>
      </c>
      <c r="H36" s="8">
        <v>2.86</v>
      </c>
      <c r="I36" s="12">
        <v>2</v>
      </c>
    </row>
    <row r="37" spans="2:9" ht="15" customHeight="1" x14ac:dyDescent="0.2">
      <c r="B37" t="s">
        <v>69</v>
      </c>
      <c r="C37" s="12">
        <v>1238</v>
      </c>
      <c r="D37" s="8">
        <v>2.38</v>
      </c>
      <c r="E37" s="12">
        <v>53</v>
      </c>
      <c r="F37" s="8">
        <v>0.22</v>
      </c>
      <c r="G37" s="12">
        <v>1185</v>
      </c>
      <c r="H37" s="8">
        <v>4.2699999999999996</v>
      </c>
      <c r="I37" s="12">
        <v>0</v>
      </c>
    </row>
    <row r="38" spans="2:9" ht="15" customHeight="1" x14ac:dyDescent="0.2">
      <c r="B38" t="s">
        <v>78</v>
      </c>
      <c r="C38" s="12">
        <v>1187</v>
      </c>
      <c r="D38" s="8">
        <v>2.2799999999999998</v>
      </c>
      <c r="E38" s="12">
        <v>313</v>
      </c>
      <c r="F38" s="8">
        <v>1.31</v>
      </c>
      <c r="G38" s="12">
        <v>863</v>
      </c>
      <c r="H38" s="8">
        <v>3.11</v>
      </c>
      <c r="I38" s="12">
        <v>0</v>
      </c>
    </row>
    <row r="39" spans="2:9" ht="15" customHeight="1" x14ac:dyDescent="0.2">
      <c r="B39" t="s">
        <v>68</v>
      </c>
      <c r="C39" s="12">
        <v>953</v>
      </c>
      <c r="D39" s="8">
        <v>1.83</v>
      </c>
      <c r="E39" s="12">
        <v>116</v>
      </c>
      <c r="F39" s="8">
        <v>0.49</v>
      </c>
      <c r="G39" s="12">
        <v>836</v>
      </c>
      <c r="H39" s="8">
        <v>3.01</v>
      </c>
      <c r="I39" s="12">
        <v>1</v>
      </c>
    </row>
    <row r="40" spans="2:9" ht="15" customHeight="1" x14ac:dyDescent="0.2">
      <c r="B40" t="s">
        <v>70</v>
      </c>
      <c r="C40" s="12">
        <v>860</v>
      </c>
      <c r="D40" s="8">
        <v>1.65</v>
      </c>
      <c r="E40" s="12">
        <v>97</v>
      </c>
      <c r="F40" s="8">
        <v>0.41</v>
      </c>
      <c r="G40" s="12">
        <v>761</v>
      </c>
      <c r="H40" s="8">
        <v>2.74</v>
      </c>
      <c r="I40" s="12">
        <v>2</v>
      </c>
    </row>
    <row r="41" spans="2:9" ht="15" customHeight="1" x14ac:dyDescent="0.2">
      <c r="B41" t="s">
        <v>83</v>
      </c>
      <c r="C41" s="12">
        <v>816</v>
      </c>
      <c r="D41" s="8">
        <v>1.57</v>
      </c>
      <c r="E41" s="12">
        <v>21</v>
      </c>
      <c r="F41" s="8">
        <v>0.09</v>
      </c>
      <c r="G41" s="12">
        <v>689</v>
      </c>
      <c r="H41" s="8">
        <v>2.48</v>
      </c>
      <c r="I41" s="12">
        <v>4</v>
      </c>
    </row>
    <row r="42" spans="2:9" ht="15" customHeight="1" x14ac:dyDescent="0.2">
      <c r="B42" t="s">
        <v>75</v>
      </c>
      <c r="C42" s="12">
        <v>730</v>
      </c>
      <c r="D42" s="8">
        <v>1.4</v>
      </c>
      <c r="E42" s="12">
        <v>81</v>
      </c>
      <c r="F42" s="8">
        <v>0.34</v>
      </c>
      <c r="G42" s="12">
        <v>649</v>
      </c>
      <c r="H42" s="8">
        <v>2.34</v>
      </c>
      <c r="I42" s="12">
        <v>0</v>
      </c>
    </row>
    <row r="43" spans="2:9" ht="15" customHeight="1" x14ac:dyDescent="0.2">
      <c r="B43" t="s">
        <v>67</v>
      </c>
      <c r="C43" s="12">
        <v>707</v>
      </c>
      <c r="D43" s="8">
        <v>1.36</v>
      </c>
      <c r="E43" s="12">
        <v>147</v>
      </c>
      <c r="F43" s="8">
        <v>0.62</v>
      </c>
      <c r="G43" s="12">
        <v>560</v>
      </c>
      <c r="H43" s="8">
        <v>2.02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126</v>
      </c>
      <c r="C47" s="12">
        <v>2740</v>
      </c>
      <c r="D47" s="8">
        <v>5.26</v>
      </c>
      <c r="E47" s="12">
        <v>1590</v>
      </c>
      <c r="F47" s="8">
        <v>6.66</v>
      </c>
      <c r="G47" s="12">
        <v>1147</v>
      </c>
      <c r="H47" s="8">
        <v>4.1399999999999997</v>
      </c>
      <c r="I47" s="12">
        <v>0</v>
      </c>
    </row>
    <row r="48" spans="2:9" ht="15" customHeight="1" x14ac:dyDescent="0.2">
      <c r="B48" t="s">
        <v>132</v>
      </c>
      <c r="C48" s="12">
        <v>2728</v>
      </c>
      <c r="D48" s="8">
        <v>5.24</v>
      </c>
      <c r="E48" s="12">
        <v>2412</v>
      </c>
      <c r="F48" s="8">
        <v>10.1</v>
      </c>
      <c r="G48" s="12">
        <v>316</v>
      </c>
      <c r="H48" s="8">
        <v>1.1399999999999999</v>
      </c>
      <c r="I48" s="12">
        <v>0</v>
      </c>
    </row>
    <row r="49" spans="2:9" ht="15" customHeight="1" x14ac:dyDescent="0.2">
      <c r="B49" t="s">
        <v>131</v>
      </c>
      <c r="C49" s="12">
        <v>1920</v>
      </c>
      <c r="D49" s="8">
        <v>3.69</v>
      </c>
      <c r="E49" s="12">
        <v>1808</v>
      </c>
      <c r="F49" s="8">
        <v>7.57</v>
      </c>
      <c r="G49" s="12">
        <v>112</v>
      </c>
      <c r="H49" s="8">
        <v>0.4</v>
      </c>
      <c r="I49" s="12">
        <v>0</v>
      </c>
    </row>
    <row r="50" spans="2:9" ht="15" customHeight="1" x14ac:dyDescent="0.2">
      <c r="B50" t="s">
        <v>128</v>
      </c>
      <c r="C50" s="12">
        <v>1396</v>
      </c>
      <c r="D50" s="8">
        <v>2.68</v>
      </c>
      <c r="E50" s="12">
        <v>1074</v>
      </c>
      <c r="F50" s="8">
        <v>4.5</v>
      </c>
      <c r="G50" s="12">
        <v>322</v>
      </c>
      <c r="H50" s="8">
        <v>1.1599999999999999</v>
      </c>
      <c r="I50" s="12">
        <v>0</v>
      </c>
    </row>
    <row r="51" spans="2:9" ht="15" customHeight="1" x14ac:dyDescent="0.2">
      <c r="B51" t="s">
        <v>129</v>
      </c>
      <c r="C51" s="12">
        <v>1225</v>
      </c>
      <c r="D51" s="8">
        <v>2.35</v>
      </c>
      <c r="E51" s="12">
        <v>1047</v>
      </c>
      <c r="F51" s="8">
        <v>4.38</v>
      </c>
      <c r="G51" s="12">
        <v>178</v>
      </c>
      <c r="H51" s="8">
        <v>0.64</v>
      </c>
      <c r="I51" s="12">
        <v>0</v>
      </c>
    </row>
    <row r="52" spans="2:9" ht="15" customHeight="1" x14ac:dyDescent="0.2">
      <c r="B52" t="s">
        <v>130</v>
      </c>
      <c r="C52" s="12">
        <v>1142</v>
      </c>
      <c r="D52" s="8">
        <v>2.19</v>
      </c>
      <c r="E52" s="12">
        <v>1017</v>
      </c>
      <c r="F52" s="8">
        <v>4.26</v>
      </c>
      <c r="G52" s="12">
        <v>125</v>
      </c>
      <c r="H52" s="8">
        <v>0.45</v>
      </c>
      <c r="I52" s="12">
        <v>0</v>
      </c>
    </row>
    <row r="53" spans="2:9" ht="15" customHeight="1" x14ac:dyDescent="0.2">
      <c r="B53" t="s">
        <v>134</v>
      </c>
      <c r="C53" s="12">
        <v>1104</v>
      </c>
      <c r="D53" s="8">
        <v>2.12</v>
      </c>
      <c r="E53" s="12">
        <v>902</v>
      </c>
      <c r="F53" s="8">
        <v>3.78</v>
      </c>
      <c r="G53" s="12">
        <v>201</v>
      </c>
      <c r="H53" s="8">
        <v>0.72</v>
      </c>
      <c r="I53" s="12">
        <v>1</v>
      </c>
    </row>
    <row r="54" spans="2:9" ht="15" customHeight="1" x14ac:dyDescent="0.2">
      <c r="B54" t="s">
        <v>133</v>
      </c>
      <c r="C54" s="12">
        <v>1093</v>
      </c>
      <c r="D54" s="8">
        <v>2.1</v>
      </c>
      <c r="E54" s="12">
        <v>833</v>
      </c>
      <c r="F54" s="8">
        <v>3.49</v>
      </c>
      <c r="G54" s="12">
        <v>250</v>
      </c>
      <c r="H54" s="8">
        <v>0.9</v>
      </c>
      <c r="I54" s="12">
        <v>9</v>
      </c>
    </row>
    <row r="55" spans="2:9" ht="15" customHeight="1" x14ac:dyDescent="0.2">
      <c r="B55" t="s">
        <v>124</v>
      </c>
      <c r="C55" s="12">
        <v>988</v>
      </c>
      <c r="D55" s="8">
        <v>1.9</v>
      </c>
      <c r="E55" s="12">
        <v>545</v>
      </c>
      <c r="F55" s="8">
        <v>2.2799999999999998</v>
      </c>
      <c r="G55" s="12">
        <v>443</v>
      </c>
      <c r="H55" s="8">
        <v>1.6</v>
      </c>
      <c r="I55" s="12">
        <v>0</v>
      </c>
    </row>
    <row r="56" spans="2:9" ht="15" customHeight="1" x14ac:dyDescent="0.2">
      <c r="B56" t="s">
        <v>116</v>
      </c>
      <c r="C56" s="12">
        <v>968</v>
      </c>
      <c r="D56" s="8">
        <v>1.86</v>
      </c>
      <c r="E56" s="12">
        <v>130</v>
      </c>
      <c r="F56" s="8">
        <v>0.54</v>
      </c>
      <c r="G56" s="12">
        <v>838</v>
      </c>
      <c r="H56" s="8">
        <v>3.02</v>
      </c>
      <c r="I56" s="12">
        <v>0</v>
      </c>
    </row>
    <row r="57" spans="2:9" ht="15" customHeight="1" x14ac:dyDescent="0.2">
      <c r="B57" t="s">
        <v>121</v>
      </c>
      <c r="C57" s="12">
        <v>880</v>
      </c>
      <c r="D57" s="8">
        <v>1.69</v>
      </c>
      <c r="E57" s="12">
        <v>531</v>
      </c>
      <c r="F57" s="8">
        <v>2.2200000000000002</v>
      </c>
      <c r="G57" s="12">
        <v>344</v>
      </c>
      <c r="H57" s="8">
        <v>1.24</v>
      </c>
      <c r="I57" s="12">
        <v>5</v>
      </c>
    </row>
    <row r="58" spans="2:9" ht="15" customHeight="1" x14ac:dyDescent="0.2">
      <c r="B58" t="s">
        <v>122</v>
      </c>
      <c r="C58" s="12">
        <v>877</v>
      </c>
      <c r="D58" s="8">
        <v>1.68</v>
      </c>
      <c r="E58" s="12">
        <v>427</v>
      </c>
      <c r="F58" s="8">
        <v>1.79</v>
      </c>
      <c r="G58" s="12">
        <v>450</v>
      </c>
      <c r="H58" s="8">
        <v>1.62</v>
      </c>
      <c r="I58" s="12">
        <v>0</v>
      </c>
    </row>
    <row r="59" spans="2:9" ht="15" customHeight="1" x14ac:dyDescent="0.2">
      <c r="B59" t="s">
        <v>125</v>
      </c>
      <c r="C59" s="12">
        <v>809</v>
      </c>
      <c r="D59" s="8">
        <v>1.55</v>
      </c>
      <c r="E59" s="12">
        <v>158</v>
      </c>
      <c r="F59" s="8">
        <v>0.66</v>
      </c>
      <c r="G59" s="12">
        <v>650</v>
      </c>
      <c r="H59" s="8">
        <v>2.34</v>
      </c>
      <c r="I59" s="12">
        <v>1</v>
      </c>
    </row>
    <row r="60" spans="2:9" ht="15" customHeight="1" x14ac:dyDescent="0.2">
      <c r="B60" t="s">
        <v>119</v>
      </c>
      <c r="C60" s="12">
        <v>795</v>
      </c>
      <c r="D60" s="8">
        <v>1.53</v>
      </c>
      <c r="E60" s="12">
        <v>162</v>
      </c>
      <c r="F60" s="8">
        <v>0.68</v>
      </c>
      <c r="G60" s="12">
        <v>633</v>
      </c>
      <c r="H60" s="8">
        <v>2.2799999999999998</v>
      </c>
      <c r="I60" s="12">
        <v>0</v>
      </c>
    </row>
    <row r="61" spans="2:9" ht="15" customHeight="1" x14ac:dyDescent="0.2">
      <c r="B61" t="s">
        <v>127</v>
      </c>
      <c r="C61" s="12">
        <v>779</v>
      </c>
      <c r="D61" s="8">
        <v>1.5</v>
      </c>
      <c r="E61" s="12">
        <v>151</v>
      </c>
      <c r="F61" s="8">
        <v>0.63</v>
      </c>
      <c r="G61" s="12">
        <v>617</v>
      </c>
      <c r="H61" s="8">
        <v>2.2200000000000002</v>
      </c>
      <c r="I61" s="12">
        <v>0</v>
      </c>
    </row>
    <row r="62" spans="2:9" ht="15" customHeight="1" x14ac:dyDescent="0.2">
      <c r="B62" t="s">
        <v>118</v>
      </c>
      <c r="C62" s="12">
        <v>771</v>
      </c>
      <c r="D62" s="8">
        <v>1.48</v>
      </c>
      <c r="E62" s="12">
        <v>368</v>
      </c>
      <c r="F62" s="8">
        <v>1.54</v>
      </c>
      <c r="G62" s="12">
        <v>403</v>
      </c>
      <c r="H62" s="8">
        <v>1.45</v>
      </c>
      <c r="I62" s="12">
        <v>0</v>
      </c>
    </row>
    <row r="63" spans="2:9" ht="15" customHeight="1" x14ac:dyDescent="0.2">
      <c r="B63" t="s">
        <v>120</v>
      </c>
      <c r="C63" s="12">
        <v>735</v>
      </c>
      <c r="D63" s="8">
        <v>1.41</v>
      </c>
      <c r="E63" s="12">
        <v>142</v>
      </c>
      <c r="F63" s="8">
        <v>0.59</v>
      </c>
      <c r="G63" s="12">
        <v>593</v>
      </c>
      <c r="H63" s="8">
        <v>2.14</v>
      </c>
      <c r="I63" s="12">
        <v>0</v>
      </c>
    </row>
    <row r="64" spans="2:9" ht="15" customHeight="1" x14ac:dyDescent="0.2">
      <c r="B64" t="s">
        <v>123</v>
      </c>
      <c r="C64" s="12">
        <v>707</v>
      </c>
      <c r="D64" s="8">
        <v>1.36</v>
      </c>
      <c r="E64" s="12">
        <v>158</v>
      </c>
      <c r="F64" s="8">
        <v>0.66</v>
      </c>
      <c r="G64" s="12">
        <v>549</v>
      </c>
      <c r="H64" s="8">
        <v>1.98</v>
      </c>
      <c r="I64" s="12">
        <v>0</v>
      </c>
    </row>
    <row r="65" spans="2:9" ht="15" customHeight="1" x14ac:dyDescent="0.2">
      <c r="B65" t="s">
        <v>117</v>
      </c>
      <c r="C65" s="12">
        <v>666</v>
      </c>
      <c r="D65" s="8">
        <v>1.28</v>
      </c>
      <c r="E65" s="12">
        <v>86</v>
      </c>
      <c r="F65" s="8">
        <v>0.36</v>
      </c>
      <c r="G65" s="12">
        <v>579</v>
      </c>
      <c r="H65" s="8">
        <v>2.09</v>
      </c>
      <c r="I65" s="12">
        <v>1</v>
      </c>
    </row>
    <row r="66" spans="2:9" ht="15" customHeight="1" x14ac:dyDescent="0.2">
      <c r="B66" t="s">
        <v>135</v>
      </c>
      <c r="C66" s="12">
        <v>643</v>
      </c>
      <c r="D66" s="8">
        <v>1.23</v>
      </c>
      <c r="E66" s="12">
        <v>394</v>
      </c>
      <c r="F66" s="8">
        <v>1.65</v>
      </c>
      <c r="G66" s="12">
        <v>249</v>
      </c>
      <c r="H66" s="8">
        <v>0.9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243D-48DF-4052-AAE2-6308C170133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229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8</v>
      </c>
      <c r="D5" s="8">
        <v>0.03</v>
      </c>
      <c r="E5" s="12">
        <v>0</v>
      </c>
      <c r="F5" s="8">
        <v>0</v>
      </c>
      <c r="G5" s="12">
        <v>8</v>
      </c>
      <c r="H5" s="8">
        <v>0.05</v>
      </c>
      <c r="I5" s="12">
        <v>0</v>
      </c>
    </row>
    <row r="6" spans="2:9" ht="15" customHeight="1" x14ac:dyDescent="0.2">
      <c r="B6" t="s">
        <v>42</v>
      </c>
      <c r="C6" s="12">
        <v>3107</v>
      </c>
      <c r="D6" s="8">
        <v>12.84</v>
      </c>
      <c r="E6" s="12">
        <v>248</v>
      </c>
      <c r="F6" s="8">
        <v>2.96</v>
      </c>
      <c r="G6" s="12">
        <v>2858</v>
      </c>
      <c r="H6" s="8">
        <v>18.100000000000001</v>
      </c>
      <c r="I6" s="12">
        <v>1</v>
      </c>
    </row>
    <row r="7" spans="2:9" ht="15" customHeight="1" x14ac:dyDescent="0.2">
      <c r="B7" t="s">
        <v>43</v>
      </c>
      <c r="C7" s="12">
        <v>897</v>
      </c>
      <c r="D7" s="8">
        <v>3.71</v>
      </c>
      <c r="E7" s="12">
        <v>179</v>
      </c>
      <c r="F7" s="8">
        <v>2.14</v>
      </c>
      <c r="G7" s="12">
        <v>718</v>
      </c>
      <c r="H7" s="8">
        <v>4.55</v>
      </c>
      <c r="I7" s="12">
        <v>0</v>
      </c>
    </row>
    <row r="8" spans="2:9" ht="15" customHeight="1" x14ac:dyDescent="0.2">
      <c r="B8" t="s">
        <v>44</v>
      </c>
      <c r="C8" s="12">
        <v>23</v>
      </c>
      <c r="D8" s="8">
        <v>0.1</v>
      </c>
      <c r="E8" s="12">
        <v>0</v>
      </c>
      <c r="F8" s="8">
        <v>0</v>
      </c>
      <c r="G8" s="12">
        <v>23</v>
      </c>
      <c r="H8" s="8">
        <v>0.15</v>
      </c>
      <c r="I8" s="12">
        <v>0</v>
      </c>
    </row>
    <row r="9" spans="2:9" ht="15" customHeight="1" x14ac:dyDescent="0.2">
      <c r="B9" t="s">
        <v>45</v>
      </c>
      <c r="C9" s="12">
        <v>422</v>
      </c>
      <c r="D9" s="8">
        <v>1.74</v>
      </c>
      <c r="E9" s="12">
        <v>10</v>
      </c>
      <c r="F9" s="8">
        <v>0.12</v>
      </c>
      <c r="G9" s="12">
        <v>410</v>
      </c>
      <c r="H9" s="8">
        <v>2.6</v>
      </c>
      <c r="I9" s="12">
        <v>2</v>
      </c>
    </row>
    <row r="10" spans="2:9" ht="15" customHeight="1" x14ac:dyDescent="0.2">
      <c r="B10" t="s">
        <v>46</v>
      </c>
      <c r="C10" s="12">
        <v>424</v>
      </c>
      <c r="D10" s="8">
        <v>1.75</v>
      </c>
      <c r="E10" s="12">
        <v>208</v>
      </c>
      <c r="F10" s="8">
        <v>2.48</v>
      </c>
      <c r="G10" s="12">
        <v>213</v>
      </c>
      <c r="H10" s="8">
        <v>1.35</v>
      </c>
      <c r="I10" s="12">
        <v>0</v>
      </c>
    </row>
    <row r="11" spans="2:9" ht="15" customHeight="1" x14ac:dyDescent="0.2">
      <c r="B11" t="s">
        <v>47</v>
      </c>
      <c r="C11" s="12">
        <v>5952</v>
      </c>
      <c r="D11" s="8">
        <v>24.59</v>
      </c>
      <c r="E11" s="12">
        <v>1280</v>
      </c>
      <c r="F11" s="8">
        <v>15.29</v>
      </c>
      <c r="G11" s="12">
        <v>4670</v>
      </c>
      <c r="H11" s="8">
        <v>29.58</v>
      </c>
      <c r="I11" s="12">
        <v>2</v>
      </c>
    </row>
    <row r="12" spans="2:9" ht="15" customHeight="1" x14ac:dyDescent="0.2">
      <c r="B12" t="s">
        <v>48</v>
      </c>
      <c r="C12" s="12">
        <v>229</v>
      </c>
      <c r="D12" s="8">
        <v>0.95</v>
      </c>
      <c r="E12" s="12">
        <v>11</v>
      </c>
      <c r="F12" s="8">
        <v>0.13</v>
      </c>
      <c r="G12" s="12">
        <v>218</v>
      </c>
      <c r="H12" s="8">
        <v>1.38</v>
      </c>
      <c r="I12" s="12">
        <v>0</v>
      </c>
    </row>
    <row r="13" spans="2:9" ht="15" customHeight="1" x14ac:dyDescent="0.2">
      <c r="B13" t="s">
        <v>49</v>
      </c>
      <c r="C13" s="12">
        <v>2772</v>
      </c>
      <c r="D13" s="8">
        <v>11.45</v>
      </c>
      <c r="E13" s="12">
        <v>604</v>
      </c>
      <c r="F13" s="8">
        <v>7.22</v>
      </c>
      <c r="G13" s="12">
        <v>2164</v>
      </c>
      <c r="H13" s="8">
        <v>13.7</v>
      </c>
      <c r="I13" s="12">
        <v>2</v>
      </c>
    </row>
    <row r="14" spans="2:9" ht="15" customHeight="1" x14ac:dyDescent="0.2">
      <c r="B14" t="s">
        <v>50</v>
      </c>
      <c r="C14" s="12">
        <v>1884</v>
      </c>
      <c r="D14" s="8">
        <v>7.78</v>
      </c>
      <c r="E14" s="12">
        <v>689</v>
      </c>
      <c r="F14" s="8">
        <v>8.23</v>
      </c>
      <c r="G14" s="12">
        <v>1192</v>
      </c>
      <c r="H14" s="8">
        <v>7.55</v>
      </c>
      <c r="I14" s="12">
        <v>2</v>
      </c>
    </row>
    <row r="15" spans="2:9" ht="15" customHeight="1" x14ac:dyDescent="0.2">
      <c r="B15" t="s">
        <v>51</v>
      </c>
      <c r="C15" s="12">
        <v>2790</v>
      </c>
      <c r="D15" s="8">
        <v>11.53</v>
      </c>
      <c r="E15" s="12">
        <v>1903</v>
      </c>
      <c r="F15" s="8">
        <v>22.73</v>
      </c>
      <c r="G15" s="12">
        <v>884</v>
      </c>
      <c r="H15" s="8">
        <v>5.6</v>
      </c>
      <c r="I15" s="12">
        <v>1</v>
      </c>
    </row>
    <row r="16" spans="2:9" ht="15" customHeight="1" x14ac:dyDescent="0.2">
      <c r="B16" t="s">
        <v>52</v>
      </c>
      <c r="C16" s="12">
        <v>2726</v>
      </c>
      <c r="D16" s="8">
        <v>11.26</v>
      </c>
      <c r="E16" s="12">
        <v>1878</v>
      </c>
      <c r="F16" s="8">
        <v>22.43</v>
      </c>
      <c r="G16" s="12">
        <v>846</v>
      </c>
      <c r="H16" s="8">
        <v>5.36</v>
      </c>
      <c r="I16" s="12">
        <v>0</v>
      </c>
    </row>
    <row r="17" spans="2:9" ht="15" customHeight="1" x14ac:dyDescent="0.2">
      <c r="B17" t="s">
        <v>53</v>
      </c>
      <c r="C17" s="12">
        <v>849</v>
      </c>
      <c r="D17" s="8">
        <v>3.51</v>
      </c>
      <c r="E17" s="12">
        <v>521</v>
      </c>
      <c r="F17" s="8">
        <v>6.22</v>
      </c>
      <c r="G17" s="12">
        <v>313</v>
      </c>
      <c r="H17" s="8">
        <v>1.98</v>
      </c>
      <c r="I17" s="12">
        <v>6</v>
      </c>
    </row>
    <row r="18" spans="2:9" ht="15" customHeight="1" x14ac:dyDescent="0.2">
      <c r="B18" t="s">
        <v>54</v>
      </c>
      <c r="C18" s="12">
        <v>1224</v>
      </c>
      <c r="D18" s="8">
        <v>5.0599999999999996</v>
      </c>
      <c r="E18" s="12">
        <v>700</v>
      </c>
      <c r="F18" s="8">
        <v>8.36</v>
      </c>
      <c r="G18" s="12">
        <v>522</v>
      </c>
      <c r="H18" s="8">
        <v>3.31</v>
      </c>
      <c r="I18" s="12">
        <v>2</v>
      </c>
    </row>
    <row r="19" spans="2:9" ht="15" customHeight="1" x14ac:dyDescent="0.2">
      <c r="B19" t="s">
        <v>55</v>
      </c>
      <c r="C19" s="12">
        <v>898</v>
      </c>
      <c r="D19" s="8">
        <v>3.71</v>
      </c>
      <c r="E19" s="12">
        <v>140</v>
      </c>
      <c r="F19" s="8">
        <v>1.67</v>
      </c>
      <c r="G19" s="12">
        <v>751</v>
      </c>
      <c r="H19" s="8">
        <v>4.76</v>
      </c>
      <c r="I19" s="12">
        <v>7</v>
      </c>
    </row>
    <row r="20" spans="2:9" ht="15" customHeight="1" x14ac:dyDescent="0.2">
      <c r="B20" s="9" t="s">
        <v>225</v>
      </c>
      <c r="C20" s="12">
        <f>SUM(LTBL_04100[総数／事業所数])</f>
        <v>24205</v>
      </c>
      <c r="E20" s="12">
        <f>SUBTOTAL(109,LTBL_04100[個人／事業所数])</f>
        <v>8371</v>
      </c>
      <c r="G20" s="12">
        <f>SUBTOTAL(109,LTBL_04100[法人／事業所数])</f>
        <v>15790</v>
      </c>
      <c r="I20" s="12">
        <f>SUBTOTAL(109,LTBL_04100[法人以外の団体／事業所数])</f>
        <v>25</v>
      </c>
    </row>
    <row r="21" spans="2:9" ht="15" customHeight="1" x14ac:dyDescent="0.2">
      <c r="E21" s="11">
        <f>LTBL_04100[[#Totals],[個人／事業所数]]/LTBL_04100[[#Totals],[総数／事業所数]]</f>
        <v>0.34583763685189012</v>
      </c>
      <c r="G21" s="11">
        <f>LTBL_04100[[#Totals],[法人／事業所数]]/LTBL_04100[[#Totals],[総数／事業所数]]</f>
        <v>0.65234455690972937</v>
      </c>
      <c r="I21" s="11">
        <f>LTBL_04100[[#Totals],[法人以外の団体／事業所数]]/LTBL_04100[[#Totals],[総数／事業所数]]</f>
        <v>1.032844453625284E-3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79</v>
      </c>
      <c r="C24" s="12">
        <v>2541</v>
      </c>
      <c r="D24" s="8">
        <v>10.5</v>
      </c>
      <c r="E24" s="12">
        <v>1868</v>
      </c>
      <c r="F24" s="8">
        <v>22.32</v>
      </c>
      <c r="G24" s="12">
        <v>673</v>
      </c>
      <c r="H24" s="8">
        <v>4.26</v>
      </c>
      <c r="I24" s="12">
        <v>0</v>
      </c>
    </row>
    <row r="25" spans="2:9" ht="15" customHeight="1" x14ac:dyDescent="0.2">
      <c r="B25" t="s">
        <v>80</v>
      </c>
      <c r="C25" s="12">
        <v>2255</v>
      </c>
      <c r="D25" s="8">
        <v>9.32</v>
      </c>
      <c r="E25" s="12">
        <v>1750</v>
      </c>
      <c r="F25" s="8">
        <v>20.91</v>
      </c>
      <c r="G25" s="12">
        <v>505</v>
      </c>
      <c r="H25" s="8">
        <v>3.2</v>
      </c>
      <c r="I25" s="12">
        <v>0</v>
      </c>
    </row>
    <row r="26" spans="2:9" ht="15" customHeight="1" x14ac:dyDescent="0.2">
      <c r="B26" t="s">
        <v>76</v>
      </c>
      <c r="C26" s="12">
        <v>2119</v>
      </c>
      <c r="D26" s="8">
        <v>8.75</v>
      </c>
      <c r="E26" s="12">
        <v>562</v>
      </c>
      <c r="F26" s="8">
        <v>6.71</v>
      </c>
      <c r="G26" s="12">
        <v>1554</v>
      </c>
      <c r="H26" s="8">
        <v>9.84</v>
      </c>
      <c r="I26" s="12">
        <v>1</v>
      </c>
    </row>
    <row r="27" spans="2:9" ht="15" customHeight="1" x14ac:dyDescent="0.2">
      <c r="B27" t="s">
        <v>74</v>
      </c>
      <c r="C27" s="12">
        <v>1287</v>
      </c>
      <c r="D27" s="8">
        <v>5.32</v>
      </c>
      <c r="E27" s="12">
        <v>428</v>
      </c>
      <c r="F27" s="8">
        <v>5.1100000000000003</v>
      </c>
      <c r="G27" s="12">
        <v>859</v>
      </c>
      <c r="H27" s="8">
        <v>5.44</v>
      </c>
      <c r="I27" s="12">
        <v>0</v>
      </c>
    </row>
    <row r="28" spans="2:9" ht="15" customHeight="1" x14ac:dyDescent="0.2">
      <c r="B28" t="s">
        <v>64</v>
      </c>
      <c r="C28" s="12">
        <v>1138</v>
      </c>
      <c r="D28" s="8">
        <v>4.7</v>
      </c>
      <c r="E28" s="12">
        <v>68</v>
      </c>
      <c r="F28" s="8">
        <v>0.81</v>
      </c>
      <c r="G28" s="12">
        <v>1069</v>
      </c>
      <c r="H28" s="8">
        <v>6.77</v>
      </c>
      <c r="I28" s="12">
        <v>1</v>
      </c>
    </row>
    <row r="29" spans="2:9" ht="15" customHeight="1" x14ac:dyDescent="0.2">
      <c r="B29" t="s">
        <v>77</v>
      </c>
      <c r="C29" s="12">
        <v>1034</v>
      </c>
      <c r="D29" s="8">
        <v>4.2699999999999996</v>
      </c>
      <c r="E29" s="12">
        <v>557</v>
      </c>
      <c r="F29" s="8">
        <v>6.65</v>
      </c>
      <c r="G29" s="12">
        <v>476</v>
      </c>
      <c r="H29" s="8">
        <v>3.01</v>
      </c>
      <c r="I29" s="12">
        <v>1</v>
      </c>
    </row>
    <row r="30" spans="2:9" ht="15" customHeight="1" x14ac:dyDescent="0.2">
      <c r="B30" t="s">
        <v>65</v>
      </c>
      <c r="C30" s="12">
        <v>1030</v>
      </c>
      <c r="D30" s="8">
        <v>4.26</v>
      </c>
      <c r="E30" s="12">
        <v>129</v>
      </c>
      <c r="F30" s="8">
        <v>1.54</v>
      </c>
      <c r="G30" s="12">
        <v>901</v>
      </c>
      <c r="H30" s="8">
        <v>5.71</v>
      </c>
      <c r="I30" s="12">
        <v>0</v>
      </c>
    </row>
    <row r="31" spans="2:9" ht="15" customHeight="1" x14ac:dyDescent="0.2">
      <c r="B31" t="s">
        <v>69</v>
      </c>
      <c r="C31" s="12">
        <v>945</v>
      </c>
      <c r="D31" s="8">
        <v>3.9</v>
      </c>
      <c r="E31" s="12">
        <v>17</v>
      </c>
      <c r="F31" s="8">
        <v>0.2</v>
      </c>
      <c r="G31" s="12">
        <v>928</v>
      </c>
      <c r="H31" s="8">
        <v>5.88</v>
      </c>
      <c r="I31" s="12">
        <v>0</v>
      </c>
    </row>
    <row r="32" spans="2:9" ht="15" customHeight="1" x14ac:dyDescent="0.2">
      <c r="B32" t="s">
        <v>66</v>
      </c>
      <c r="C32" s="12">
        <v>939</v>
      </c>
      <c r="D32" s="8">
        <v>3.88</v>
      </c>
      <c r="E32" s="12">
        <v>51</v>
      </c>
      <c r="F32" s="8">
        <v>0.61</v>
      </c>
      <c r="G32" s="12">
        <v>888</v>
      </c>
      <c r="H32" s="8">
        <v>5.62</v>
      </c>
      <c r="I32" s="12">
        <v>0</v>
      </c>
    </row>
    <row r="33" spans="2:9" ht="15" customHeight="1" x14ac:dyDescent="0.2">
      <c r="B33" t="s">
        <v>82</v>
      </c>
      <c r="C33" s="12">
        <v>865</v>
      </c>
      <c r="D33" s="8">
        <v>3.57</v>
      </c>
      <c r="E33" s="12">
        <v>684</v>
      </c>
      <c r="F33" s="8">
        <v>8.17</v>
      </c>
      <c r="G33" s="12">
        <v>180</v>
      </c>
      <c r="H33" s="8">
        <v>1.1399999999999999</v>
      </c>
      <c r="I33" s="12">
        <v>1</v>
      </c>
    </row>
    <row r="34" spans="2:9" ht="15" customHeight="1" x14ac:dyDescent="0.2">
      <c r="B34" t="s">
        <v>81</v>
      </c>
      <c r="C34" s="12">
        <v>849</v>
      </c>
      <c r="D34" s="8">
        <v>3.51</v>
      </c>
      <c r="E34" s="12">
        <v>521</v>
      </c>
      <c r="F34" s="8">
        <v>6.22</v>
      </c>
      <c r="G34" s="12">
        <v>313</v>
      </c>
      <c r="H34" s="8">
        <v>1.98</v>
      </c>
      <c r="I34" s="12">
        <v>6</v>
      </c>
    </row>
    <row r="35" spans="2:9" ht="15" customHeight="1" x14ac:dyDescent="0.2">
      <c r="B35" t="s">
        <v>72</v>
      </c>
      <c r="C35" s="12">
        <v>816</v>
      </c>
      <c r="D35" s="8">
        <v>3.37</v>
      </c>
      <c r="E35" s="12">
        <v>378</v>
      </c>
      <c r="F35" s="8">
        <v>4.5199999999999996</v>
      </c>
      <c r="G35" s="12">
        <v>438</v>
      </c>
      <c r="H35" s="8">
        <v>2.77</v>
      </c>
      <c r="I35" s="12">
        <v>0</v>
      </c>
    </row>
    <row r="36" spans="2:9" ht="15" customHeight="1" x14ac:dyDescent="0.2">
      <c r="B36" t="s">
        <v>78</v>
      </c>
      <c r="C36" s="12">
        <v>712</v>
      </c>
      <c r="D36" s="8">
        <v>2.94</v>
      </c>
      <c r="E36" s="12">
        <v>127</v>
      </c>
      <c r="F36" s="8">
        <v>1.52</v>
      </c>
      <c r="G36" s="12">
        <v>584</v>
      </c>
      <c r="H36" s="8">
        <v>3.7</v>
      </c>
      <c r="I36" s="12">
        <v>0</v>
      </c>
    </row>
    <row r="37" spans="2:9" ht="15" customHeight="1" x14ac:dyDescent="0.2">
      <c r="B37" t="s">
        <v>71</v>
      </c>
      <c r="C37" s="12">
        <v>609</v>
      </c>
      <c r="D37" s="8">
        <v>2.52</v>
      </c>
      <c r="E37" s="12">
        <v>169</v>
      </c>
      <c r="F37" s="8">
        <v>2.02</v>
      </c>
      <c r="G37" s="12">
        <v>440</v>
      </c>
      <c r="H37" s="8">
        <v>2.79</v>
      </c>
      <c r="I37" s="12">
        <v>0</v>
      </c>
    </row>
    <row r="38" spans="2:9" ht="15" customHeight="1" x14ac:dyDescent="0.2">
      <c r="B38" t="s">
        <v>70</v>
      </c>
      <c r="C38" s="12">
        <v>585</v>
      </c>
      <c r="D38" s="8">
        <v>2.42</v>
      </c>
      <c r="E38" s="12">
        <v>31</v>
      </c>
      <c r="F38" s="8">
        <v>0.37</v>
      </c>
      <c r="G38" s="12">
        <v>552</v>
      </c>
      <c r="H38" s="8">
        <v>3.5</v>
      </c>
      <c r="I38" s="12">
        <v>2</v>
      </c>
    </row>
    <row r="39" spans="2:9" ht="15" customHeight="1" x14ac:dyDescent="0.2">
      <c r="B39" t="s">
        <v>68</v>
      </c>
      <c r="C39" s="12">
        <v>543</v>
      </c>
      <c r="D39" s="8">
        <v>2.2400000000000002</v>
      </c>
      <c r="E39" s="12">
        <v>18</v>
      </c>
      <c r="F39" s="8">
        <v>0.22</v>
      </c>
      <c r="G39" s="12">
        <v>525</v>
      </c>
      <c r="H39" s="8">
        <v>3.32</v>
      </c>
      <c r="I39" s="12">
        <v>0</v>
      </c>
    </row>
    <row r="40" spans="2:9" ht="15" customHeight="1" x14ac:dyDescent="0.2">
      <c r="B40" t="s">
        <v>75</v>
      </c>
      <c r="C40" s="12">
        <v>518</v>
      </c>
      <c r="D40" s="8">
        <v>2.14</v>
      </c>
      <c r="E40" s="12">
        <v>40</v>
      </c>
      <c r="F40" s="8">
        <v>0.48</v>
      </c>
      <c r="G40" s="12">
        <v>478</v>
      </c>
      <c r="H40" s="8">
        <v>3.03</v>
      </c>
      <c r="I40" s="12">
        <v>0</v>
      </c>
    </row>
    <row r="41" spans="2:9" ht="15" customHeight="1" x14ac:dyDescent="0.2">
      <c r="B41" t="s">
        <v>73</v>
      </c>
      <c r="C41" s="12">
        <v>478</v>
      </c>
      <c r="D41" s="8">
        <v>1.97</v>
      </c>
      <c r="E41" s="12">
        <v>195</v>
      </c>
      <c r="F41" s="8">
        <v>2.33</v>
      </c>
      <c r="G41" s="12">
        <v>283</v>
      </c>
      <c r="H41" s="8">
        <v>1.79</v>
      </c>
      <c r="I41" s="12">
        <v>0</v>
      </c>
    </row>
    <row r="42" spans="2:9" ht="15" customHeight="1" x14ac:dyDescent="0.2">
      <c r="B42" t="s">
        <v>84</v>
      </c>
      <c r="C42" s="12">
        <v>404</v>
      </c>
      <c r="D42" s="8">
        <v>1.67</v>
      </c>
      <c r="E42" s="12">
        <v>13</v>
      </c>
      <c r="F42" s="8">
        <v>0.16</v>
      </c>
      <c r="G42" s="12">
        <v>384</v>
      </c>
      <c r="H42" s="8">
        <v>2.4300000000000002</v>
      </c>
      <c r="I42" s="12">
        <v>7</v>
      </c>
    </row>
    <row r="43" spans="2:9" ht="15" customHeight="1" x14ac:dyDescent="0.2">
      <c r="B43" t="s">
        <v>83</v>
      </c>
      <c r="C43" s="12">
        <v>359</v>
      </c>
      <c r="D43" s="8">
        <v>1.48</v>
      </c>
      <c r="E43" s="12">
        <v>16</v>
      </c>
      <c r="F43" s="8">
        <v>0.19</v>
      </c>
      <c r="G43" s="12">
        <v>342</v>
      </c>
      <c r="H43" s="8">
        <v>2.17</v>
      </c>
      <c r="I43" s="12">
        <v>1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126</v>
      </c>
      <c r="C47" s="12">
        <v>1264</v>
      </c>
      <c r="D47" s="8">
        <v>5.22</v>
      </c>
      <c r="E47" s="12">
        <v>465</v>
      </c>
      <c r="F47" s="8">
        <v>5.55</v>
      </c>
      <c r="G47" s="12">
        <v>799</v>
      </c>
      <c r="H47" s="8">
        <v>5.0599999999999996</v>
      </c>
      <c r="I47" s="12">
        <v>0</v>
      </c>
    </row>
    <row r="48" spans="2:9" ht="15" customHeight="1" x14ac:dyDescent="0.2">
      <c r="B48" t="s">
        <v>132</v>
      </c>
      <c r="C48" s="12">
        <v>1098</v>
      </c>
      <c r="D48" s="8">
        <v>4.54</v>
      </c>
      <c r="E48" s="12">
        <v>903</v>
      </c>
      <c r="F48" s="8">
        <v>10.79</v>
      </c>
      <c r="G48" s="12">
        <v>195</v>
      </c>
      <c r="H48" s="8">
        <v>1.23</v>
      </c>
      <c r="I48" s="12">
        <v>0</v>
      </c>
    </row>
    <row r="49" spans="2:9" ht="15" customHeight="1" x14ac:dyDescent="0.2">
      <c r="B49" t="s">
        <v>128</v>
      </c>
      <c r="C49" s="12">
        <v>677</v>
      </c>
      <c r="D49" s="8">
        <v>2.8</v>
      </c>
      <c r="E49" s="12">
        <v>473</v>
      </c>
      <c r="F49" s="8">
        <v>5.65</v>
      </c>
      <c r="G49" s="12">
        <v>204</v>
      </c>
      <c r="H49" s="8">
        <v>1.29</v>
      </c>
      <c r="I49" s="12">
        <v>0</v>
      </c>
    </row>
    <row r="50" spans="2:9" ht="15" customHeight="1" x14ac:dyDescent="0.2">
      <c r="B50" t="s">
        <v>129</v>
      </c>
      <c r="C50" s="12">
        <v>665</v>
      </c>
      <c r="D50" s="8">
        <v>2.75</v>
      </c>
      <c r="E50" s="12">
        <v>530</v>
      </c>
      <c r="F50" s="8">
        <v>6.33</v>
      </c>
      <c r="G50" s="12">
        <v>135</v>
      </c>
      <c r="H50" s="8">
        <v>0.85</v>
      </c>
      <c r="I50" s="12">
        <v>0</v>
      </c>
    </row>
    <row r="51" spans="2:9" ht="15" customHeight="1" x14ac:dyDescent="0.2">
      <c r="B51" t="s">
        <v>131</v>
      </c>
      <c r="C51" s="12">
        <v>657</v>
      </c>
      <c r="D51" s="8">
        <v>2.71</v>
      </c>
      <c r="E51" s="12">
        <v>601</v>
      </c>
      <c r="F51" s="8">
        <v>7.18</v>
      </c>
      <c r="G51" s="12">
        <v>56</v>
      </c>
      <c r="H51" s="8">
        <v>0.35</v>
      </c>
      <c r="I51" s="12">
        <v>0</v>
      </c>
    </row>
    <row r="52" spans="2:9" ht="15" customHeight="1" x14ac:dyDescent="0.2">
      <c r="B52" t="s">
        <v>130</v>
      </c>
      <c r="C52" s="12">
        <v>634</v>
      </c>
      <c r="D52" s="8">
        <v>2.62</v>
      </c>
      <c r="E52" s="12">
        <v>529</v>
      </c>
      <c r="F52" s="8">
        <v>6.32</v>
      </c>
      <c r="G52" s="12">
        <v>105</v>
      </c>
      <c r="H52" s="8">
        <v>0.66</v>
      </c>
      <c r="I52" s="12">
        <v>0</v>
      </c>
    </row>
    <row r="53" spans="2:9" ht="15" customHeight="1" x14ac:dyDescent="0.2">
      <c r="B53" t="s">
        <v>134</v>
      </c>
      <c r="C53" s="12">
        <v>605</v>
      </c>
      <c r="D53" s="8">
        <v>2.5</v>
      </c>
      <c r="E53" s="12">
        <v>477</v>
      </c>
      <c r="F53" s="8">
        <v>5.7</v>
      </c>
      <c r="G53" s="12">
        <v>127</v>
      </c>
      <c r="H53" s="8">
        <v>0.8</v>
      </c>
      <c r="I53" s="12">
        <v>1</v>
      </c>
    </row>
    <row r="54" spans="2:9" ht="15" customHeight="1" x14ac:dyDescent="0.2">
      <c r="B54" t="s">
        <v>133</v>
      </c>
      <c r="C54" s="12">
        <v>549</v>
      </c>
      <c r="D54" s="8">
        <v>2.27</v>
      </c>
      <c r="E54" s="12">
        <v>390</v>
      </c>
      <c r="F54" s="8">
        <v>4.66</v>
      </c>
      <c r="G54" s="12">
        <v>154</v>
      </c>
      <c r="H54" s="8">
        <v>0.98</v>
      </c>
      <c r="I54" s="12">
        <v>5</v>
      </c>
    </row>
    <row r="55" spans="2:9" ht="15" customHeight="1" x14ac:dyDescent="0.2">
      <c r="B55" t="s">
        <v>127</v>
      </c>
      <c r="C55" s="12">
        <v>501</v>
      </c>
      <c r="D55" s="8">
        <v>2.0699999999999998</v>
      </c>
      <c r="E55" s="12">
        <v>67</v>
      </c>
      <c r="F55" s="8">
        <v>0.8</v>
      </c>
      <c r="G55" s="12">
        <v>433</v>
      </c>
      <c r="H55" s="8">
        <v>2.74</v>
      </c>
      <c r="I55" s="12">
        <v>0</v>
      </c>
    </row>
    <row r="56" spans="2:9" ht="15" customHeight="1" x14ac:dyDescent="0.2">
      <c r="B56" t="s">
        <v>125</v>
      </c>
      <c r="C56" s="12">
        <v>457</v>
      </c>
      <c r="D56" s="8">
        <v>1.89</v>
      </c>
      <c r="E56" s="12">
        <v>40</v>
      </c>
      <c r="F56" s="8">
        <v>0.48</v>
      </c>
      <c r="G56" s="12">
        <v>417</v>
      </c>
      <c r="H56" s="8">
        <v>2.64</v>
      </c>
      <c r="I56" s="12">
        <v>0</v>
      </c>
    </row>
    <row r="57" spans="2:9" ht="15" customHeight="1" x14ac:dyDescent="0.2">
      <c r="B57" t="s">
        <v>124</v>
      </c>
      <c r="C57" s="12">
        <v>430</v>
      </c>
      <c r="D57" s="8">
        <v>1.78</v>
      </c>
      <c r="E57" s="12">
        <v>179</v>
      </c>
      <c r="F57" s="8">
        <v>2.14</v>
      </c>
      <c r="G57" s="12">
        <v>251</v>
      </c>
      <c r="H57" s="8">
        <v>1.59</v>
      </c>
      <c r="I57" s="12">
        <v>0</v>
      </c>
    </row>
    <row r="58" spans="2:9" ht="15" customHeight="1" x14ac:dyDescent="0.2">
      <c r="B58" t="s">
        <v>136</v>
      </c>
      <c r="C58" s="12">
        <v>411</v>
      </c>
      <c r="D58" s="8">
        <v>1.7</v>
      </c>
      <c r="E58" s="12">
        <v>5</v>
      </c>
      <c r="F58" s="8">
        <v>0.06</v>
      </c>
      <c r="G58" s="12">
        <v>406</v>
      </c>
      <c r="H58" s="8">
        <v>2.57</v>
      </c>
      <c r="I58" s="12">
        <v>0</v>
      </c>
    </row>
    <row r="59" spans="2:9" ht="15" customHeight="1" x14ac:dyDescent="0.2">
      <c r="B59" t="s">
        <v>138</v>
      </c>
      <c r="C59" s="12">
        <v>386</v>
      </c>
      <c r="D59" s="8">
        <v>1.59</v>
      </c>
      <c r="E59" s="12">
        <v>35</v>
      </c>
      <c r="F59" s="8">
        <v>0.42</v>
      </c>
      <c r="G59" s="12">
        <v>351</v>
      </c>
      <c r="H59" s="8">
        <v>2.2200000000000002</v>
      </c>
      <c r="I59" s="12">
        <v>0</v>
      </c>
    </row>
    <row r="60" spans="2:9" ht="15" customHeight="1" x14ac:dyDescent="0.2">
      <c r="B60" t="s">
        <v>120</v>
      </c>
      <c r="C60" s="12">
        <v>361</v>
      </c>
      <c r="D60" s="8">
        <v>1.49</v>
      </c>
      <c r="E60" s="12">
        <v>19</v>
      </c>
      <c r="F60" s="8">
        <v>0.23</v>
      </c>
      <c r="G60" s="12">
        <v>342</v>
      </c>
      <c r="H60" s="8">
        <v>2.17</v>
      </c>
      <c r="I60" s="12">
        <v>0</v>
      </c>
    </row>
    <row r="61" spans="2:9" ht="15" customHeight="1" x14ac:dyDescent="0.2">
      <c r="B61" t="s">
        <v>116</v>
      </c>
      <c r="C61" s="12">
        <v>347</v>
      </c>
      <c r="D61" s="8">
        <v>1.43</v>
      </c>
      <c r="E61" s="12">
        <v>16</v>
      </c>
      <c r="F61" s="8">
        <v>0.19</v>
      </c>
      <c r="G61" s="12">
        <v>331</v>
      </c>
      <c r="H61" s="8">
        <v>2.1</v>
      </c>
      <c r="I61" s="12">
        <v>0</v>
      </c>
    </row>
    <row r="62" spans="2:9" ht="15" customHeight="1" x14ac:dyDescent="0.2">
      <c r="B62" t="s">
        <v>123</v>
      </c>
      <c r="C62" s="12">
        <v>342</v>
      </c>
      <c r="D62" s="8">
        <v>1.41</v>
      </c>
      <c r="E62" s="12">
        <v>51</v>
      </c>
      <c r="F62" s="8">
        <v>0.61</v>
      </c>
      <c r="G62" s="12">
        <v>291</v>
      </c>
      <c r="H62" s="8">
        <v>1.84</v>
      </c>
      <c r="I62" s="12">
        <v>0</v>
      </c>
    </row>
    <row r="63" spans="2:9" ht="15" customHeight="1" x14ac:dyDescent="0.2">
      <c r="B63" t="s">
        <v>137</v>
      </c>
      <c r="C63" s="12">
        <v>335</v>
      </c>
      <c r="D63" s="8">
        <v>1.38</v>
      </c>
      <c r="E63" s="12">
        <v>12</v>
      </c>
      <c r="F63" s="8">
        <v>0.14000000000000001</v>
      </c>
      <c r="G63" s="12">
        <v>322</v>
      </c>
      <c r="H63" s="8">
        <v>2.04</v>
      </c>
      <c r="I63" s="12">
        <v>1</v>
      </c>
    </row>
    <row r="64" spans="2:9" ht="15" customHeight="1" x14ac:dyDescent="0.2">
      <c r="B64" t="s">
        <v>119</v>
      </c>
      <c r="C64" s="12">
        <v>318</v>
      </c>
      <c r="D64" s="8">
        <v>1.31</v>
      </c>
      <c r="E64" s="12">
        <v>20</v>
      </c>
      <c r="F64" s="8">
        <v>0.24</v>
      </c>
      <c r="G64" s="12">
        <v>298</v>
      </c>
      <c r="H64" s="8">
        <v>1.89</v>
      </c>
      <c r="I64" s="12">
        <v>0</v>
      </c>
    </row>
    <row r="65" spans="2:9" ht="15" customHeight="1" x14ac:dyDescent="0.2">
      <c r="B65" t="s">
        <v>121</v>
      </c>
      <c r="C65" s="12">
        <v>317</v>
      </c>
      <c r="D65" s="8">
        <v>1.31</v>
      </c>
      <c r="E65" s="12">
        <v>149</v>
      </c>
      <c r="F65" s="8">
        <v>1.78</v>
      </c>
      <c r="G65" s="12">
        <v>168</v>
      </c>
      <c r="H65" s="8">
        <v>1.06</v>
      </c>
      <c r="I65" s="12">
        <v>0</v>
      </c>
    </row>
    <row r="66" spans="2:9" ht="15" customHeight="1" x14ac:dyDescent="0.2">
      <c r="B66" t="s">
        <v>117</v>
      </c>
      <c r="C66" s="12">
        <v>302</v>
      </c>
      <c r="D66" s="8">
        <v>1.25</v>
      </c>
      <c r="E66" s="12">
        <v>6</v>
      </c>
      <c r="F66" s="8">
        <v>7.0000000000000007E-2</v>
      </c>
      <c r="G66" s="12">
        <v>296</v>
      </c>
      <c r="H66" s="8">
        <v>1.87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9C7D-7EA2-4061-A6EB-C23918455B0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2</v>
      </c>
      <c r="D5" s="8">
        <v>0.02</v>
      </c>
      <c r="E5" s="12">
        <v>0</v>
      </c>
      <c r="F5" s="8">
        <v>0</v>
      </c>
      <c r="G5" s="12">
        <v>2</v>
      </c>
      <c r="H5" s="8">
        <v>0.03</v>
      </c>
      <c r="I5" s="12">
        <v>0</v>
      </c>
    </row>
    <row r="6" spans="2:9" ht="15" customHeight="1" x14ac:dyDescent="0.2">
      <c r="B6" t="s">
        <v>42</v>
      </c>
      <c r="C6" s="12">
        <v>782</v>
      </c>
      <c r="D6" s="8">
        <v>8.02</v>
      </c>
      <c r="E6" s="12">
        <v>46</v>
      </c>
      <c r="F6" s="8">
        <v>1.3</v>
      </c>
      <c r="G6" s="12">
        <v>736</v>
      </c>
      <c r="H6" s="8">
        <v>11.92</v>
      </c>
      <c r="I6" s="12">
        <v>0</v>
      </c>
    </row>
    <row r="7" spans="2:9" ht="15" customHeight="1" x14ac:dyDescent="0.2">
      <c r="B7" t="s">
        <v>43</v>
      </c>
      <c r="C7" s="12">
        <v>225</v>
      </c>
      <c r="D7" s="8">
        <v>2.31</v>
      </c>
      <c r="E7" s="12">
        <v>45</v>
      </c>
      <c r="F7" s="8">
        <v>1.27</v>
      </c>
      <c r="G7" s="12">
        <v>180</v>
      </c>
      <c r="H7" s="8">
        <v>2.91</v>
      </c>
      <c r="I7" s="12">
        <v>0</v>
      </c>
    </row>
    <row r="8" spans="2:9" ht="15" customHeight="1" x14ac:dyDescent="0.2">
      <c r="B8" t="s">
        <v>44</v>
      </c>
      <c r="C8" s="12">
        <v>13</v>
      </c>
      <c r="D8" s="8">
        <v>0.13</v>
      </c>
      <c r="E8" s="12">
        <v>0</v>
      </c>
      <c r="F8" s="8">
        <v>0</v>
      </c>
      <c r="G8" s="12">
        <v>13</v>
      </c>
      <c r="H8" s="8">
        <v>0.21</v>
      </c>
      <c r="I8" s="12">
        <v>0</v>
      </c>
    </row>
    <row r="9" spans="2:9" ht="15" customHeight="1" x14ac:dyDescent="0.2">
      <c r="B9" t="s">
        <v>45</v>
      </c>
      <c r="C9" s="12">
        <v>250</v>
      </c>
      <c r="D9" s="8">
        <v>2.56</v>
      </c>
      <c r="E9" s="12">
        <v>3</v>
      </c>
      <c r="F9" s="8">
        <v>0.08</v>
      </c>
      <c r="G9" s="12">
        <v>245</v>
      </c>
      <c r="H9" s="8">
        <v>3.97</v>
      </c>
      <c r="I9" s="12">
        <v>2</v>
      </c>
    </row>
    <row r="10" spans="2:9" ht="15" customHeight="1" x14ac:dyDescent="0.2">
      <c r="B10" t="s">
        <v>46</v>
      </c>
      <c r="C10" s="12">
        <v>69</v>
      </c>
      <c r="D10" s="8">
        <v>0.71</v>
      </c>
      <c r="E10" s="12">
        <v>29</v>
      </c>
      <c r="F10" s="8">
        <v>0.82</v>
      </c>
      <c r="G10" s="12">
        <v>39</v>
      </c>
      <c r="H10" s="8">
        <v>0.63</v>
      </c>
      <c r="I10" s="12">
        <v>0</v>
      </c>
    </row>
    <row r="11" spans="2:9" ht="15" customHeight="1" x14ac:dyDescent="0.2">
      <c r="B11" t="s">
        <v>47</v>
      </c>
      <c r="C11" s="12">
        <v>2257</v>
      </c>
      <c r="D11" s="8">
        <v>23.15</v>
      </c>
      <c r="E11" s="12">
        <v>463</v>
      </c>
      <c r="F11" s="8">
        <v>13.04</v>
      </c>
      <c r="G11" s="12">
        <v>1794</v>
      </c>
      <c r="H11" s="8">
        <v>29.05</v>
      </c>
      <c r="I11" s="12">
        <v>0</v>
      </c>
    </row>
    <row r="12" spans="2:9" ht="15" customHeight="1" x14ac:dyDescent="0.2">
      <c r="B12" t="s">
        <v>48</v>
      </c>
      <c r="C12" s="12">
        <v>116</v>
      </c>
      <c r="D12" s="8">
        <v>1.19</v>
      </c>
      <c r="E12" s="12">
        <v>5</v>
      </c>
      <c r="F12" s="8">
        <v>0.14000000000000001</v>
      </c>
      <c r="G12" s="12">
        <v>111</v>
      </c>
      <c r="H12" s="8">
        <v>1.8</v>
      </c>
      <c r="I12" s="12">
        <v>0</v>
      </c>
    </row>
    <row r="13" spans="2:9" ht="15" customHeight="1" x14ac:dyDescent="0.2">
      <c r="B13" t="s">
        <v>49</v>
      </c>
      <c r="C13" s="12">
        <v>1068</v>
      </c>
      <c r="D13" s="8">
        <v>10.96</v>
      </c>
      <c r="E13" s="12">
        <v>181</v>
      </c>
      <c r="F13" s="8">
        <v>5.0999999999999996</v>
      </c>
      <c r="G13" s="12">
        <v>887</v>
      </c>
      <c r="H13" s="8">
        <v>14.36</v>
      </c>
      <c r="I13" s="12">
        <v>0</v>
      </c>
    </row>
    <row r="14" spans="2:9" ht="15" customHeight="1" x14ac:dyDescent="0.2">
      <c r="B14" t="s">
        <v>50</v>
      </c>
      <c r="C14" s="12">
        <v>1045</v>
      </c>
      <c r="D14" s="8">
        <v>10.72</v>
      </c>
      <c r="E14" s="12">
        <v>396</v>
      </c>
      <c r="F14" s="8">
        <v>11.15</v>
      </c>
      <c r="G14" s="12">
        <v>647</v>
      </c>
      <c r="H14" s="8">
        <v>10.48</v>
      </c>
      <c r="I14" s="12">
        <v>1</v>
      </c>
    </row>
    <row r="15" spans="2:9" ht="15" customHeight="1" x14ac:dyDescent="0.2">
      <c r="B15" t="s">
        <v>51</v>
      </c>
      <c r="C15" s="12">
        <v>1713</v>
      </c>
      <c r="D15" s="8">
        <v>17.57</v>
      </c>
      <c r="E15" s="12">
        <v>1182</v>
      </c>
      <c r="F15" s="8">
        <v>33.299999999999997</v>
      </c>
      <c r="G15" s="12">
        <v>529</v>
      </c>
      <c r="H15" s="8">
        <v>8.57</v>
      </c>
      <c r="I15" s="12">
        <v>0</v>
      </c>
    </row>
    <row r="16" spans="2:9" ht="15" customHeight="1" x14ac:dyDescent="0.2">
      <c r="B16" t="s">
        <v>52</v>
      </c>
      <c r="C16" s="12">
        <v>1038</v>
      </c>
      <c r="D16" s="8">
        <v>10.65</v>
      </c>
      <c r="E16" s="12">
        <v>675</v>
      </c>
      <c r="F16" s="8">
        <v>19.010000000000002</v>
      </c>
      <c r="G16" s="12">
        <v>361</v>
      </c>
      <c r="H16" s="8">
        <v>5.85</v>
      </c>
      <c r="I16" s="12">
        <v>0</v>
      </c>
    </row>
    <row r="17" spans="2:9" ht="15" customHeight="1" x14ac:dyDescent="0.2">
      <c r="B17" t="s">
        <v>53</v>
      </c>
      <c r="C17" s="12">
        <v>360</v>
      </c>
      <c r="D17" s="8">
        <v>3.69</v>
      </c>
      <c r="E17" s="12">
        <v>217</v>
      </c>
      <c r="F17" s="8">
        <v>6.11</v>
      </c>
      <c r="G17" s="12">
        <v>134</v>
      </c>
      <c r="H17" s="8">
        <v>2.17</v>
      </c>
      <c r="I17" s="12">
        <v>4</v>
      </c>
    </row>
    <row r="18" spans="2:9" ht="15" customHeight="1" x14ac:dyDescent="0.2">
      <c r="B18" t="s">
        <v>54</v>
      </c>
      <c r="C18" s="12">
        <v>458</v>
      </c>
      <c r="D18" s="8">
        <v>4.7</v>
      </c>
      <c r="E18" s="12">
        <v>278</v>
      </c>
      <c r="F18" s="8">
        <v>7.83</v>
      </c>
      <c r="G18" s="12">
        <v>180</v>
      </c>
      <c r="H18" s="8">
        <v>2.91</v>
      </c>
      <c r="I18" s="12">
        <v>0</v>
      </c>
    </row>
    <row r="19" spans="2:9" ht="15" customHeight="1" x14ac:dyDescent="0.2">
      <c r="B19" t="s">
        <v>55</v>
      </c>
      <c r="C19" s="12">
        <v>352</v>
      </c>
      <c r="D19" s="8">
        <v>3.61</v>
      </c>
      <c r="E19" s="12">
        <v>30</v>
      </c>
      <c r="F19" s="8">
        <v>0.85</v>
      </c>
      <c r="G19" s="12">
        <v>317</v>
      </c>
      <c r="H19" s="8">
        <v>5.13</v>
      </c>
      <c r="I19" s="12">
        <v>5</v>
      </c>
    </row>
    <row r="20" spans="2:9" ht="15" customHeight="1" x14ac:dyDescent="0.2">
      <c r="B20" s="9" t="s">
        <v>225</v>
      </c>
      <c r="C20" s="12">
        <f>SUM(LTBL_04101[総数／事業所数])</f>
        <v>9748</v>
      </c>
      <c r="E20" s="12">
        <f>SUBTOTAL(109,LTBL_04101[個人／事業所数])</f>
        <v>3550</v>
      </c>
      <c r="G20" s="12">
        <f>SUBTOTAL(109,LTBL_04101[法人／事業所数])</f>
        <v>6175</v>
      </c>
      <c r="I20" s="12">
        <f>SUBTOTAL(109,LTBL_04101[法人以外の団体／事業所数])</f>
        <v>12</v>
      </c>
    </row>
    <row r="21" spans="2:9" ht="15" customHeight="1" x14ac:dyDescent="0.2">
      <c r="E21" s="11">
        <f>LTBL_04101[[#Totals],[個人／事業所数]]/LTBL_04101[[#Totals],[総数／事業所数]]</f>
        <v>0.36417726713171933</v>
      </c>
      <c r="G21" s="11">
        <f>LTBL_04101[[#Totals],[法人／事業所数]]/LTBL_04101[[#Totals],[総数／事業所数]]</f>
        <v>0.63346327451784978</v>
      </c>
      <c r="I21" s="11">
        <f>LTBL_04101[[#Totals],[法人以外の団体／事業所数]]/LTBL_04101[[#Totals],[総数／事業所数]]</f>
        <v>1.2310217480508822E-3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79</v>
      </c>
      <c r="C24" s="12">
        <v>1614</v>
      </c>
      <c r="D24" s="8">
        <v>16.559999999999999</v>
      </c>
      <c r="E24" s="12">
        <v>1165</v>
      </c>
      <c r="F24" s="8">
        <v>32.82</v>
      </c>
      <c r="G24" s="12">
        <v>449</v>
      </c>
      <c r="H24" s="8">
        <v>7.27</v>
      </c>
      <c r="I24" s="12">
        <v>0</v>
      </c>
    </row>
    <row r="25" spans="2:9" ht="15" customHeight="1" x14ac:dyDescent="0.2">
      <c r="B25" t="s">
        <v>80</v>
      </c>
      <c r="C25" s="12">
        <v>850</v>
      </c>
      <c r="D25" s="8">
        <v>8.7200000000000006</v>
      </c>
      <c r="E25" s="12">
        <v>635</v>
      </c>
      <c r="F25" s="8">
        <v>17.89</v>
      </c>
      <c r="G25" s="12">
        <v>215</v>
      </c>
      <c r="H25" s="8">
        <v>3.48</v>
      </c>
      <c r="I25" s="12">
        <v>0</v>
      </c>
    </row>
    <row r="26" spans="2:9" ht="15" customHeight="1" x14ac:dyDescent="0.2">
      <c r="B26" t="s">
        <v>76</v>
      </c>
      <c r="C26" s="12">
        <v>803</v>
      </c>
      <c r="D26" s="8">
        <v>8.24</v>
      </c>
      <c r="E26" s="12">
        <v>168</v>
      </c>
      <c r="F26" s="8">
        <v>4.7300000000000004</v>
      </c>
      <c r="G26" s="12">
        <v>635</v>
      </c>
      <c r="H26" s="8">
        <v>10.28</v>
      </c>
      <c r="I26" s="12">
        <v>0</v>
      </c>
    </row>
    <row r="27" spans="2:9" ht="15" customHeight="1" x14ac:dyDescent="0.2">
      <c r="B27" t="s">
        <v>77</v>
      </c>
      <c r="C27" s="12">
        <v>627</v>
      </c>
      <c r="D27" s="8">
        <v>6.43</v>
      </c>
      <c r="E27" s="12">
        <v>345</v>
      </c>
      <c r="F27" s="8">
        <v>9.7200000000000006</v>
      </c>
      <c r="G27" s="12">
        <v>281</v>
      </c>
      <c r="H27" s="8">
        <v>4.55</v>
      </c>
      <c r="I27" s="12">
        <v>1</v>
      </c>
    </row>
    <row r="28" spans="2:9" ht="15" customHeight="1" x14ac:dyDescent="0.2">
      <c r="B28" t="s">
        <v>74</v>
      </c>
      <c r="C28" s="12">
        <v>551</v>
      </c>
      <c r="D28" s="8">
        <v>5.65</v>
      </c>
      <c r="E28" s="12">
        <v>176</v>
      </c>
      <c r="F28" s="8">
        <v>4.96</v>
      </c>
      <c r="G28" s="12">
        <v>375</v>
      </c>
      <c r="H28" s="8">
        <v>6.07</v>
      </c>
      <c r="I28" s="12">
        <v>0</v>
      </c>
    </row>
    <row r="29" spans="2:9" ht="15" customHeight="1" x14ac:dyDescent="0.2">
      <c r="B29" t="s">
        <v>72</v>
      </c>
      <c r="C29" s="12">
        <v>383</v>
      </c>
      <c r="D29" s="8">
        <v>3.93</v>
      </c>
      <c r="E29" s="12">
        <v>141</v>
      </c>
      <c r="F29" s="8">
        <v>3.97</v>
      </c>
      <c r="G29" s="12">
        <v>242</v>
      </c>
      <c r="H29" s="8">
        <v>3.92</v>
      </c>
      <c r="I29" s="12">
        <v>0</v>
      </c>
    </row>
    <row r="30" spans="2:9" ht="15" customHeight="1" x14ac:dyDescent="0.2">
      <c r="B30" t="s">
        <v>81</v>
      </c>
      <c r="C30" s="12">
        <v>360</v>
      </c>
      <c r="D30" s="8">
        <v>3.69</v>
      </c>
      <c r="E30" s="12">
        <v>217</v>
      </c>
      <c r="F30" s="8">
        <v>6.11</v>
      </c>
      <c r="G30" s="12">
        <v>134</v>
      </c>
      <c r="H30" s="8">
        <v>2.17</v>
      </c>
      <c r="I30" s="12">
        <v>4</v>
      </c>
    </row>
    <row r="31" spans="2:9" ht="15" customHeight="1" x14ac:dyDescent="0.2">
      <c r="B31" t="s">
        <v>82</v>
      </c>
      <c r="C31" s="12">
        <v>337</v>
      </c>
      <c r="D31" s="8">
        <v>3.46</v>
      </c>
      <c r="E31" s="12">
        <v>272</v>
      </c>
      <c r="F31" s="8">
        <v>7.66</v>
      </c>
      <c r="G31" s="12">
        <v>65</v>
      </c>
      <c r="H31" s="8">
        <v>1.05</v>
      </c>
      <c r="I31" s="12">
        <v>0</v>
      </c>
    </row>
    <row r="32" spans="2:9" ht="15" customHeight="1" x14ac:dyDescent="0.2">
      <c r="B32" t="s">
        <v>78</v>
      </c>
      <c r="C32" s="12">
        <v>327</v>
      </c>
      <c r="D32" s="8">
        <v>3.35</v>
      </c>
      <c r="E32" s="12">
        <v>47</v>
      </c>
      <c r="F32" s="8">
        <v>1.32</v>
      </c>
      <c r="G32" s="12">
        <v>279</v>
      </c>
      <c r="H32" s="8">
        <v>4.5199999999999996</v>
      </c>
      <c r="I32" s="12">
        <v>0</v>
      </c>
    </row>
    <row r="33" spans="2:9" ht="15" customHeight="1" x14ac:dyDescent="0.2">
      <c r="B33" t="s">
        <v>64</v>
      </c>
      <c r="C33" s="12">
        <v>325</v>
      </c>
      <c r="D33" s="8">
        <v>3.33</v>
      </c>
      <c r="E33" s="12">
        <v>16</v>
      </c>
      <c r="F33" s="8">
        <v>0.45</v>
      </c>
      <c r="G33" s="12">
        <v>309</v>
      </c>
      <c r="H33" s="8">
        <v>5</v>
      </c>
      <c r="I33" s="12">
        <v>0</v>
      </c>
    </row>
    <row r="34" spans="2:9" ht="15" customHeight="1" x14ac:dyDescent="0.2">
      <c r="B34" t="s">
        <v>71</v>
      </c>
      <c r="C34" s="12">
        <v>314</v>
      </c>
      <c r="D34" s="8">
        <v>3.22</v>
      </c>
      <c r="E34" s="12">
        <v>82</v>
      </c>
      <c r="F34" s="8">
        <v>2.31</v>
      </c>
      <c r="G34" s="12">
        <v>232</v>
      </c>
      <c r="H34" s="8">
        <v>3.76</v>
      </c>
      <c r="I34" s="12">
        <v>0</v>
      </c>
    </row>
    <row r="35" spans="2:9" ht="15" customHeight="1" x14ac:dyDescent="0.2">
      <c r="B35" t="s">
        <v>69</v>
      </c>
      <c r="C35" s="12">
        <v>310</v>
      </c>
      <c r="D35" s="8">
        <v>3.18</v>
      </c>
      <c r="E35" s="12">
        <v>4</v>
      </c>
      <c r="F35" s="8">
        <v>0.11</v>
      </c>
      <c r="G35" s="12">
        <v>306</v>
      </c>
      <c r="H35" s="8">
        <v>4.96</v>
      </c>
      <c r="I35" s="12">
        <v>0</v>
      </c>
    </row>
    <row r="36" spans="2:9" ht="15" customHeight="1" x14ac:dyDescent="0.2">
      <c r="B36" t="s">
        <v>65</v>
      </c>
      <c r="C36" s="12">
        <v>239</v>
      </c>
      <c r="D36" s="8">
        <v>2.4500000000000002</v>
      </c>
      <c r="E36" s="12">
        <v>23</v>
      </c>
      <c r="F36" s="8">
        <v>0.65</v>
      </c>
      <c r="G36" s="12">
        <v>216</v>
      </c>
      <c r="H36" s="8">
        <v>3.5</v>
      </c>
      <c r="I36" s="12">
        <v>0</v>
      </c>
    </row>
    <row r="37" spans="2:9" ht="15" customHeight="1" x14ac:dyDescent="0.2">
      <c r="B37" t="s">
        <v>75</v>
      </c>
      <c r="C37" s="12">
        <v>219</v>
      </c>
      <c r="D37" s="8">
        <v>2.25</v>
      </c>
      <c r="E37" s="12">
        <v>12</v>
      </c>
      <c r="F37" s="8">
        <v>0.34</v>
      </c>
      <c r="G37" s="12">
        <v>207</v>
      </c>
      <c r="H37" s="8">
        <v>3.35</v>
      </c>
      <c r="I37" s="12">
        <v>0</v>
      </c>
    </row>
    <row r="38" spans="2:9" ht="15" customHeight="1" x14ac:dyDescent="0.2">
      <c r="B38" t="s">
        <v>66</v>
      </c>
      <c r="C38" s="12">
        <v>218</v>
      </c>
      <c r="D38" s="8">
        <v>2.2400000000000002</v>
      </c>
      <c r="E38" s="12">
        <v>7</v>
      </c>
      <c r="F38" s="8">
        <v>0.2</v>
      </c>
      <c r="G38" s="12">
        <v>211</v>
      </c>
      <c r="H38" s="8">
        <v>3.42</v>
      </c>
      <c r="I38" s="12">
        <v>0</v>
      </c>
    </row>
    <row r="39" spans="2:9" ht="15" customHeight="1" x14ac:dyDescent="0.2">
      <c r="B39" t="s">
        <v>68</v>
      </c>
      <c r="C39" s="12">
        <v>217</v>
      </c>
      <c r="D39" s="8">
        <v>2.23</v>
      </c>
      <c r="E39" s="12">
        <v>3</v>
      </c>
      <c r="F39" s="8">
        <v>0.08</v>
      </c>
      <c r="G39" s="12">
        <v>214</v>
      </c>
      <c r="H39" s="8">
        <v>3.47</v>
      </c>
      <c r="I39" s="12">
        <v>0</v>
      </c>
    </row>
    <row r="40" spans="2:9" ht="15" customHeight="1" x14ac:dyDescent="0.2">
      <c r="B40" t="s">
        <v>84</v>
      </c>
      <c r="C40" s="12">
        <v>202</v>
      </c>
      <c r="D40" s="8">
        <v>2.0699999999999998</v>
      </c>
      <c r="E40" s="12">
        <v>5</v>
      </c>
      <c r="F40" s="8">
        <v>0.14000000000000001</v>
      </c>
      <c r="G40" s="12">
        <v>192</v>
      </c>
      <c r="H40" s="8">
        <v>3.11</v>
      </c>
      <c r="I40" s="12">
        <v>5</v>
      </c>
    </row>
    <row r="41" spans="2:9" ht="15" customHeight="1" x14ac:dyDescent="0.2">
      <c r="B41" t="s">
        <v>70</v>
      </c>
      <c r="C41" s="12">
        <v>166</v>
      </c>
      <c r="D41" s="8">
        <v>1.7</v>
      </c>
      <c r="E41" s="12">
        <v>7</v>
      </c>
      <c r="F41" s="8">
        <v>0.2</v>
      </c>
      <c r="G41" s="12">
        <v>159</v>
      </c>
      <c r="H41" s="8">
        <v>2.57</v>
      </c>
      <c r="I41" s="12">
        <v>0</v>
      </c>
    </row>
    <row r="42" spans="2:9" ht="15" customHeight="1" x14ac:dyDescent="0.2">
      <c r="B42" t="s">
        <v>85</v>
      </c>
      <c r="C42" s="12">
        <v>132</v>
      </c>
      <c r="D42" s="8">
        <v>1.35</v>
      </c>
      <c r="E42" s="12">
        <v>1</v>
      </c>
      <c r="F42" s="8">
        <v>0.03</v>
      </c>
      <c r="G42" s="12">
        <v>131</v>
      </c>
      <c r="H42" s="8">
        <v>2.12</v>
      </c>
      <c r="I42" s="12">
        <v>0</v>
      </c>
    </row>
    <row r="43" spans="2:9" ht="15" customHeight="1" x14ac:dyDescent="0.2">
      <c r="B43" t="s">
        <v>86</v>
      </c>
      <c r="C43" s="12">
        <v>126</v>
      </c>
      <c r="D43" s="8">
        <v>1.29</v>
      </c>
      <c r="E43" s="12">
        <v>25</v>
      </c>
      <c r="F43" s="8">
        <v>0.7</v>
      </c>
      <c r="G43" s="12">
        <v>101</v>
      </c>
      <c r="H43" s="8">
        <v>1.64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130</v>
      </c>
      <c r="C47" s="12">
        <v>525</v>
      </c>
      <c r="D47" s="8">
        <v>5.39</v>
      </c>
      <c r="E47" s="12">
        <v>433</v>
      </c>
      <c r="F47" s="8">
        <v>12.2</v>
      </c>
      <c r="G47" s="12">
        <v>92</v>
      </c>
      <c r="H47" s="8">
        <v>1.49</v>
      </c>
      <c r="I47" s="12">
        <v>0</v>
      </c>
    </row>
    <row r="48" spans="2:9" ht="15" customHeight="1" x14ac:dyDescent="0.2">
      <c r="B48" t="s">
        <v>126</v>
      </c>
      <c r="C48" s="12">
        <v>433</v>
      </c>
      <c r="D48" s="8">
        <v>4.4400000000000004</v>
      </c>
      <c r="E48" s="12">
        <v>133</v>
      </c>
      <c r="F48" s="8">
        <v>3.75</v>
      </c>
      <c r="G48" s="12">
        <v>300</v>
      </c>
      <c r="H48" s="8">
        <v>4.8600000000000003</v>
      </c>
      <c r="I48" s="12">
        <v>0</v>
      </c>
    </row>
    <row r="49" spans="2:9" ht="15" customHeight="1" x14ac:dyDescent="0.2">
      <c r="B49" t="s">
        <v>129</v>
      </c>
      <c r="C49" s="12">
        <v>428</v>
      </c>
      <c r="D49" s="8">
        <v>4.3899999999999997</v>
      </c>
      <c r="E49" s="12">
        <v>335</v>
      </c>
      <c r="F49" s="8">
        <v>9.44</v>
      </c>
      <c r="G49" s="12">
        <v>93</v>
      </c>
      <c r="H49" s="8">
        <v>1.51</v>
      </c>
      <c r="I49" s="12">
        <v>0</v>
      </c>
    </row>
    <row r="50" spans="2:9" ht="15" customHeight="1" x14ac:dyDescent="0.2">
      <c r="B50" t="s">
        <v>132</v>
      </c>
      <c r="C50" s="12">
        <v>427</v>
      </c>
      <c r="D50" s="8">
        <v>4.38</v>
      </c>
      <c r="E50" s="12">
        <v>334</v>
      </c>
      <c r="F50" s="8">
        <v>9.41</v>
      </c>
      <c r="G50" s="12">
        <v>93</v>
      </c>
      <c r="H50" s="8">
        <v>1.51</v>
      </c>
      <c r="I50" s="12">
        <v>0</v>
      </c>
    </row>
    <row r="51" spans="2:9" ht="15" customHeight="1" x14ac:dyDescent="0.2">
      <c r="B51" t="s">
        <v>128</v>
      </c>
      <c r="C51" s="12">
        <v>374</v>
      </c>
      <c r="D51" s="8">
        <v>3.84</v>
      </c>
      <c r="E51" s="12">
        <v>236</v>
      </c>
      <c r="F51" s="8">
        <v>6.65</v>
      </c>
      <c r="G51" s="12">
        <v>138</v>
      </c>
      <c r="H51" s="8">
        <v>2.23</v>
      </c>
      <c r="I51" s="12">
        <v>0</v>
      </c>
    </row>
    <row r="52" spans="2:9" ht="15" customHeight="1" x14ac:dyDescent="0.2">
      <c r="B52" t="s">
        <v>127</v>
      </c>
      <c r="C52" s="12">
        <v>239</v>
      </c>
      <c r="D52" s="8">
        <v>2.4500000000000002</v>
      </c>
      <c r="E52" s="12">
        <v>28</v>
      </c>
      <c r="F52" s="8">
        <v>0.79</v>
      </c>
      <c r="G52" s="12">
        <v>210</v>
      </c>
      <c r="H52" s="8">
        <v>3.4</v>
      </c>
      <c r="I52" s="12">
        <v>0</v>
      </c>
    </row>
    <row r="53" spans="2:9" ht="15" customHeight="1" x14ac:dyDescent="0.2">
      <c r="B53" t="s">
        <v>133</v>
      </c>
      <c r="C53" s="12">
        <v>237</v>
      </c>
      <c r="D53" s="8">
        <v>2.4300000000000002</v>
      </c>
      <c r="E53" s="12">
        <v>175</v>
      </c>
      <c r="F53" s="8">
        <v>4.93</v>
      </c>
      <c r="G53" s="12">
        <v>59</v>
      </c>
      <c r="H53" s="8">
        <v>0.96</v>
      </c>
      <c r="I53" s="12">
        <v>3</v>
      </c>
    </row>
    <row r="54" spans="2:9" ht="15" customHeight="1" x14ac:dyDescent="0.2">
      <c r="B54" t="s">
        <v>134</v>
      </c>
      <c r="C54" s="12">
        <v>230</v>
      </c>
      <c r="D54" s="8">
        <v>2.36</v>
      </c>
      <c r="E54" s="12">
        <v>183</v>
      </c>
      <c r="F54" s="8">
        <v>5.15</v>
      </c>
      <c r="G54" s="12">
        <v>47</v>
      </c>
      <c r="H54" s="8">
        <v>0.76</v>
      </c>
      <c r="I54" s="12">
        <v>0</v>
      </c>
    </row>
    <row r="55" spans="2:9" ht="15" customHeight="1" x14ac:dyDescent="0.2">
      <c r="B55" t="s">
        <v>124</v>
      </c>
      <c r="C55" s="12">
        <v>210</v>
      </c>
      <c r="D55" s="8">
        <v>2.15</v>
      </c>
      <c r="E55" s="12">
        <v>92</v>
      </c>
      <c r="F55" s="8">
        <v>2.59</v>
      </c>
      <c r="G55" s="12">
        <v>118</v>
      </c>
      <c r="H55" s="8">
        <v>1.91</v>
      </c>
      <c r="I55" s="12">
        <v>0</v>
      </c>
    </row>
    <row r="56" spans="2:9" ht="15" customHeight="1" x14ac:dyDescent="0.2">
      <c r="B56" t="s">
        <v>125</v>
      </c>
      <c r="C56" s="12">
        <v>204</v>
      </c>
      <c r="D56" s="8">
        <v>2.09</v>
      </c>
      <c r="E56" s="12">
        <v>14</v>
      </c>
      <c r="F56" s="8">
        <v>0.39</v>
      </c>
      <c r="G56" s="12">
        <v>190</v>
      </c>
      <c r="H56" s="8">
        <v>3.08</v>
      </c>
      <c r="I56" s="12">
        <v>0</v>
      </c>
    </row>
    <row r="57" spans="2:9" ht="15" customHeight="1" x14ac:dyDescent="0.2">
      <c r="B57" t="s">
        <v>131</v>
      </c>
      <c r="C57" s="12">
        <v>200</v>
      </c>
      <c r="D57" s="8">
        <v>2.0499999999999998</v>
      </c>
      <c r="E57" s="12">
        <v>183</v>
      </c>
      <c r="F57" s="8">
        <v>5.15</v>
      </c>
      <c r="G57" s="12">
        <v>17</v>
      </c>
      <c r="H57" s="8">
        <v>0.28000000000000003</v>
      </c>
      <c r="I57" s="12">
        <v>0</v>
      </c>
    </row>
    <row r="58" spans="2:9" ht="15" customHeight="1" x14ac:dyDescent="0.2">
      <c r="B58" t="s">
        <v>138</v>
      </c>
      <c r="C58" s="12">
        <v>161</v>
      </c>
      <c r="D58" s="8">
        <v>1.65</v>
      </c>
      <c r="E58" s="12">
        <v>11</v>
      </c>
      <c r="F58" s="8">
        <v>0.31</v>
      </c>
      <c r="G58" s="12">
        <v>150</v>
      </c>
      <c r="H58" s="8">
        <v>2.4300000000000002</v>
      </c>
      <c r="I58" s="12">
        <v>0</v>
      </c>
    </row>
    <row r="59" spans="2:9" ht="15" customHeight="1" x14ac:dyDescent="0.2">
      <c r="B59" t="s">
        <v>142</v>
      </c>
      <c r="C59" s="12">
        <v>151</v>
      </c>
      <c r="D59" s="8">
        <v>1.55</v>
      </c>
      <c r="E59" s="12">
        <v>7</v>
      </c>
      <c r="F59" s="8">
        <v>0.2</v>
      </c>
      <c r="G59" s="12">
        <v>144</v>
      </c>
      <c r="H59" s="8">
        <v>2.33</v>
      </c>
      <c r="I59" s="12">
        <v>0</v>
      </c>
    </row>
    <row r="60" spans="2:9" ht="15" customHeight="1" x14ac:dyDescent="0.2">
      <c r="B60" t="s">
        <v>121</v>
      </c>
      <c r="C60" s="12">
        <v>148</v>
      </c>
      <c r="D60" s="8">
        <v>1.52</v>
      </c>
      <c r="E60" s="12">
        <v>58</v>
      </c>
      <c r="F60" s="8">
        <v>1.63</v>
      </c>
      <c r="G60" s="12">
        <v>90</v>
      </c>
      <c r="H60" s="8">
        <v>1.46</v>
      </c>
      <c r="I60" s="12">
        <v>0</v>
      </c>
    </row>
    <row r="61" spans="2:9" ht="15" customHeight="1" x14ac:dyDescent="0.2">
      <c r="B61" t="s">
        <v>140</v>
      </c>
      <c r="C61" s="12">
        <v>141</v>
      </c>
      <c r="D61" s="8">
        <v>1.45</v>
      </c>
      <c r="E61" s="12">
        <v>37</v>
      </c>
      <c r="F61" s="8">
        <v>1.04</v>
      </c>
      <c r="G61" s="12">
        <v>104</v>
      </c>
      <c r="H61" s="8">
        <v>1.68</v>
      </c>
      <c r="I61" s="12">
        <v>0</v>
      </c>
    </row>
    <row r="62" spans="2:9" ht="15" customHeight="1" x14ac:dyDescent="0.2">
      <c r="B62" t="s">
        <v>123</v>
      </c>
      <c r="C62" s="12">
        <v>136</v>
      </c>
      <c r="D62" s="8">
        <v>1.4</v>
      </c>
      <c r="E62" s="12">
        <v>15</v>
      </c>
      <c r="F62" s="8">
        <v>0.42</v>
      </c>
      <c r="G62" s="12">
        <v>121</v>
      </c>
      <c r="H62" s="8">
        <v>1.96</v>
      </c>
      <c r="I62" s="12">
        <v>0</v>
      </c>
    </row>
    <row r="63" spans="2:9" ht="15" customHeight="1" x14ac:dyDescent="0.2">
      <c r="B63" t="s">
        <v>144</v>
      </c>
      <c r="C63" s="12">
        <v>135</v>
      </c>
      <c r="D63" s="8">
        <v>1.38</v>
      </c>
      <c r="E63" s="12">
        <v>2</v>
      </c>
      <c r="F63" s="8">
        <v>0.06</v>
      </c>
      <c r="G63" s="12">
        <v>128</v>
      </c>
      <c r="H63" s="8">
        <v>2.0699999999999998</v>
      </c>
      <c r="I63" s="12">
        <v>5</v>
      </c>
    </row>
    <row r="64" spans="2:9" ht="15" customHeight="1" x14ac:dyDescent="0.2">
      <c r="B64" t="s">
        <v>143</v>
      </c>
      <c r="C64" s="12">
        <v>133</v>
      </c>
      <c r="D64" s="8">
        <v>1.36</v>
      </c>
      <c r="E64" s="12">
        <v>83</v>
      </c>
      <c r="F64" s="8">
        <v>2.34</v>
      </c>
      <c r="G64" s="12">
        <v>50</v>
      </c>
      <c r="H64" s="8">
        <v>0.81</v>
      </c>
      <c r="I64" s="12">
        <v>0</v>
      </c>
    </row>
    <row r="65" spans="2:9" ht="15" customHeight="1" x14ac:dyDescent="0.2">
      <c r="B65" t="s">
        <v>139</v>
      </c>
      <c r="C65" s="12">
        <v>131</v>
      </c>
      <c r="D65" s="8">
        <v>1.34</v>
      </c>
      <c r="E65" s="12">
        <v>0</v>
      </c>
      <c r="F65" s="8">
        <v>0</v>
      </c>
      <c r="G65" s="12">
        <v>131</v>
      </c>
      <c r="H65" s="8">
        <v>2.12</v>
      </c>
      <c r="I65" s="12">
        <v>0</v>
      </c>
    </row>
    <row r="66" spans="2:9" ht="15" customHeight="1" x14ac:dyDescent="0.2">
      <c r="B66" t="s">
        <v>141</v>
      </c>
      <c r="C66" s="12">
        <v>122</v>
      </c>
      <c r="D66" s="8">
        <v>1.25</v>
      </c>
      <c r="E66" s="12">
        <v>110</v>
      </c>
      <c r="F66" s="8">
        <v>3.1</v>
      </c>
      <c r="G66" s="12">
        <v>12</v>
      </c>
      <c r="H66" s="8">
        <v>0.19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BE4D-7D3A-4D94-BCD9-DB8EFA1D62E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231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2</v>
      </c>
      <c r="D5" s="8">
        <v>0.05</v>
      </c>
      <c r="E5" s="12">
        <v>0</v>
      </c>
      <c r="F5" s="8">
        <v>0</v>
      </c>
      <c r="G5" s="12">
        <v>2</v>
      </c>
      <c r="H5" s="8">
        <v>7.0000000000000007E-2</v>
      </c>
      <c r="I5" s="12">
        <v>0</v>
      </c>
    </row>
    <row r="6" spans="2:9" ht="15" customHeight="1" x14ac:dyDescent="0.2">
      <c r="B6" t="s">
        <v>42</v>
      </c>
      <c r="C6" s="12">
        <v>655</v>
      </c>
      <c r="D6" s="8">
        <v>15.11</v>
      </c>
      <c r="E6" s="12">
        <v>28</v>
      </c>
      <c r="F6" s="8">
        <v>2.11</v>
      </c>
      <c r="G6" s="12">
        <v>627</v>
      </c>
      <c r="H6" s="8">
        <v>20.91</v>
      </c>
      <c r="I6" s="12">
        <v>0</v>
      </c>
    </row>
    <row r="7" spans="2:9" ht="15" customHeight="1" x14ac:dyDescent="0.2">
      <c r="B7" t="s">
        <v>43</v>
      </c>
      <c r="C7" s="12">
        <v>218</v>
      </c>
      <c r="D7" s="8">
        <v>5.03</v>
      </c>
      <c r="E7" s="12">
        <v>42</v>
      </c>
      <c r="F7" s="8">
        <v>3.16</v>
      </c>
      <c r="G7" s="12">
        <v>176</v>
      </c>
      <c r="H7" s="8">
        <v>5.87</v>
      </c>
      <c r="I7" s="12">
        <v>0</v>
      </c>
    </row>
    <row r="8" spans="2:9" ht="15" customHeight="1" x14ac:dyDescent="0.2">
      <c r="B8" t="s">
        <v>44</v>
      </c>
      <c r="C8" s="12">
        <v>3</v>
      </c>
      <c r="D8" s="8">
        <v>7.0000000000000007E-2</v>
      </c>
      <c r="E8" s="12">
        <v>0</v>
      </c>
      <c r="F8" s="8">
        <v>0</v>
      </c>
      <c r="G8" s="12">
        <v>3</v>
      </c>
      <c r="H8" s="8">
        <v>0.1</v>
      </c>
      <c r="I8" s="12">
        <v>0</v>
      </c>
    </row>
    <row r="9" spans="2:9" ht="15" customHeight="1" x14ac:dyDescent="0.2">
      <c r="B9" t="s">
        <v>45</v>
      </c>
      <c r="C9" s="12">
        <v>43</v>
      </c>
      <c r="D9" s="8">
        <v>0.99</v>
      </c>
      <c r="E9" s="12">
        <v>2</v>
      </c>
      <c r="F9" s="8">
        <v>0.15</v>
      </c>
      <c r="G9" s="12">
        <v>41</v>
      </c>
      <c r="H9" s="8">
        <v>1.37</v>
      </c>
      <c r="I9" s="12">
        <v>0</v>
      </c>
    </row>
    <row r="10" spans="2:9" ht="15" customHeight="1" x14ac:dyDescent="0.2">
      <c r="B10" t="s">
        <v>46</v>
      </c>
      <c r="C10" s="12">
        <v>137</v>
      </c>
      <c r="D10" s="8">
        <v>3.16</v>
      </c>
      <c r="E10" s="12">
        <v>45</v>
      </c>
      <c r="F10" s="8">
        <v>3.39</v>
      </c>
      <c r="G10" s="12">
        <v>92</v>
      </c>
      <c r="H10" s="8">
        <v>3.07</v>
      </c>
      <c r="I10" s="12">
        <v>0</v>
      </c>
    </row>
    <row r="11" spans="2:9" ht="15" customHeight="1" x14ac:dyDescent="0.2">
      <c r="B11" t="s">
        <v>47</v>
      </c>
      <c r="C11" s="12">
        <v>1155</v>
      </c>
      <c r="D11" s="8">
        <v>26.64</v>
      </c>
      <c r="E11" s="12">
        <v>218</v>
      </c>
      <c r="F11" s="8">
        <v>16.399999999999999</v>
      </c>
      <c r="G11" s="12">
        <v>937</v>
      </c>
      <c r="H11" s="8">
        <v>31.25</v>
      </c>
      <c r="I11" s="12">
        <v>0</v>
      </c>
    </row>
    <row r="12" spans="2:9" ht="15" customHeight="1" x14ac:dyDescent="0.2">
      <c r="B12" t="s">
        <v>48</v>
      </c>
      <c r="C12" s="12">
        <v>40</v>
      </c>
      <c r="D12" s="8">
        <v>0.92</v>
      </c>
      <c r="E12" s="12">
        <v>0</v>
      </c>
      <c r="F12" s="8">
        <v>0</v>
      </c>
      <c r="G12" s="12">
        <v>40</v>
      </c>
      <c r="H12" s="8">
        <v>1.33</v>
      </c>
      <c r="I12" s="12">
        <v>0</v>
      </c>
    </row>
    <row r="13" spans="2:9" ht="15" customHeight="1" x14ac:dyDescent="0.2">
      <c r="B13" t="s">
        <v>49</v>
      </c>
      <c r="C13" s="12">
        <v>539</v>
      </c>
      <c r="D13" s="8">
        <v>12.43</v>
      </c>
      <c r="E13" s="12">
        <v>156</v>
      </c>
      <c r="F13" s="8">
        <v>11.74</v>
      </c>
      <c r="G13" s="12">
        <v>379</v>
      </c>
      <c r="H13" s="8">
        <v>12.64</v>
      </c>
      <c r="I13" s="12">
        <v>2</v>
      </c>
    </row>
    <row r="14" spans="2:9" ht="15" customHeight="1" x14ac:dyDescent="0.2">
      <c r="B14" t="s">
        <v>50</v>
      </c>
      <c r="C14" s="12">
        <v>239</v>
      </c>
      <c r="D14" s="8">
        <v>5.51</v>
      </c>
      <c r="E14" s="12">
        <v>81</v>
      </c>
      <c r="F14" s="8">
        <v>6.09</v>
      </c>
      <c r="G14" s="12">
        <v>157</v>
      </c>
      <c r="H14" s="8">
        <v>5.24</v>
      </c>
      <c r="I14" s="12">
        <v>1</v>
      </c>
    </row>
    <row r="15" spans="2:9" ht="15" customHeight="1" x14ac:dyDescent="0.2">
      <c r="B15" t="s">
        <v>51</v>
      </c>
      <c r="C15" s="12">
        <v>338</v>
      </c>
      <c r="D15" s="8">
        <v>7.8</v>
      </c>
      <c r="E15" s="12">
        <v>225</v>
      </c>
      <c r="F15" s="8">
        <v>16.93</v>
      </c>
      <c r="G15" s="12">
        <v>113</v>
      </c>
      <c r="H15" s="8">
        <v>3.77</v>
      </c>
      <c r="I15" s="12">
        <v>0</v>
      </c>
    </row>
    <row r="16" spans="2:9" ht="15" customHeight="1" x14ac:dyDescent="0.2">
      <c r="B16" t="s">
        <v>52</v>
      </c>
      <c r="C16" s="12">
        <v>450</v>
      </c>
      <c r="D16" s="8">
        <v>10.38</v>
      </c>
      <c r="E16" s="12">
        <v>312</v>
      </c>
      <c r="F16" s="8">
        <v>23.48</v>
      </c>
      <c r="G16" s="12">
        <v>138</v>
      </c>
      <c r="H16" s="8">
        <v>4.5999999999999996</v>
      </c>
      <c r="I16" s="12">
        <v>0</v>
      </c>
    </row>
    <row r="17" spans="2:9" ht="15" customHeight="1" x14ac:dyDescent="0.2">
      <c r="B17" t="s">
        <v>53</v>
      </c>
      <c r="C17" s="12">
        <v>115</v>
      </c>
      <c r="D17" s="8">
        <v>2.65</v>
      </c>
      <c r="E17" s="12">
        <v>70</v>
      </c>
      <c r="F17" s="8">
        <v>5.27</v>
      </c>
      <c r="G17" s="12">
        <v>45</v>
      </c>
      <c r="H17" s="8">
        <v>1.5</v>
      </c>
      <c r="I17" s="12">
        <v>0</v>
      </c>
    </row>
    <row r="18" spans="2:9" ht="15" customHeight="1" x14ac:dyDescent="0.2">
      <c r="B18" t="s">
        <v>54</v>
      </c>
      <c r="C18" s="12">
        <v>182</v>
      </c>
      <c r="D18" s="8">
        <v>4.2</v>
      </c>
      <c r="E18" s="12">
        <v>94</v>
      </c>
      <c r="F18" s="8">
        <v>7.07</v>
      </c>
      <c r="G18" s="12">
        <v>86</v>
      </c>
      <c r="H18" s="8">
        <v>2.87</v>
      </c>
      <c r="I18" s="12">
        <v>2</v>
      </c>
    </row>
    <row r="19" spans="2:9" ht="15" customHeight="1" x14ac:dyDescent="0.2">
      <c r="B19" t="s">
        <v>55</v>
      </c>
      <c r="C19" s="12">
        <v>219</v>
      </c>
      <c r="D19" s="8">
        <v>5.05</v>
      </c>
      <c r="E19" s="12">
        <v>56</v>
      </c>
      <c r="F19" s="8">
        <v>4.21</v>
      </c>
      <c r="G19" s="12">
        <v>162</v>
      </c>
      <c r="H19" s="8">
        <v>5.4</v>
      </c>
      <c r="I19" s="12">
        <v>1</v>
      </c>
    </row>
    <row r="20" spans="2:9" ht="15" customHeight="1" x14ac:dyDescent="0.2">
      <c r="B20" s="9" t="s">
        <v>225</v>
      </c>
      <c r="C20" s="12">
        <f>SUM(LTBL_04102[総数／事業所数])</f>
        <v>4335</v>
      </c>
      <c r="E20" s="12">
        <f>SUBTOTAL(109,LTBL_04102[個人／事業所数])</f>
        <v>1329</v>
      </c>
      <c r="G20" s="12">
        <f>SUBTOTAL(109,LTBL_04102[法人／事業所数])</f>
        <v>2998</v>
      </c>
      <c r="I20" s="12">
        <f>SUBTOTAL(109,LTBL_04102[法人以外の団体／事業所数])</f>
        <v>6</v>
      </c>
    </row>
    <row r="21" spans="2:9" ht="15" customHeight="1" x14ac:dyDescent="0.2">
      <c r="E21" s="11">
        <f>LTBL_04102[[#Totals],[個人／事業所数]]/LTBL_04102[[#Totals],[総数／事業所数]]</f>
        <v>0.3065743944636678</v>
      </c>
      <c r="G21" s="11">
        <f>LTBL_04102[[#Totals],[法人／事業所数]]/LTBL_04102[[#Totals],[総数／事業所数]]</f>
        <v>0.69158016147635526</v>
      </c>
      <c r="I21" s="11">
        <f>LTBL_04102[[#Totals],[法人以外の団体／事業所数]]/LTBL_04102[[#Totals],[総数／事業所数]]</f>
        <v>1.3840830449826989E-3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76</v>
      </c>
      <c r="C24" s="12">
        <v>411</v>
      </c>
      <c r="D24" s="8">
        <v>9.48</v>
      </c>
      <c r="E24" s="12">
        <v>147</v>
      </c>
      <c r="F24" s="8">
        <v>11.06</v>
      </c>
      <c r="G24" s="12">
        <v>261</v>
      </c>
      <c r="H24" s="8">
        <v>8.7100000000000009</v>
      </c>
      <c r="I24" s="12">
        <v>1</v>
      </c>
    </row>
    <row r="25" spans="2:9" ht="15" customHeight="1" x14ac:dyDescent="0.2">
      <c r="B25" t="s">
        <v>80</v>
      </c>
      <c r="C25" s="12">
        <v>379</v>
      </c>
      <c r="D25" s="8">
        <v>8.74</v>
      </c>
      <c r="E25" s="12">
        <v>294</v>
      </c>
      <c r="F25" s="8">
        <v>22.12</v>
      </c>
      <c r="G25" s="12">
        <v>85</v>
      </c>
      <c r="H25" s="8">
        <v>2.84</v>
      </c>
      <c r="I25" s="12">
        <v>0</v>
      </c>
    </row>
    <row r="26" spans="2:9" ht="15" customHeight="1" x14ac:dyDescent="0.2">
      <c r="B26" t="s">
        <v>79</v>
      </c>
      <c r="C26" s="12">
        <v>291</v>
      </c>
      <c r="D26" s="8">
        <v>6.71</v>
      </c>
      <c r="E26" s="12">
        <v>217</v>
      </c>
      <c r="F26" s="8">
        <v>16.329999999999998</v>
      </c>
      <c r="G26" s="12">
        <v>74</v>
      </c>
      <c r="H26" s="8">
        <v>2.4700000000000002</v>
      </c>
      <c r="I26" s="12">
        <v>0</v>
      </c>
    </row>
    <row r="27" spans="2:9" ht="15" customHeight="1" x14ac:dyDescent="0.2">
      <c r="B27" t="s">
        <v>69</v>
      </c>
      <c r="C27" s="12">
        <v>244</v>
      </c>
      <c r="D27" s="8">
        <v>5.63</v>
      </c>
      <c r="E27" s="12">
        <v>7</v>
      </c>
      <c r="F27" s="8">
        <v>0.53</v>
      </c>
      <c r="G27" s="12">
        <v>237</v>
      </c>
      <c r="H27" s="8">
        <v>7.91</v>
      </c>
      <c r="I27" s="12">
        <v>0</v>
      </c>
    </row>
    <row r="28" spans="2:9" ht="15" customHeight="1" x14ac:dyDescent="0.2">
      <c r="B28" t="s">
        <v>65</v>
      </c>
      <c r="C28" s="12">
        <v>230</v>
      </c>
      <c r="D28" s="8">
        <v>5.31</v>
      </c>
      <c r="E28" s="12">
        <v>13</v>
      </c>
      <c r="F28" s="8">
        <v>0.98</v>
      </c>
      <c r="G28" s="12">
        <v>217</v>
      </c>
      <c r="H28" s="8">
        <v>7.24</v>
      </c>
      <c r="I28" s="12">
        <v>0</v>
      </c>
    </row>
    <row r="29" spans="2:9" ht="15" customHeight="1" x14ac:dyDescent="0.2">
      <c r="B29" t="s">
        <v>66</v>
      </c>
      <c r="C29" s="12">
        <v>215</v>
      </c>
      <c r="D29" s="8">
        <v>4.96</v>
      </c>
      <c r="E29" s="12">
        <v>7</v>
      </c>
      <c r="F29" s="8">
        <v>0.53</v>
      </c>
      <c r="G29" s="12">
        <v>208</v>
      </c>
      <c r="H29" s="8">
        <v>6.94</v>
      </c>
      <c r="I29" s="12">
        <v>0</v>
      </c>
    </row>
    <row r="30" spans="2:9" ht="15" customHeight="1" x14ac:dyDescent="0.2">
      <c r="B30" t="s">
        <v>64</v>
      </c>
      <c r="C30" s="12">
        <v>210</v>
      </c>
      <c r="D30" s="8">
        <v>4.84</v>
      </c>
      <c r="E30" s="12">
        <v>8</v>
      </c>
      <c r="F30" s="8">
        <v>0.6</v>
      </c>
      <c r="G30" s="12">
        <v>202</v>
      </c>
      <c r="H30" s="8">
        <v>6.74</v>
      </c>
      <c r="I30" s="12">
        <v>0</v>
      </c>
    </row>
    <row r="31" spans="2:9" ht="15" customHeight="1" x14ac:dyDescent="0.2">
      <c r="B31" t="s">
        <v>74</v>
      </c>
      <c r="C31" s="12">
        <v>186</v>
      </c>
      <c r="D31" s="8">
        <v>4.29</v>
      </c>
      <c r="E31" s="12">
        <v>60</v>
      </c>
      <c r="F31" s="8">
        <v>4.51</v>
      </c>
      <c r="G31" s="12">
        <v>126</v>
      </c>
      <c r="H31" s="8">
        <v>4.2</v>
      </c>
      <c r="I31" s="12">
        <v>0</v>
      </c>
    </row>
    <row r="32" spans="2:9" ht="15" customHeight="1" x14ac:dyDescent="0.2">
      <c r="B32" t="s">
        <v>73</v>
      </c>
      <c r="C32" s="12">
        <v>158</v>
      </c>
      <c r="D32" s="8">
        <v>3.64</v>
      </c>
      <c r="E32" s="12">
        <v>65</v>
      </c>
      <c r="F32" s="8">
        <v>4.8899999999999997</v>
      </c>
      <c r="G32" s="12">
        <v>93</v>
      </c>
      <c r="H32" s="8">
        <v>3.1</v>
      </c>
      <c r="I32" s="12">
        <v>0</v>
      </c>
    </row>
    <row r="33" spans="2:9" ht="15" customHeight="1" x14ac:dyDescent="0.2">
      <c r="B33" t="s">
        <v>70</v>
      </c>
      <c r="C33" s="12">
        <v>132</v>
      </c>
      <c r="D33" s="8">
        <v>3.04</v>
      </c>
      <c r="E33" s="12">
        <v>5</v>
      </c>
      <c r="F33" s="8">
        <v>0.38</v>
      </c>
      <c r="G33" s="12">
        <v>127</v>
      </c>
      <c r="H33" s="8">
        <v>4.24</v>
      </c>
      <c r="I33" s="12">
        <v>0</v>
      </c>
    </row>
    <row r="34" spans="2:9" ht="15" customHeight="1" x14ac:dyDescent="0.2">
      <c r="B34" t="s">
        <v>82</v>
      </c>
      <c r="C34" s="12">
        <v>125</v>
      </c>
      <c r="D34" s="8">
        <v>2.88</v>
      </c>
      <c r="E34" s="12">
        <v>90</v>
      </c>
      <c r="F34" s="8">
        <v>6.77</v>
      </c>
      <c r="G34" s="12">
        <v>34</v>
      </c>
      <c r="H34" s="8">
        <v>1.1299999999999999</v>
      </c>
      <c r="I34" s="12">
        <v>1</v>
      </c>
    </row>
    <row r="35" spans="2:9" ht="15" customHeight="1" x14ac:dyDescent="0.2">
      <c r="B35" t="s">
        <v>68</v>
      </c>
      <c r="C35" s="12">
        <v>119</v>
      </c>
      <c r="D35" s="8">
        <v>2.75</v>
      </c>
      <c r="E35" s="12">
        <v>5</v>
      </c>
      <c r="F35" s="8">
        <v>0.38</v>
      </c>
      <c r="G35" s="12">
        <v>114</v>
      </c>
      <c r="H35" s="8">
        <v>3.8</v>
      </c>
      <c r="I35" s="12">
        <v>0</v>
      </c>
    </row>
    <row r="36" spans="2:9" ht="15" customHeight="1" x14ac:dyDescent="0.2">
      <c r="B36" t="s">
        <v>72</v>
      </c>
      <c r="C36" s="12">
        <v>116</v>
      </c>
      <c r="D36" s="8">
        <v>2.68</v>
      </c>
      <c r="E36" s="12">
        <v>51</v>
      </c>
      <c r="F36" s="8">
        <v>3.84</v>
      </c>
      <c r="G36" s="12">
        <v>65</v>
      </c>
      <c r="H36" s="8">
        <v>2.17</v>
      </c>
      <c r="I36" s="12">
        <v>0</v>
      </c>
    </row>
    <row r="37" spans="2:9" ht="15" customHeight="1" x14ac:dyDescent="0.2">
      <c r="B37" t="s">
        <v>78</v>
      </c>
      <c r="C37" s="12">
        <v>116</v>
      </c>
      <c r="D37" s="8">
        <v>2.68</v>
      </c>
      <c r="E37" s="12">
        <v>21</v>
      </c>
      <c r="F37" s="8">
        <v>1.58</v>
      </c>
      <c r="G37" s="12">
        <v>95</v>
      </c>
      <c r="H37" s="8">
        <v>3.17</v>
      </c>
      <c r="I37" s="12">
        <v>0</v>
      </c>
    </row>
    <row r="38" spans="2:9" ht="15" customHeight="1" x14ac:dyDescent="0.2">
      <c r="B38" t="s">
        <v>81</v>
      </c>
      <c r="C38" s="12">
        <v>115</v>
      </c>
      <c r="D38" s="8">
        <v>2.65</v>
      </c>
      <c r="E38" s="12">
        <v>70</v>
      </c>
      <c r="F38" s="8">
        <v>5.27</v>
      </c>
      <c r="G38" s="12">
        <v>45</v>
      </c>
      <c r="H38" s="8">
        <v>1.5</v>
      </c>
      <c r="I38" s="12">
        <v>0</v>
      </c>
    </row>
    <row r="39" spans="2:9" ht="15" customHeight="1" x14ac:dyDescent="0.2">
      <c r="B39" t="s">
        <v>77</v>
      </c>
      <c r="C39" s="12">
        <v>111</v>
      </c>
      <c r="D39" s="8">
        <v>2.56</v>
      </c>
      <c r="E39" s="12">
        <v>59</v>
      </c>
      <c r="F39" s="8">
        <v>4.4400000000000004</v>
      </c>
      <c r="G39" s="12">
        <v>52</v>
      </c>
      <c r="H39" s="8">
        <v>1.73</v>
      </c>
      <c r="I39" s="12">
        <v>0</v>
      </c>
    </row>
    <row r="40" spans="2:9" ht="15" customHeight="1" x14ac:dyDescent="0.2">
      <c r="B40" t="s">
        <v>75</v>
      </c>
      <c r="C40" s="12">
        <v>98</v>
      </c>
      <c r="D40" s="8">
        <v>2.2599999999999998</v>
      </c>
      <c r="E40" s="12">
        <v>9</v>
      </c>
      <c r="F40" s="8">
        <v>0.68</v>
      </c>
      <c r="G40" s="12">
        <v>89</v>
      </c>
      <c r="H40" s="8">
        <v>2.97</v>
      </c>
      <c r="I40" s="12">
        <v>0</v>
      </c>
    </row>
    <row r="41" spans="2:9" ht="15" customHeight="1" x14ac:dyDescent="0.2">
      <c r="B41" t="s">
        <v>87</v>
      </c>
      <c r="C41" s="12">
        <v>93</v>
      </c>
      <c r="D41" s="8">
        <v>2.15</v>
      </c>
      <c r="E41" s="12">
        <v>43</v>
      </c>
      <c r="F41" s="8">
        <v>3.24</v>
      </c>
      <c r="G41" s="12">
        <v>50</v>
      </c>
      <c r="H41" s="8">
        <v>1.67</v>
      </c>
      <c r="I41" s="12">
        <v>0</v>
      </c>
    </row>
    <row r="42" spans="2:9" ht="15" customHeight="1" x14ac:dyDescent="0.2">
      <c r="B42" t="s">
        <v>67</v>
      </c>
      <c r="C42" s="12">
        <v>80</v>
      </c>
      <c r="D42" s="8">
        <v>1.85</v>
      </c>
      <c r="E42" s="12">
        <v>2</v>
      </c>
      <c r="F42" s="8">
        <v>0.15</v>
      </c>
      <c r="G42" s="12">
        <v>78</v>
      </c>
      <c r="H42" s="8">
        <v>2.6</v>
      </c>
      <c r="I42" s="12">
        <v>0</v>
      </c>
    </row>
    <row r="43" spans="2:9" ht="15" customHeight="1" x14ac:dyDescent="0.2">
      <c r="B43" t="s">
        <v>84</v>
      </c>
      <c r="C43" s="12">
        <v>73</v>
      </c>
      <c r="D43" s="8">
        <v>1.68</v>
      </c>
      <c r="E43" s="12">
        <v>4</v>
      </c>
      <c r="F43" s="8">
        <v>0.3</v>
      </c>
      <c r="G43" s="12">
        <v>68</v>
      </c>
      <c r="H43" s="8">
        <v>2.27</v>
      </c>
      <c r="I43" s="12">
        <v>1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126</v>
      </c>
      <c r="C47" s="12">
        <v>257</v>
      </c>
      <c r="D47" s="8">
        <v>5.93</v>
      </c>
      <c r="E47" s="12">
        <v>124</v>
      </c>
      <c r="F47" s="8">
        <v>9.33</v>
      </c>
      <c r="G47" s="12">
        <v>133</v>
      </c>
      <c r="H47" s="8">
        <v>4.4400000000000004</v>
      </c>
      <c r="I47" s="12">
        <v>0</v>
      </c>
    </row>
    <row r="48" spans="2:9" ht="15" customHeight="1" x14ac:dyDescent="0.2">
      <c r="B48" t="s">
        <v>132</v>
      </c>
      <c r="C48" s="12">
        <v>183</v>
      </c>
      <c r="D48" s="8">
        <v>4.22</v>
      </c>
      <c r="E48" s="12">
        <v>154</v>
      </c>
      <c r="F48" s="8">
        <v>11.59</v>
      </c>
      <c r="G48" s="12">
        <v>29</v>
      </c>
      <c r="H48" s="8">
        <v>0.97</v>
      </c>
      <c r="I48" s="12">
        <v>0</v>
      </c>
    </row>
    <row r="49" spans="2:9" ht="15" customHeight="1" x14ac:dyDescent="0.2">
      <c r="B49" t="s">
        <v>131</v>
      </c>
      <c r="C49" s="12">
        <v>120</v>
      </c>
      <c r="D49" s="8">
        <v>2.77</v>
      </c>
      <c r="E49" s="12">
        <v>105</v>
      </c>
      <c r="F49" s="8">
        <v>7.9</v>
      </c>
      <c r="G49" s="12">
        <v>15</v>
      </c>
      <c r="H49" s="8">
        <v>0.5</v>
      </c>
      <c r="I49" s="12">
        <v>0</v>
      </c>
    </row>
    <row r="50" spans="2:9" ht="15" customHeight="1" x14ac:dyDescent="0.2">
      <c r="B50" t="s">
        <v>122</v>
      </c>
      <c r="C50" s="12">
        <v>117</v>
      </c>
      <c r="D50" s="8">
        <v>2.7</v>
      </c>
      <c r="E50" s="12">
        <v>44</v>
      </c>
      <c r="F50" s="8">
        <v>3.31</v>
      </c>
      <c r="G50" s="12">
        <v>73</v>
      </c>
      <c r="H50" s="8">
        <v>2.4300000000000002</v>
      </c>
      <c r="I50" s="12">
        <v>0</v>
      </c>
    </row>
    <row r="51" spans="2:9" ht="15" customHeight="1" x14ac:dyDescent="0.2">
      <c r="B51" t="s">
        <v>136</v>
      </c>
      <c r="C51" s="12">
        <v>112</v>
      </c>
      <c r="D51" s="8">
        <v>2.58</v>
      </c>
      <c r="E51" s="12">
        <v>2</v>
      </c>
      <c r="F51" s="8">
        <v>0.15</v>
      </c>
      <c r="G51" s="12">
        <v>110</v>
      </c>
      <c r="H51" s="8">
        <v>3.67</v>
      </c>
      <c r="I51" s="12">
        <v>0</v>
      </c>
    </row>
    <row r="52" spans="2:9" ht="15" customHeight="1" x14ac:dyDescent="0.2">
      <c r="B52" t="s">
        <v>120</v>
      </c>
      <c r="C52" s="12">
        <v>96</v>
      </c>
      <c r="D52" s="8">
        <v>2.21</v>
      </c>
      <c r="E52" s="12">
        <v>7</v>
      </c>
      <c r="F52" s="8">
        <v>0.53</v>
      </c>
      <c r="G52" s="12">
        <v>89</v>
      </c>
      <c r="H52" s="8">
        <v>2.97</v>
      </c>
      <c r="I52" s="12">
        <v>0</v>
      </c>
    </row>
    <row r="53" spans="2:9" ht="15" customHeight="1" x14ac:dyDescent="0.2">
      <c r="B53" t="s">
        <v>134</v>
      </c>
      <c r="C53" s="12">
        <v>96</v>
      </c>
      <c r="D53" s="8">
        <v>2.21</v>
      </c>
      <c r="E53" s="12">
        <v>68</v>
      </c>
      <c r="F53" s="8">
        <v>5.12</v>
      </c>
      <c r="G53" s="12">
        <v>27</v>
      </c>
      <c r="H53" s="8">
        <v>0.9</v>
      </c>
      <c r="I53" s="12">
        <v>1</v>
      </c>
    </row>
    <row r="54" spans="2:9" ht="15" customHeight="1" x14ac:dyDescent="0.2">
      <c r="B54" t="s">
        <v>135</v>
      </c>
      <c r="C54" s="12">
        <v>92</v>
      </c>
      <c r="D54" s="8">
        <v>2.12</v>
      </c>
      <c r="E54" s="12">
        <v>43</v>
      </c>
      <c r="F54" s="8">
        <v>3.24</v>
      </c>
      <c r="G54" s="12">
        <v>49</v>
      </c>
      <c r="H54" s="8">
        <v>1.63</v>
      </c>
      <c r="I54" s="12">
        <v>0</v>
      </c>
    </row>
    <row r="55" spans="2:9" ht="15" customHeight="1" x14ac:dyDescent="0.2">
      <c r="B55" t="s">
        <v>129</v>
      </c>
      <c r="C55" s="12">
        <v>91</v>
      </c>
      <c r="D55" s="8">
        <v>2.1</v>
      </c>
      <c r="E55" s="12">
        <v>76</v>
      </c>
      <c r="F55" s="8">
        <v>5.72</v>
      </c>
      <c r="G55" s="12">
        <v>15</v>
      </c>
      <c r="H55" s="8">
        <v>0.5</v>
      </c>
      <c r="I55" s="12">
        <v>0</v>
      </c>
    </row>
    <row r="56" spans="2:9" ht="15" customHeight="1" x14ac:dyDescent="0.2">
      <c r="B56" t="s">
        <v>128</v>
      </c>
      <c r="C56" s="12">
        <v>90</v>
      </c>
      <c r="D56" s="8">
        <v>2.08</v>
      </c>
      <c r="E56" s="12">
        <v>70</v>
      </c>
      <c r="F56" s="8">
        <v>5.27</v>
      </c>
      <c r="G56" s="12">
        <v>20</v>
      </c>
      <c r="H56" s="8">
        <v>0.67</v>
      </c>
      <c r="I56" s="12">
        <v>0</v>
      </c>
    </row>
    <row r="57" spans="2:9" ht="15" customHeight="1" x14ac:dyDescent="0.2">
      <c r="B57" t="s">
        <v>137</v>
      </c>
      <c r="C57" s="12">
        <v>86</v>
      </c>
      <c r="D57" s="8">
        <v>1.98</v>
      </c>
      <c r="E57" s="12">
        <v>3</v>
      </c>
      <c r="F57" s="8">
        <v>0.23</v>
      </c>
      <c r="G57" s="12">
        <v>83</v>
      </c>
      <c r="H57" s="8">
        <v>2.77</v>
      </c>
      <c r="I57" s="12">
        <v>0</v>
      </c>
    </row>
    <row r="58" spans="2:9" ht="15" customHeight="1" x14ac:dyDescent="0.2">
      <c r="B58" t="s">
        <v>138</v>
      </c>
      <c r="C58" s="12">
        <v>76</v>
      </c>
      <c r="D58" s="8">
        <v>1.75</v>
      </c>
      <c r="E58" s="12">
        <v>8</v>
      </c>
      <c r="F58" s="8">
        <v>0.6</v>
      </c>
      <c r="G58" s="12">
        <v>68</v>
      </c>
      <c r="H58" s="8">
        <v>2.27</v>
      </c>
      <c r="I58" s="12">
        <v>0</v>
      </c>
    </row>
    <row r="59" spans="2:9" ht="15" customHeight="1" x14ac:dyDescent="0.2">
      <c r="B59" t="s">
        <v>127</v>
      </c>
      <c r="C59" s="12">
        <v>76</v>
      </c>
      <c r="D59" s="8">
        <v>1.75</v>
      </c>
      <c r="E59" s="12">
        <v>9</v>
      </c>
      <c r="F59" s="8">
        <v>0.68</v>
      </c>
      <c r="G59" s="12">
        <v>67</v>
      </c>
      <c r="H59" s="8">
        <v>2.23</v>
      </c>
      <c r="I59" s="12">
        <v>0</v>
      </c>
    </row>
    <row r="60" spans="2:9" ht="15" customHeight="1" x14ac:dyDescent="0.2">
      <c r="B60" t="s">
        <v>125</v>
      </c>
      <c r="C60" s="12">
        <v>75</v>
      </c>
      <c r="D60" s="8">
        <v>1.73</v>
      </c>
      <c r="E60" s="12">
        <v>12</v>
      </c>
      <c r="F60" s="8">
        <v>0.9</v>
      </c>
      <c r="G60" s="12">
        <v>63</v>
      </c>
      <c r="H60" s="8">
        <v>2.1</v>
      </c>
      <c r="I60" s="12">
        <v>0</v>
      </c>
    </row>
    <row r="61" spans="2:9" ht="15" customHeight="1" x14ac:dyDescent="0.2">
      <c r="B61" t="s">
        <v>133</v>
      </c>
      <c r="C61" s="12">
        <v>70</v>
      </c>
      <c r="D61" s="8">
        <v>1.61</v>
      </c>
      <c r="E61" s="12">
        <v>49</v>
      </c>
      <c r="F61" s="8">
        <v>3.69</v>
      </c>
      <c r="G61" s="12">
        <v>21</v>
      </c>
      <c r="H61" s="8">
        <v>0.7</v>
      </c>
      <c r="I61" s="12">
        <v>0</v>
      </c>
    </row>
    <row r="62" spans="2:9" ht="15" customHeight="1" x14ac:dyDescent="0.2">
      <c r="B62" t="s">
        <v>116</v>
      </c>
      <c r="C62" s="12">
        <v>63</v>
      </c>
      <c r="D62" s="8">
        <v>1.45</v>
      </c>
      <c r="E62" s="12">
        <v>2</v>
      </c>
      <c r="F62" s="8">
        <v>0.15</v>
      </c>
      <c r="G62" s="12">
        <v>61</v>
      </c>
      <c r="H62" s="8">
        <v>2.0299999999999998</v>
      </c>
      <c r="I62" s="12">
        <v>0</v>
      </c>
    </row>
    <row r="63" spans="2:9" ht="15" customHeight="1" x14ac:dyDescent="0.2">
      <c r="B63" t="s">
        <v>117</v>
      </c>
      <c r="C63" s="12">
        <v>63</v>
      </c>
      <c r="D63" s="8">
        <v>1.45</v>
      </c>
      <c r="E63" s="12">
        <v>0</v>
      </c>
      <c r="F63" s="8">
        <v>0</v>
      </c>
      <c r="G63" s="12">
        <v>63</v>
      </c>
      <c r="H63" s="8">
        <v>2.1</v>
      </c>
      <c r="I63" s="12">
        <v>0</v>
      </c>
    </row>
    <row r="64" spans="2:9" ht="15" customHeight="1" x14ac:dyDescent="0.2">
      <c r="B64" t="s">
        <v>145</v>
      </c>
      <c r="C64" s="12">
        <v>62</v>
      </c>
      <c r="D64" s="8">
        <v>1.43</v>
      </c>
      <c r="E64" s="12">
        <v>0</v>
      </c>
      <c r="F64" s="8">
        <v>0</v>
      </c>
      <c r="G64" s="12">
        <v>62</v>
      </c>
      <c r="H64" s="8">
        <v>2.0699999999999998</v>
      </c>
      <c r="I64" s="12">
        <v>0</v>
      </c>
    </row>
    <row r="65" spans="2:9" ht="15" customHeight="1" x14ac:dyDescent="0.2">
      <c r="B65" t="s">
        <v>139</v>
      </c>
      <c r="C65" s="12">
        <v>57</v>
      </c>
      <c r="D65" s="8">
        <v>1.31</v>
      </c>
      <c r="E65" s="12">
        <v>2</v>
      </c>
      <c r="F65" s="8">
        <v>0.15</v>
      </c>
      <c r="G65" s="12">
        <v>55</v>
      </c>
      <c r="H65" s="8">
        <v>1.83</v>
      </c>
      <c r="I65" s="12">
        <v>0</v>
      </c>
    </row>
    <row r="66" spans="2:9" ht="15" customHeight="1" x14ac:dyDescent="0.2">
      <c r="B66" t="s">
        <v>144</v>
      </c>
      <c r="C66" s="12">
        <v>56</v>
      </c>
      <c r="D66" s="8">
        <v>1.29</v>
      </c>
      <c r="E66" s="12">
        <v>4</v>
      </c>
      <c r="F66" s="8">
        <v>0.3</v>
      </c>
      <c r="G66" s="12">
        <v>51</v>
      </c>
      <c r="H66" s="8">
        <v>1.7</v>
      </c>
      <c r="I66" s="12">
        <v>1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805C-BA21-4E16-BECA-33E7AE5C012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232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488</v>
      </c>
      <c r="D6" s="8">
        <v>14.98</v>
      </c>
      <c r="E6" s="12">
        <v>40</v>
      </c>
      <c r="F6" s="8">
        <v>3.89</v>
      </c>
      <c r="G6" s="12">
        <v>448</v>
      </c>
      <c r="H6" s="8">
        <v>20.13</v>
      </c>
      <c r="I6" s="12">
        <v>0</v>
      </c>
    </row>
    <row r="7" spans="2:9" ht="15" customHeight="1" x14ac:dyDescent="0.2">
      <c r="B7" t="s">
        <v>43</v>
      </c>
      <c r="C7" s="12">
        <v>220</v>
      </c>
      <c r="D7" s="8">
        <v>6.75</v>
      </c>
      <c r="E7" s="12">
        <v>37</v>
      </c>
      <c r="F7" s="8">
        <v>3.6</v>
      </c>
      <c r="G7" s="12">
        <v>183</v>
      </c>
      <c r="H7" s="8">
        <v>8.2200000000000006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0.04</v>
      </c>
      <c r="I8" s="12">
        <v>0</v>
      </c>
    </row>
    <row r="9" spans="2:9" ht="15" customHeight="1" x14ac:dyDescent="0.2">
      <c r="B9" t="s">
        <v>45</v>
      </c>
      <c r="C9" s="12">
        <v>43</v>
      </c>
      <c r="D9" s="8">
        <v>1.32</v>
      </c>
      <c r="E9" s="12">
        <v>3</v>
      </c>
      <c r="F9" s="8">
        <v>0.28999999999999998</v>
      </c>
      <c r="G9" s="12">
        <v>40</v>
      </c>
      <c r="H9" s="8">
        <v>1.8</v>
      </c>
      <c r="I9" s="12">
        <v>0</v>
      </c>
    </row>
    <row r="10" spans="2:9" ht="15" customHeight="1" x14ac:dyDescent="0.2">
      <c r="B10" t="s">
        <v>46</v>
      </c>
      <c r="C10" s="12">
        <v>49</v>
      </c>
      <c r="D10" s="8">
        <v>1.5</v>
      </c>
      <c r="E10" s="12">
        <v>9</v>
      </c>
      <c r="F10" s="8">
        <v>0.88</v>
      </c>
      <c r="G10" s="12">
        <v>40</v>
      </c>
      <c r="H10" s="8">
        <v>1.8</v>
      </c>
      <c r="I10" s="12">
        <v>0</v>
      </c>
    </row>
    <row r="11" spans="2:9" ht="15" customHeight="1" x14ac:dyDescent="0.2">
      <c r="B11" t="s">
        <v>47</v>
      </c>
      <c r="C11" s="12">
        <v>968</v>
      </c>
      <c r="D11" s="8">
        <v>29.71</v>
      </c>
      <c r="E11" s="12">
        <v>188</v>
      </c>
      <c r="F11" s="8">
        <v>18.29</v>
      </c>
      <c r="G11" s="12">
        <v>779</v>
      </c>
      <c r="H11" s="8">
        <v>35.01</v>
      </c>
      <c r="I11" s="12">
        <v>1</v>
      </c>
    </row>
    <row r="12" spans="2:9" ht="15" customHeight="1" x14ac:dyDescent="0.2">
      <c r="B12" t="s">
        <v>48</v>
      </c>
      <c r="C12" s="12">
        <v>15</v>
      </c>
      <c r="D12" s="8">
        <v>0.46</v>
      </c>
      <c r="E12" s="12">
        <v>2</v>
      </c>
      <c r="F12" s="8">
        <v>0.19</v>
      </c>
      <c r="G12" s="12">
        <v>13</v>
      </c>
      <c r="H12" s="8">
        <v>0.57999999999999996</v>
      </c>
      <c r="I12" s="12">
        <v>0</v>
      </c>
    </row>
    <row r="13" spans="2:9" ht="15" customHeight="1" x14ac:dyDescent="0.2">
      <c r="B13" t="s">
        <v>49</v>
      </c>
      <c r="C13" s="12">
        <v>450</v>
      </c>
      <c r="D13" s="8">
        <v>13.81</v>
      </c>
      <c r="E13" s="12">
        <v>148</v>
      </c>
      <c r="F13" s="8">
        <v>14.4</v>
      </c>
      <c r="G13" s="12">
        <v>302</v>
      </c>
      <c r="H13" s="8">
        <v>13.57</v>
      </c>
      <c r="I13" s="12">
        <v>0</v>
      </c>
    </row>
    <row r="14" spans="2:9" ht="15" customHeight="1" x14ac:dyDescent="0.2">
      <c r="B14" t="s">
        <v>50</v>
      </c>
      <c r="C14" s="12">
        <v>130</v>
      </c>
      <c r="D14" s="8">
        <v>3.99</v>
      </c>
      <c r="E14" s="12">
        <v>45</v>
      </c>
      <c r="F14" s="8">
        <v>4.38</v>
      </c>
      <c r="G14" s="12">
        <v>85</v>
      </c>
      <c r="H14" s="8">
        <v>3.82</v>
      </c>
      <c r="I14" s="12">
        <v>0</v>
      </c>
    </row>
    <row r="15" spans="2:9" ht="15" customHeight="1" x14ac:dyDescent="0.2">
      <c r="B15" t="s">
        <v>51</v>
      </c>
      <c r="C15" s="12">
        <v>217</v>
      </c>
      <c r="D15" s="8">
        <v>6.66</v>
      </c>
      <c r="E15" s="12">
        <v>155</v>
      </c>
      <c r="F15" s="8">
        <v>15.08</v>
      </c>
      <c r="G15" s="12">
        <v>61</v>
      </c>
      <c r="H15" s="8">
        <v>2.74</v>
      </c>
      <c r="I15" s="12">
        <v>1</v>
      </c>
    </row>
    <row r="16" spans="2:9" ht="15" customHeight="1" x14ac:dyDescent="0.2">
      <c r="B16" t="s">
        <v>52</v>
      </c>
      <c r="C16" s="12">
        <v>331</v>
      </c>
      <c r="D16" s="8">
        <v>10.16</v>
      </c>
      <c r="E16" s="12">
        <v>249</v>
      </c>
      <c r="F16" s="8">
        <v>24.22</v>
      </c>
      <c r="G16" s="12">
        <v>82</v>
      </c>
      <c r="H16" s="8">
        <v>3.69</v>
      </c>
      <c r="I16" s="12">
        <v>0</v>
      </c>
    </row>
    <row r="17" spans="2:9" ht="15" customHeight="1" x14ac:dyDescent="0.2">
      <c r="B17" t="s">
        <v>53</v>
      </c>
      <c r="C17" s="12">
        <v>72</v>
      </c>
      <c r="D17" s="8">
        <v>2.21</v>
      </c>
      <c r="E17" s="12">
        <v>47</v>
      </c>
      <c r="F17" s="8">
        <v>4.57</v>
      </c>
      <c r="G17" s="12">
        <v>23</v>
      </c>
      <c r="H17" s="8">
        <v>1.03</v>
      </c>
      <c r="I17" s="12">
        <v>0</v>
      </c>
    </row>
    <row r="18" spans="2:9" ht="15" customHeight="1" x14ac:dyDescent="0.2">
      <c r="B18" t="s">
        <v>54</v>
      </c>
      <c r="C18" s="12">
        <v>158</v>
      </c>
      <c r="D18" s="8">
        <v>4.8499999999999996</v>
      </c>
      <c r="E18" s="12">
        <v>92</v>
      </c>
      <c r="F18" s="8">
        <v>8.9499999999999993</v>
      </c>
      <c r="G18" s="12">
        <v>66</v>
      </c>
      <c r="H18" s="8">
        <v>2.97</v>
      </c>
      <c r="I18" s="12">
        <v>0</v>
      </c>
    </row>
    <row r="19" spans="2:9" ht="15" customHeight="1" x14ac:dyDescent="0.2">
      <c r="B19" t="s">
        <v>55</v>
      </c>
      <c r="C19" s="12">
        <v>116</v>
      </c>
      <c r="D19" s="8">
        <v>3.56</v>
      </c>
      <c r="E19" s="12">
        <v>13</v>
      </c>
      <c r="F19" s="8">
        <v>1.26</v>
      </c>
      <c r="G19" s="12">
        <v>102</v>
      </c>
      <c r="H19" s="8">
        <v>4.58</v>
      </c>
      <c r="I19" s="12">
        <v>1</v>
      </c>
    </row>
    <row r="20" spans="2:9" ht="15" customHeight="1" x14ac:dyDescent="0.2">
      <c r="B20" s="9" t="s">
        <v>225</v>
      </c>
      <c r="C20" s="12">
        <f>SUM(LTBL_04103[総数／事業所数])</f>
        <v>3258</v>
      </c>
      <c r="E20" s="12">
        <f>SUBTOTAL(109,LTBL_04103[個人／事業所数])</f>
        <v>1028</v>
      </c>
      <c r="G20" s="12">
        <f>SUBTOTAL(109,LTBL_04103[法人／事業所数])</f>
        <v>2225</v>
      </c>
      <c r="I20" s="12">
        <f>SUBTOTAL(109,LTBL_04103[法人以外の団体／事業所数])</f>
        <v>3</v>
      </c>
    </row>
    <row r="21" spans="2:9" ht="15" customHeight="1" x14ac:dyDescent="0.2">
      <c r="E21" s="11">
        <f>LTBL_04103[[#Totals],[個人／事業所数]]/LTBL_04103[[#Totals],[総数／事業所数]]</f>
        <v>0.31553100061387357</v>
      </c>
      <c r="G21" s="11">
        <f>LTBL_04103[[#Totals],[法人／事業所数]]/LTBL_04103[[#Totals],[総数／事業所数]]</f>
        <v>0.68293431553100059</v>
      </c>
      <c r="I21" s="11">
        <f>LTBL_04103[[#Totals],[法人以外の団体／事業所数]]/LTBL_04103[[#Totals],[総数／事業所数]]</f>
        <v>9.2081031307550648E-4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76</v>
      </c>
      <c r="C24" s="12">
        <v>356</v>
      </c>
      <c r="D24" s="8">
        <v>10.93</v>
      </c>
      <c r="E24" s="12">
        <v>141</v>
      </c>
      <c r="F24" s="8">
        <v>13.72</v>
      </c>
      <c r="G24" s="12">
        <v>215</v>
      </c>
      <c r="H24" s="8">
        <v>9.66</v>
      </c>
      <c r="I24" s="12">
        <v>0</v>
      </c>
    </row>
    <row r="25" spans="2:9" ht="15" customHeight="1" x14ac:dyDescent="0.2">
      <c r="B25" t="s">
        <v>80</v>
      </c>
      <c r="C25" s="12">
        <v>275</v>
      </c>
      <c r="D25" s="8">
        <v>8.44</v>
      </c>
      <c r="E25" s="12">
        <v>230</v>
      </c>
      <c r="F25" s="8">
        <v>22.37</v>
      </c>
      <c r="G25" s="12">
        <v>45</v>
      </c>
      <c r="H25" s="8">
        <v>2.02</v>
      </c>
      <c r="I25" s="12">
        <v>0</v>
      </c>
    </row>
    <row r="26" spans="2:9" ht="15" customHeight="1" x14ac:dyDescent="0.2">
      <c r="B26" t="s">
        <v>79</v>
      </c>
      <c r="C26" s="12">
        <v>199</v>
      </c>
      <c r="D26" s="8">
        <v>6.11</v>
      </c>
      <c r="E26" s="12">
        <v>152</v>
      </c>
      <c r="F26" s="8">
        <v>14.79</v>
      </c>
      <c r="G26" s="12">
        <v>47</v>
      </c>
      <c r="H26" s="8">
        <v>2.11</v>
      </c>
      <c r="I26" s="12">
        <v>0</v>
      </c>
    </row>
    <row r="27" spans="2:9" ht="15" customHeight="1" x14ac:dyDescent="0.2">
      <c r="B27" t="s">
        <v>69</v>
      </c>
      <c r="C27" s="12">
        <v>197</v>
      </c>
      <c r="D27" s="8">
        <v>6.05</v>
      </c>
      <c r="E27" s="12">
        <v>2</v>
      </c>
      <c r="F27" s="8">
        <v>0.19</v>
      </c>
      <c r="G27" s="12">
        <v>195</v>
      </c>
      <c r="H27" s="8">
        <v>8.76</v>
      </c>
      <c r="I27" s="12">
        <v>0</v>
      </c>
    </row>
    <row r="28" spans="2:9" ht="15" customHeight="1" x14ac:dyDescent="0.2">
      <c r="B28" t="s">
        <v>66</v>
      </c>
      <c r="C28" s="12">
        <v>172</v>
      </c>
      <c r="D28" s="8">
        <v>5.28</v>
      </c>
      <c r="E28" s="12">
        <v>10</v>
      </c>
      <c r="F28" s="8">
        <v>0.97</v>
      </c>
      <c r="G28" s="12">
        <v>162</v>
      </c>
      <c r="H28" s="8">
        <v>7.28</v>
      </c>
      <c r="I28" s="12">
        <v>0</v>
      </c>
    </row>
    <row r="29" spans="2:9" ht="15" customHeight="1" x14ac:dyDescent="0.2">
      <c r="B29" t="s">
        <v>74</v>
      </c>
      <c r="C29" s="12">
        <v>168</v>
      </c>
      <c r="D29" s="8">
        <v>5.16</v>
      </c>
      <c r="E29" s="12">
        <v>63</v>
      </c>
      <c r="F29" s="8">
        <v>6.13</v>
      </c>
      <c r="G29" s="12">
        <v>105</v>
      </c>
      <c r="H29" s="8">
        <v>4.72</v>
      </c>
      <c r="I29" s="12">
        <v>0</v>
      </c>
    </row>
    <row r="30" spans="2:9" ht="15" customHeight="1" x14ac:dyDescent="0.2">
      <c r="B30" t="s">
        <v>65</v>
      </c>
      <c r="C30" s="12">
        <v>166</v>
      </c>
      <c r="D30" s="8">
        <v>5.0999999999999996</v>
      </c>
      <c r="E30" s="12">
        <v>20</v>
      </c>
      <c r="F30" s="8">
        <v>1.95</v>
      </c>
      <c r="G30" s="12">
        <v>146</v>
      </c>
      <c r="H30" s="8">
        <v>6.56</v>
      </c>
      <c r="I30" s="12">
        <v>0</v>
      </c>
    </row>
    <row r="31" spans="2:9" ht="15" customHeight="1" x14ac:dyDescent="0.2">
      <c r="B31" t="s">
        <v>64</v>
      </c>
      <c r="C31" s="12">
        <v>150</v>
      </c>
      <c r="D31" s="8">
        <v>4.5999999999999996</v>
      </c>
      <c r="E31" s="12">
        <v>10</v>
      </c>
      <c r="F31" s="8">
        <v>0.97</v>
      </c>
      <c r="G31" s="12">
        <v>140</v>
      </c>
      <c r="H31" s="8">
        <v>6.29</v>
      </c>
      <c r="I31" s="12">
        <v>0</v>
      </c>
    </row>
    <row r="32" spans="2:9" ht="15" customHeight="1" x14ac:dyDescent="0.2">
      <c r="B32" t="s">
        <v>70</v>
      </c>
      <c r="C32" s="12">
        <v>124</v>
      </c>
      <c r="D32" s="8">
        <v>3.81</v>
      </c>
      <c r="E32" s="12">
        <v>4</v>
      </c>
      <c r="F32" s="8">
        <v>0.39</v>
      </c>
      <c r="G32" s="12">
        <v>119</v>
      </c>
      <c r="H32" s="8">
        <v>5.35</v>
      </c>
      <c r="I32" s="12">
        <v>1</v>
      </c>
    </row>
    <row r="33" spans="2:9" ht="15" customHeight="1" x14ac:dyDescent="0.2">
      <c r="B33" t="s">
        <v>82</v>
      </c>
      <c r="C33" s="12">
        <v>118</v>
      </c>
      <c r="D33" s="8">
        <v>3.62</v>
      </c>
      <c r="E33" s="12">
        <v>90</v>
      </c>
      <c r="F33" s="8">
        <v>8.75</v>
      </c>
      <c r="G33" s="12">
        <v>28</v>
      </c>
      <c r="H33" s="8">
        <v>1.26</v>
      </c>
      <c r="I33" s="12">
        <v>0</v>
      </c>
    </row>
    <row r="34" spans="2:9" ht="15" customHeight="1" x14ac:dyDescent="0.2">
      <c r="B34" t="s">
        <v>72</v>
      </c>
      <c r="C34" s="12">
        <v>111</v>
      </c>
      <c r="D34" s="8">
        <v>3.41</v>
      </c>
      <c r="E34" s="12">
        <v>61</v>
      </c>
      <c r="F34" s="8">
        <v>5.93</v>
      </c>
      <c r="G34" s="12">
        <v>50</v>
      </c>
      <c r="H34" s="8">
        <v>2.25</v>
      </c>
      <c r="I34" s="12">
        <v>0</v>
      </c>
    </row>
    <row r="35" spans="2:9" ht="15" customHeight="1" x14ac:dyDescent="0.2">
      <c r="B35" t="s">
        <v>68</v>
      </c>
      <c r="C35" s="12">
        <v>105</v>
      </c>
      <c r="D35" s="8">
        <v>3.22</v>
      </c>
      <c r="E35" s="12">
        <v>5</v>
      </c>
      <c r="F35" s="8">
        <v>0.49</v>
      </c>
      <c r="G35" s="12">
        <v>100</v>
      </c>
      <c r="H35" s="8">
        <v>4.49</v>
      </c>
      <c r="I35" s="12">
        <v>0</v>
      </c>
    </row>
    <row r="36" spans="2:9" ht="15" customHeight="1" x14ac:dyDescent="0.2">
      <c r="B36" t="s">
        <v>67</v>
      </c>
      <c r="C36" s="12">
        <v>85</v>
      </c>
      <c r="D36" s="8">
        <v>2.61</v>
      </c>
      <c r="E36" s="12">
        <v>1</v>
      </c>
      <c r="F36" s="8">
        <v>0.1</v>
      </c>
      <c r="G36" s="12">
        <v>84</v>
      </c>
      <c r="H36" s="8">
        <v>3.78</v>
      </c>
      <c r="I36" s="12">
        <v>0</v>
      </c>
    </row>
    <row r="37" spans="2:9" ht="15" customHeight="1" x14ac:dyDescent="0.2">
      <c r="B37" t="s">
        <v>81</v>
      </c>
      <c r="C37" s="12">
        <v>72</v>
      </c>
      <c r="D37" s="8">
        <v>2.21</v>
      </c>
      <c r="E37" s="12">
        <v>47</v>
      </c>
      <c r="F37" s="8">
        <v>4.57</v>
      </c>
      <c r="G37" s="12">
        <v>23</v>
      </c>
      <c r="H37" s="8">
        <v>1.03</v>
      </c>
      <c r="I37" s="12">
        <v>0</v>
      </c>
    </row>
    <row r="38" spans="2:9" ht="15" customHeight="1" x14ac:dyDescent="0.2">
      <c r="B38" t="s">
        <v>75</v>
      </c>
      <c r="C38" s="12">
        <v>71</v>
      </c>
      <c r="D38" s="8">
        <v>2.1800000000000002</v>
      </c>
      <c r="E38" s="12">
        <v>7</v>
      </c>
      <c r="F38" s="8">
        <v>0.68</v>
      </c>
      <c r="G38" s="12">
        <v>64</v>
      </c>
      <c r="H38" s="8">
        <v>2.88</v>
      </c>
      <c r="I38" s="12">
        <v>0</v>
      </c>
    </row>
    <row r="39" spans="2:9" ht="15" customHeight="1" x14ac:dyDescent="0.2">
      <c r="B39" t="s">
        <v>73</v>
      </c>
      <c r="C39" s="12">
        <v>69</v>
      </c>
      <c r="D39" s="8">
        <v>2.12</v>
      </c>
      <c r="E39" s="12">
        <v>32</v>
      </c>
      <c r="F39" s="8">
        <v>3.11</v>
      </c>
      <c r="G39" s="12">
        <v>37</v>
      </c>
      <c r="H39" s="8">
        <v>1.66</v>
      </c>
      <c r="I39" s="12">
        <v>0</v>
      </c>
    </row>
    <row r="40" spans="2:9" ht="15" customHeight="1" x14ac:dyDescent="0.2">
      <c r="B40" t="s">
        <v>88</v>
      </c>
      <c r="C40" s="12">
        <v>61</v>
      </c>
      <c r="D40" s="8">
        <v>1.87</v>
      </c>
      <c r="E40" s="12">
        <v>7</v>
      </c>
      <c r="F40" s="8">
        <v>0.68</v>
      </c>
      <c r="G40" s="12">
        <v>54</v>
      </c>
      <c r="H40" s="8">
        <v>2.4300000000000002</v>
      </c>
      <c r="I40" s="12">
        <v>0</v>
      </c>
    </row>
    <row r="41" spans="2:9" ht="15" customHeight="1" x14ac:dyDescent="0.2">
      <c r="B41" t="s">
        <v>78</v>
      </c>
      <c r="C41" s="12">
        <v>61</v>
      </c>
      <c r="D41" s="8">
        <v>1.87</v>
      </c>
      <c r="E41" s="12">
        <v>17</v>
      </c>
      <c r="F41" s="8">
        <v>1.65</v>
      </c>
      <c r="G41" s="12">
        <v>44</v>
      </c>
      <c r="H41" s="8">
        <v>1.98</v>
      </c>
      <c r="I41" s="12">
        <v>0</v>
      </c>
    </row>
    <row r="42" spans="2:9" ht="15" customHeight="1" x14ac:dyDescent="0.2">
      <c r="B42" t="s">
        <v>77</v>
      </c>
      <c r="C42" s="12">
        <v>60</v>
      </c>
      <c r="D42" s="8">
        <v>1.84</v>
      </c>
      <c r="E42" s="12">
        <v>28</v>
      </c>
      <c r="F42" s="8">
        <v>2.72</v>
      </c>
      <c r="G42" s="12">
        <v>32</v>
      </c>
      <c r="H42" s="8">
        <v>1.44</v>
      </c>
      <c r="I42" s="12">
        <v>0</v>
      </c>
    </row>
    <row r="43" spans="2:9" ht="15" customHeight="1" x14ac:dyDescent="0.2">
      <c r="B43" t="s">
        <v>71</v>
      </c>
      <c r="C43" s="12">
        <v>49</v>
      </c>
      <c r="D43" s="8">
        <v>1.5</v>
      </c>
      <c r="E43" s="12">
        <v>18</v>
      </c>
      <c r="F43" s="8">
        <v>1.75</v>
      </c>
      <c r="G43" s="12">
        <v>31</v>
      </c>
      <c r="H43" s="8">
        <v>1.39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126</v>
      </c>
      <c r="C47" s="12">
        <v>234</v>
      </c>
      <c r="D47" s="8">
        <v>7.18</v>
      </c>
      <c r="E47" s="12">
        <v>117</v>
      </c>
      <c r="F47" s="8">
        <v>11.38</v>
      </c>
      <c r="G47" s="12">
        <v>117</v>
      </c>
      <c r="H47" s="8">
        <v>5.26</v>
      </c>
      <c r="I47" s="12">
        <v>0</v>
      </c>
    </row>
    <row r="48" spans="2:9" ht="15" customHeight="1" x14ac:dyDescent="0.2">
      <c r="B48" t="s">
        <v>132</v>
      </c>
      <c r="C48" s="12">
        <v>142</v>
      </c>
      <c r="D48" s="8">
        <v>4.3600000000000003</v>
      </c>
      <c r="E48" s="12">
        <v>124</v>
      </c>
      <c r="F48" s="8">
        <v>12.06</v>
      </c>
      <c r="G48" s="12">
        <v>18</v>
      </c>
      <c r="H48" s="8">
        <v>0.81</v>
      </c>
      <c r="I48" s="12">
        <v>0</v>
      </c>
    </row>
    <row r="49" spans="2:9" ht="15" customHeight="1" x14ac:dyDescent="0.2">
      <c r="B49" t="s">
        <v>136</v>
      </c>
      <c r="C49" s="12">
        <v>97</v>
      </c>
      <c r="D49" s="8">
        <v>2.98</v>
      </c>
      <c r="E49" s="12">
        <v>1</v>
      </c>
      <c r="F49" s="8">
        <v>0.1</v>
      </c>
      <c r="G49" s="12">
        <v>96</v>
      </c>
      <c r="H49" s="8">
        <v>4.3099999999999996</v>
      </c>
      <c r="I49" s="12">
        <v>0</v>
      </c>
    </row>
    <row r="50" spans="2:9" ht="15" customHeight="1" x14ac:dyDescent="0.2">
      <c r="B50" t="s">
        <v>131</v>
      </c>
      <c r="C50" s="12">
        <v>90</v>
      </c>
      <c r="D50" s="8">
        <v>2.76</v>
      </c>
      <c r="E50" s="12">
        <v>83</v>
      </c>
      <c r="F50" s="8">
        <v>8.07</v>
      </c>
      <c r="G50" s="12">
        <v>7</v>
      </c>
      <c r="H50" s="8">
        <v>0.31</v>
      </c>
      <c r="I50" s="12">
        <v>0</v>
      </c>
    </row>
    <row r="51" spans="2:9" ht="15" customHeight="1" x14ac:dyDescent="0.2">
      <c r="B51" t="s">
        <v>134</v>
      </c>
      <c r="C51" s="12">
        <v>83</v>
      </c>
      <c r="D51" s="8">
        <v>2.5499999999999998</v>
      </c>
      <c r="E51" s="12">
        <v>64</v>
      </c>
      <c r="F51" s="8">
        <v>6.23</v>
      </c>
      <c r="G51" s="12">
        <v>19</v>
      </c>
      <c r="H51" s="8">
        <v>0.85</v>
      </c>
      <c r="I51" s="12">
        <v>0</v>
      </c>
    </row>
    <row r="52" spans="2:9" ht="15" customHeight="1" x14ac:dyDescent="0.2">
      <c r="B52" t="s">
        <v>125</v>
      </c>
      <c r="C52" s="12">
        <v>73</v>
      </c>
      <c r="D52" s="8">
        <v>2.2400000000000002</v>
      </c>
      <c r="E52" s="12">
        <v>8</v>
      </c>
      <c r="F52" s="8">
        <v>0.78</v>
      </c>
      <c r="G52" s="12">
        <v>65</v>
      </c>
      <c r="H52" s="8">
        <v>2.92</v>
      </c>
      <c r="I52" s="12">
        <v>0</v>
      </c>
    </row>
    <row r="53" spans="2:9" ht="15" customHeight="1" x14ac:dyDescent="0.2">
      <c r="B53" t="s">
        <v>128</v>
      </c>
      <c r="C53" s="12">
        <v>73</v>
      </c>
      <c r="D53" s="8">
        <v>2.2400000000000002</v>
      </c>
      <c r="E53" s="12">
        <v>60</v>
      </c>
      <c r="F53" s="8">
        <v>5.84</v>
      </c>
      <c r="G53" s="12">
        <v>13</v>
      </c>
      <c r="H53" s="8">
        <v>0.57999999999999996</v>
      </c>
      <c r="I53" s="12">
        <v>0</v>
      </c>
    </row>
    <row r="54" spans="2:9" ht="15" customHeight="1" x14ac:dyDescent="0.2">
      <c r="B54" t="s">
        <v>137</v>
      </c>
      <c r="C54" s="12">
        <v>68</v>
      </c>
      <c r="D54" s="8">
        <v>2.09</v>
      </c>
      <c r="E54" s="12">
        <v>0</v>
      </c>
      <c r="F54" s="8">
        <v>0</v>
      </c>
      <c r="G54" s="12">
        <v>68</v>
      </c>
      <c r="H54" s="8">
        <v>3.06</v>
      </c>
      <c r="I54" s="12">
        <v>0</v>
      </c>
    </row>
    <row r="55" spans="2:9" ht="15" customHeight="1" x14ac:dyDescent="0.2">
      <c r="B55" t="s">
        <v>120</v>
      </c>
      <c r="C55" s="12">
        <v>66</v>
      </c>
      <c r="D55" s="8">
        <v>2.0299999999999998</v>
      </c>
      <c r="E55" s="12">
        <v>1</v>
      </c>
      <c r="F55" s="8">
        <v>0.1</v>
      </c>
      <c r="G55" s="12">
        <v>65</v>
      </c>
      <c r="H55" s="8">
        <v>2.92</v>
      </c>
      <c r="I55" s="12">
        <v>0</v>
      </c>
    </row>
    <row r="56" spans="2:9" ht="15" customHeight="1" x14ac:dyDescent="0.2">
      <c r="B56" t="s">
        <v>148</v>
      </c>
      <c r="C56" s="12">
        <v>57</v>
      </c>
      <c r="D56" s="8">
        <v>1.75</v>
      </c>
      <c r="E56" s="12">
        <v>3</v>
      </c>
      <c r="F56" s="8">
        <v>0.28999999999999998</v>
      </c>
      <c r="G56" s="12">
        <v>54</v>
      </c>
      <c r="H56" s="8">
        <v>2.4300000000000002</v>
      </c>
      <c r="I56" s="12">
        <v>0</v>
      </c>
    </row>
    <row r="57" spans="2:9" ht="15" customHeight="1" x14ac:dyDescent="0.2">
      <c r="B57" t="s">
        <v>138</v>
      </c>
      <c r="C57" s="12">
        <v>57</v>
      </c>
      <c r="D57" s="8">
        <v>1.75</v>
      </c>
      <c r="E57" s="12">
        <v>6</v>
      </c>
      <c r="F57" s="8">
        <v>0.57999999999999996</v>
      </c>
      <c r="G57" s="12">
        <v>51</v>
      </c>
      <c r="H57" s="8">
        <v>2.29</v>
      </c>
      <c r="I57" s="12">
        <v>0</v>
      </c>
    </row>
    <row r="58" spans="2:9" ht="15" customHeight="1" x14ac:dyDescent="0.2">
      <c r="B58" t="s">
        <v>147</v>
      </c>
      <c r="C58" s="12">
        <v>55</v>
      </c>
      <c r="D58" s="8">
        <v>1.69</v>
      </c>
      <c r="E58" s="12">
        <v>1</v>
      </c>
      <c r="F58" s="8">
        <v>0.1</v>
      </c>
      <c r="G58" s="12">
        <v>54</v>
      </c>
      <c r="H58" s="8">
        <v>2.4300000000000002</v>
      </c>
      <c r="I58" s="12">
        <v>0</v>
      </c>
    </row>
    <row r="59" spans="2:9" ht="15" customHeight="1" x14ac:dyDescent="0.2">
      <c r="B59" t="s">
        <v>119</v>
      </c>
      <c r="C59" s="12">
        <v>52</v>
      </c>
      <c r="D59" s="8">
        <v>1.6</v>
      </c>
      <c r="E59" s="12">
        <v>4</v>
      </c>
      <c r="F59" s="8">
        <v>0.39</v>
      </c>
      <c r="G59" s="12">
        <v>48</v>
      </c>
      <c r="H59" s="8">
        <v>2.16</v>
      </c>
      <c r="I59" s="12">
        <v>0</v>
      </c>
    </row>
    <row r="60" spans="2:9" ht="15" customHeight="1" x14ac:dyDescent="0.2">
      <c r="B60" t="s">
        <v>124</v>
      </c>
      <c r="C60" s="12">
        <v>52</v>
      </c>
      <c r="D60" s="8">
        <v>1.6</v>
      </c>
      <c r="E60" s="12">
        <v>20</v>
      </c>
      <c r="F60" s="8">
        <v>1.95</v>
      </c>
      <c r="G60" s="12">
        <v>32</v>
      </c>
      <c r="H60" s="8">
        <v>1.44</v>
      </c>
      <c r="I60" s="12">
        <v>0</v>
      </c>
    </row>
    <row r="61" spans="2:9" ht="15" customHeight="1" x14ac:dyDescent="0.2">
      <c r="B61" t="s">
        <v>129</v>
      </c>
      <c r="C61" s="12">
        <v>49</v>
      </c>
      <c r="D61" s="8">
        <v>1.5</v>
      </c>
      <c r="E61" s="12">
        <v>41</v>
      </c>
      <c r="F61" s="8">
        <v>3.99</v>
      </c>
      <c r="G61" s="12">
        <v>8</v>
      </c>
      <c r="H61" s="8">
        <v>0.36</v>
      </c>
      <c r="I61" s="12">
        <v>0</v>
      </c>
    </row>
    <row r="62" spans="2:9" ht="15" customHeight="1" x14ac:dyDescent="0.2">
      <c r="B62" t="s">
        <v>146</v>
      </c>
      <c r="C62" s="12">
        <v>48</v>
      </c>
      <c r="D62" s="8">
        <v>1.47</v>
      </c>
      <c r="E62" s="12">
        <v>6</v>
      </c>
      <c r="F62" s="8">
        <v>0.57999999999999996</v>
      </c>
      <c r="G62" s="12">
        <v>42</v>
      </c>
      <c r="H62" s="8">
        <v>1.89</v>
      </c>
      <c r="I62" s="12">
        <v>0</v>
      </c>
    </row>
    <row r="63" spans="2:9" ht="15" customHeight="1" x14ac:dyDescent="0.2">
      <c r="B63" t="s">
        <v>133</v>
      </c>
      <c r="C63" s="12">
        <v>47</v>
      </c>
      <c r="D63" s="8">
        <v>1.44</v>
      </c>
      <c r="E63" s="12">
        <v>36</v>
      </c>
      <c r="F63" s="8">
        <v>3.5</v>
      </c>
      <c r="G63" s="12">
        <v>11</v>
      </c>
      <c r="H63" s="8">
        <v>0.49</v>
      </c>
      <c r="I63" s="12">
        <v>0</v>
      </c>
    </row>
    <row r="64" spans="2:9" ht="15" customHeight="1" x14ac:dyDescent="0.2">
      <c r="B64" t="s">
        <v>139</v>
      </c>
      <c r="C64" s="12">
        <v>42</v>
      </c>
      <c r="D64" s="8">
        <v>1.29</v>
      </c>
      <c r="E64" s="12">
        <v>0</v>
      </c>
      <c r="F64" s="8">
        <v>0</v>
      </c>
      <c r="G64" s="12">
        <v>42</v>
      </c>
      <c r="H64" s="8">
        <v>1.89</v>
      </c>
      <c r="I64" s="12">
        <v>0</v>
      </c>
    </row>
    <row r="65" spans="2:9" ht="15" customHeight="1" x14ac:dyDescent="0.2">
      <c r="B65" t="s">
        <v>117</v>
      </c>
      <c r="C65" s="12">
        <v>41</v>
      </c>
      <c r="D65" s="8">
        <v>1.26</v>
      </c>
      <c r="E65" s="12">
        <v>0</v>
      </c>
      <c r="F65" s="8">
        <v>0</v>
      </c>
      <c r="G65" s="12">
        <v>41</v>
      </c>
      <c r="H65" s="8">
        <v>1.84</v>
      </c>
      <c r="I65" s="12">
        <v>0</v>
      </c>
    </row>
    <row r="66" spans="2:9" ht="15" customHeight="1" x14ac:dyDescent="0.2">
      <c r="B66" t="s">
        <v>123</v>
      </c>
      <c r="C66" s="12">
        <v>41</v>
      </c>
      <c r="D66" s="8">
        <v>1.26</v>
      </c>
      <c r="E66" s="12">
        <v>12</v>
      </c>
      <c r="F66" s="8">
        <v>1.17</v>
      </c>
      <c r="G66" s="12">
        <v>29</v>
      </c>
      <c r="H66" s="8">
        <v>1.3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7BB5-F077-43D4-B442-14C22F41176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233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4</v>
      </c>
      <c r="D5" s="8">
        <v>0.12</v>
      </c>
      <c r="E5" s="12">
        <v>0</v>
      </c>
      <c r="F5" s="8">
        <v>0</v>
      </c>
      <c r="G5" s="12">
        <v>4</v>
      </c>
      <c r="H5" s="8">
        <v>0.2</v>
      </c>
      <c r="I5" s="12">
        <v>0</v>
      </c>
    </row>
    <row r="6" spans="2:9" ht="15" customHeight="1" x14ac:dyDescent="0.2">
      <c r="B6" t="s">
        <v>42</v>
      </c>
      <c r="C6" s="12">
        <v>555</v>
      </c>
      <c r="D6" s="8">
        <v>16.93</v>
      </c>
      <c r="E6" s="12">
        <v>69</v>
      </c>
      <c r="F6" s="8">
        <v>5.59</v>
      </c>
      <c r="G6" s="12">
        <v>485</v>
      </c>
      <c r="H6" s="8">
        <v>23.79</v>
      </c>
      <c r="I6" s="12">
        <v>1</v>
      </c>
    </row>
    <row r="7" spans="2:9" ht="15" customHeight="1" x14ac:dyDescent="0.2">
      <c r="B7" t="s">
        <v>43</v>
      </c>
      <c r="C7" s="12">
        <v>126</v>
      </c>
      <c r="D7" s="8">
        <v>3.84</v>
      </c>
      <c r="E7" s="12">
        <v>36</v>
      </c>
      <c r="F7" s="8">
        <v>2.91</v>
      </c>
      <c r="G7" s="12">
        <v>90</v>
      </c>
      <c r="H7" s="8">
        <v>4.41</v>
      </c>
      <c r="I7" s="12">
        <v>0</v>
      </c>
    </row>
    <row r="8" spans="2:9" ht="15" customHeight="1" x14ac:dyDescent="0.2">
      <c r="B8" t="s">
        <v>44</v>
      </c>
      <c r="C8" s="12">
        <v>4</v>
      </c>
      <c r="D8" s="8">
        <v>0.12</v>
      </c>
      <c r="E8" s="12">
        <v>0</v>
      </c>
      <c r="F8" s="8">
        <v>0</v>
      </c>
      <c r="G8" s="12">
        <v>4</v>
      </c>
      <c r="H8" s="8">
        <v>0.2</v>
      </c>
      <c r="I8" s="12">
        <v>0</v>
      </c>
    </row>
    <row r="9" spans="2:9" ht="15" customHeight="1" x14ac:dyDescent="0.2">
      <c r="B9" t="s">
        <v>45</v>
      </c>
      <c r="C9" s="12">
        <v>40</v>
      </c>
      <c r="D9" s="8">
        <v>1.22</v>
      </c>
      <c r="E9" s="12">
        <v>0</v>
      </c>
      <c r="F9" s="8">
        <v>0</v>
      </c>
      <c r="G9" s="12">
        <v>40</v>
      </c>
      <c r="H9" s="8">
        <v>1.96</v>
      </c>
      <c r="I9" s="12">
        <v>0</v>
      </c>
    </row>
    <row r="10" spans="2:9" ht="15" customHeight="1" x14ac:dyDescent="0.2">
      <c r="B10" t="s">
        <v>46</v>
      </c>
      <c r="C10" s="12">
        <v>95</v>
      </c>
      <c r="D10" s="8">
        <v>2.9</v>
      </c>
      <c r="E10" s="12">
        <v>74</v>
      </c>
      <c r="F10" s="8">
        <v>5.99</v>
      </c>
      <c r="G10" s="12">
        <v>20</v>
      </c>
      <c r="H10" s="8">
        <v>0.98</v>
      </c>
      <c r="I10" s="12">
        <v>0</v>
      </c>
    </row>
    <row r="11" spans="2:9" ht="15" customHeight="1" x14ac:dyDescent="0.2">
      <c r="B11" t="s">
        <v>47</v>
      </c>
      <c r="C11" s="12">
        <v>746</v>
      </c>
      <c r="D11" s="8">
        <v>22.75</v>
      </c>
      <c r="E11" s="12">
        <v>224</v>
      </c>
      <c r="F11" s="8">
        <v>18.14</v>
      </c>
      <c r="G11" s="12">
        <v>521</v>
      </c>
      <c r="H11" s="8">
        <v>25.55</v>
      </c>
      <c r="I11" s="12">
        <v>1</v>
      </c>
    </row>
    <row r="12" spans="2:9" ht="15" customHeight="1" x14ac:dyDescent="0.2">
      <c r="B12" t="s">
        <v>48</v>
      </c>
      <c r="C12" s="12">
        <v>25</v>
      </c>
      <c r="D12" s="8">
        <v>0.76</v>
      </c>
      <c r="E12" s="12">
        <v>3</v>
      </c>
      <c r="F12" s="8">
        <v>0.24</v>
      </c>
      <c r="G12" s="12">
        <v>22</v>
      </c>
      <c r="H12" s="8">
        <v>1.08</v>
      </c>
      <c r="I12" s="12">
        <v>0</v>
      </c>
    </row>
    <row r="13" spans="2:9" ht="15" customHeight="1" x14ac:dyDescent="0.2">
      <c r="B13" t="s">
        <v>49</v>
      </c>
      <c r="C13" s="12">
        <v>376</v>
      </c>
      <c r="D13" s="8">
        <v>11.47</v>
      </c>
      <c r="E13" s="12">
        <v>85</v>
      </c>
      <c r="F13" s="8">
        <v>6.88</v>
      </c>
      <c r="G13" s="12">
        <v>291</v>
      </c>
      <c r="H13" s="8">
        <v>14.27</v>
      </c>
      <c r="I13" s="12">
        <v>0</v>
      </c>
    </row>
    <row r="14" spans="2:9" ht="15" customHeight="1" x14ac:dyDescent="0.2">
      <c r="B14" t="s">
        <v>50</v>
      </c>
      <c r="C14" s="12">
        <v>203</v>
      </c>
      <c r="D14" s="8">
        <v>6.19</v>
      </c>
      <c r="E14" s="12">
        <v>71</v>
      </c>
      <c r="F14" s="8">
        <v>5.75</v>
      </c>
      <c r="G14" s="12">
        <v>132</v>
      </c>
      <c r="H14" s="8">
        <v>6.47</v>
      </c>
      <c r="I14" s="12">
        <v>0</v>
      </c>
    </row>
    <row r="15" spans="2:9" ht="15" customHeight="1" x14ac:dyDescent="0.2">
      <c r="B15" t="s">
        <v>51</v>
      </c>
      <c r="C15" s="12">
        <v>246</v>
      </c>
      <c r="D15" s="8">
        <v>7.5</v>
      </c>
      <c r="E15" s="12">
        <v>154</v>
      </c>
      <c r="F15" s="8">
        <v>12.47</v>
      </c>
      <c r="G15" s="12">
        <v>92</v>
      </c>
      <c r="H15" s="8">
        <v>4.51</v>
      </c>
      <c r="I15" s="12">
        <v>0</v>
      </c>
    </row>
    <row r="16" spans="2:9" ht="15" customHeight="1" x14ac:dyDescent="0.2">
      <c r="B16" t="s">
        <v>52</v>
      </c>
      <c r="C16" s="12">
        <v>458</v>
      </c>
      <c r="D16" s="8">
        <v>13.97</v>
      </c>
      <c r="E16" s="12">
        <v>330</v>
      </c>
      <c r="F16" s="8">
        <v>26.72</v>
      </c>
      <c r="G16" s="12">
        <v>128</v>
      </c>
      <c r="H16" s="8">
        <v>6.28</v>
      </c>
      <c r="I16" s="12">
        <v>0</v>
      </c>
    </row>
    <row r="17" spans="2:9" ht="15" customHeight="1" x14ac:dyDescent="0.2">
      <c r="B17" t="s">
        <v>53</v>
      </c>
      <c r="C17" s="12">
        <v>121</v>
      </c>
      <c r="D17" s="8">
        <v>3.69</v>
      </c>
      <c r="E17" s="12">
        <v>64</v>
      </c>
      <c r="F17" s="8">
        <v>5.18</v>
      </c>
      <c r="G17" s="12">
        <v>55</v>
      </c>
      <c r="H17" s="8">
        <v>2.7</v>
      </c>
      <c r="I17" s="12">
        <v>1</v>
      </c>
    </row>
    <row r="18" spans="2:9" ht="15" customHeight="1" x14ac:dyDescent="0.2">
      <c r="B18" t="s">
        <v>54</v>
      </c>
      <c r="C18" s="12">
        <v>198</v>
      </c>
      <c r="D18" s="8">
        <v>6.04</v>
      </c>
      <c r="E18" s="12">
        <v>103</v>
      </c>
      <c r="F18" s="8">
        <v>8.34</v>
      </c>
      <c r="G18" s="12">
        <v>95</v>
      </c>
      <c r="H18" s="8">
        <v>4.66</v>
      </c>
      <c r="I18" s="12">
        <v>0</v>
      </c>
    </row>
    <row r="19" spans="2:9" ht="15" customHeight="1" x14ac:dyDescent="0.2">
      <c r="B19" t="s">
        <v>55</v>
      </c>
      <c r="C19" s="12">
        <v>82</v>
      </c>
      <c r="D19" s="8">
        <v>2.5</v>
      </c>
      <c r="E19" s="12">
        <v>22</v>
      </c>
      <c r="F19" s="8">
        <v>1.78</v>
      </c>
      <c r="G19" s="12">
        <v>60</v>
      </c>
      <c r="H19" s="8">
        <v>2.94</v>
      </c>
      <c r="I19" s="12">
        <v>0</v>
      </c>
    </row>
    <row r="20" spans="2:9" ht="15" customHeight="1" x14ac:dyDescent="0.2">
      <c r="B20" s="9" t="s">
        <v>225</v>
      </c>
      <c r="C20" s="12">
        <f>SUM(LTBL_04104[総数／事業所数])</f>
        <v>3279</v>
      </c>
      <c r="E20" s="12">
        <f>SUBTOTAL(109,LTBL_04104[個人／事業所数])</f>
        <v>1235</v>
      </c>
      <c r="G20" s="12">
        <f>SUBTOTAL(109,LTBL_04104[法人／事業所数])</f>
        <v>2039</v>
      </c>
      <c r="I20" s="12">
        <f>SUBTOTAL(109,LTBL_04104[法人以外の団体／事業所数])</f>
        <v>3</v>
      </c>
    </row>
    <row r="21" spans="2:9" ht="15" customHeight="1" x14ac:dyDescent="0.2">
      <c r="E21" s="11">
        <f>LTBL_04104[[#Totals],[個人／事業所数]]/LTBL_04104[[#Totals],[総数／事業所数]]</f>
        <v>0.37663921927416893</v>
      </c>
      <c r="G21" s="11">
        <f>LTBL_04104[[#Totals],[法人／事業所数]]/LTBL_04104[[#Totals],[総数／事業所数]]</f>
        <v>0.62183592558706924</v>
      </c>
      <c r="I21" s="11">
        <f>LTBL_04104[[#Totals],[法人以外の団体／事業所数]]/LTBL_04104[[#Totals],[総数／事業所数]]</f>
        <v>9.1491308325709062E-4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382</v>
      </c>
      <c r="D24" s="8">
        <v>11.65</v>
      </c>
      <c r="E24" s="12">
        <v>308</v>
      </c>
      <c r="F24" s="8">
        <v>24.94</v>
      </c>
      <c r="G24" s="12">
        <v>74</v>
      </c>
      <c r="H24" s="8">
        <v>3.63</v>
      </c>
      <c r="I24" s="12">
        <v>0</v>
      </c>
    </row>
    <row r="25" spans="2:9" ht="15" customHeight="1" x14ac:dyDescent="0.2">
      <c r="B25" t="s">
        <v>76</v>
      </c>
      <c r="C25" s="12">
        <v>288</v>
      </c>
      <c r="D25" s="8">
        <v>8.7799999999999994</v>
      </c>
      <c r="E25" s="12">
        <v>75</v>
      </c>
      <c r="F25" s="8">
        <v>6.07</v>
      </c>
      <c r="G25" s="12">
        <v>213</v>
      </c>
      <c r="H25" s="8">
        <v>10.45</v>
      </c>
      <c r="I25" s="12">
        <v>0</v>
      </c>
    </row>
    <row r="26" spans="2:9" ht="15" customHeight="1" x14ac:dyDescent="0.2">
      <c r="B26" t="s">
        <v>79</v>
      </c>
      <c r="C26" s="12">
        <v>205</v>
      </c>
      <c r="D26" s="8">
        <v>6.25</v>
      </c>
      <c r="E26" s="12">
        <v>148</v>
      </c>
      <c r="F26" s="8">
        <v>11.98</v>
      </c>
      <c r="G26" s="12">
        <v>57</v>
      </c>
      <c r="H26" s="8">
        <v>2.8</v>
      </c>
      <c r="I26" s="12">
        <v>0</v>
      </c>
    </row>
    <row r="27" spans="2:9" ht="15" customHeight="1" x14ac:dyDescent="0.2">
      <c r="B27" t="s">
        <v>64</v>
      </c>
      <c r="C27" s="12">
        <v>204</v>
      </c>
      <c r="D27" s="8">
        <v>6.22</v>
      </c>
      <c r="E27" s="12">
        <v>17</v>
      </c>
      <c r="F27" s="8">
        <v>1.38</v>
      </c>
      <c r="G27" s="12">
        <v>186</v>
      </c>
      <c r="H27" s="8">
        <v>9.1199999999999992</v>
      </c>
      <c r="I27" s="12">
        <v>1</v>
      </c>
    </row>
    <row r="28" spans="2:9" ht="15" customHeight="1" x14ac:dyDescent="0.2">
      <c r="B28" t="s">
        <v>65</v>
      </c>
      <c r="C28" s="12">
        <v>197</v>
      </c>
      <c r="D28" s="8">
        <v>6.01</v>
      </c>
      <c r="E28" s="12">
        <v>39</v>
      </c>
      <c r="F28" s="8">
        <v>3.16</v>
      </c>
      <c r="G28" s="12">
        <v>158</v>
      </c>
      <c r="H28" s="8">
        <v>7.75</v>
      </c>
      <c r="I28" s="12">
        <v>0</v>
      </c>
    </row>
    <row r="29" spans="2:9" ht="15" customHeight="1" x14ac:dyDescent="0.2">
      <c r="B29" t="s">
        <v>74</v>
      </c>
      <c r="C29" s="12">
        <v>184</v>
      </c>
      <c r="D29" s="8">
        <v>5.61</v>
      </c>
      <c r="E29" s="12">
        <v>71</v>
      </c>
      <c r="F29" s="8">
        <v>5.75</v>
      </c>
      <c r="G29" s="12">
        <v>113</v>
      </c>
      <c r="H29" s="8">
        <v>5.54</v>
      </c>
      <c r="I29" s="12">
        <v>0</v>
      </c>
    </row>
    <row r="30" spans="2:9" ht="15" customHeight="1" x14ac:dyDescent="0.2">
      <c r="B30" t="s">
        <v>66</v>
      </c>
      <c r="C30" s="12">
        <v>154</v>
      </c>
      <c r="D30" s="8">
        <v>4.7</v>
      </c>
      <c r="E30" s="12">
        <v>13</v>
      </c>
      <c r="F30" s="8">
        <v>1.05</v>
      </c>
      <c r="G30" s="12">
        <v>141</v>
      </c>
      <c r="H30" s="8">
        <v>6.92</v>
      </c>
      <c r="I30" s="12">
        <v>0</v>
      </c>
    </row>
    <row r="31" spans="2:9" ht="15" customHeight="1" x14ac:dyDescent="0.2">
      <c r="B31" t="s">
        <v>82</v>
      </c>
      <c r="C31" s="12">
        <v>128</v>
      </c>
      <c r="D31" s="8">
        <v>3.9</v>
      </c>
      <c r="E31" s="12">
        <v>100</v>
      </c>
      <c r="F31" s="8">
        <v>8.1</v>
      </c>
      <c r="G31" s="12">
        <v>28</v>
      </c>
      <c r="H31" s="8">
        <v>1.37</v>
      </c>
      <c r="I31" s="12">
        <v>0</v>
      </c>
    </row>
    <row r="32" spans="2:9" ht="15" customHeight="1" x14ac:dyDescent="0.2">
      <c r="B32" t="s">
        <v>81</v>
      </c>
      <c r="C32" s="12">
        <v>121</v>
      </c>
      <c r="D32" s="8">
        <v>3.69</v>
      </c>
      <c r="E32" s="12">
        <v>64</v>
      </c>
      <c r="F32" s="8">
        <v>5.18</v>
      </c>
      <c r="G32" s="12">
        <v>55</v>
      </c>
      <c r="H32" s="8">
        <v>2.7</v>
      </c>
      <c r="I32" s="12">
        <v>1</v>
      </c>
    </row>
    <row r="33" spans="2:9" ht="15" customHeight="1" x14ac:dyDescent="0.2">
      <c r="B33" t="s">
        <v>72</v>
      </c>
      <c r="C33" s="12">
        <v>115</v>
      </c>
      <c r="D33" s="8">
        <v>3.51</v>
      </c>
      <c r="E33" s="12">
        <v>72</v>
      </c>
      <c r="F33" s="8">
        <v>5.83</v>
      </c>
      <c r="G33" s="12">
        <v>43</v>
      </c>
      <c r="H33" s="8">
        <v>2.11</v>
      </c>
      <c r="I33" s="12">
        <v>0</v>
      </c>
    </row>
    <row r="34" spans="2:9" ht="15" customHeight="1" x14ac:dyDescent="0.2">
      <c r="B34" t="s">
        <v>77</v>
      </c>
      <c r="C34" s="12">
        <v>96</v>
      </c>
      <c r="D34" s="8">
        <v>2.93</v>
      </c>
      <c r="E34" s="12">
        <v>52</v>
      </c>
      <c r="F34" s="8">
        <v>4.21</v>
      </c>
      <c r="G34" s="12">
        <v>44</v>
      </c>
      <c r="H34" s="8">
        <v>2.16</v>
      </c>
      <c r="I34" s="12">
        <v>0</v>
      </c>
    </row>
    <row r="35" spans="2:9" ht="15" customHeight="1" x14ac:dyDescent="0.2">
      <c r="B35" t="s">
        <v>69</v>
      </c>
      <c r="C35" s="12">
        <v>95</v>
      </c>
      <c r="D35" s="8">
        <v>2.9</v>
      </c>
      <c r="E35" s="12">
        <v>3</v>
      </c>
      <c r="F35" s="8">
        <v>0.24</v>
      </c>
      <c r="G35" s="12">
        <v>92</v>
      </c>
      <c r="H35" s="8">
        <v>4.51</v>
      </c>
      <c r="I35" s="12">
        <v>0</v>
      </c>
    </row>
    <row r="36" spans="2:9" ht="15" customHeight="1" x14ac:dyDescent="0.2">
      <c r="B36" t="s">
        <v>78</v>
      </c>
      <c r="C36" s="12">
        <v>95</v>
      </c>
      <c r="D36" s="8">
        <v>2.9</v>
      </c>
      <c r="E36" s="12">
        <v>19</v>
      </c>
      <c r="F36" s="8">
        <v>1.54</v>
      </c>
      <c r="G36" s="12">
        <v>76</v>
      </c>
      <c r="H36" s="8">
        <v>3.73</v>
      </c>
      <c r="I36" s="12">
        <v>0</v>
      </c>
    </row>
    <row r="37" spans="2:9" ht="15" customHeight="1" x14ac:dyDescent="0.2">
      <c r="B37" t="s">
        <v>70</v>
      </c>
      <c r="C37" s="12">
        <v>83</v>
      </c>
      <c r="D37" s="8">
        <v>2.5299999999999998</v>
      </c>
      <c r="E37" s="12">
        <v>4</v>
      </c>
      <c r="F37" s="8">
        <v>0.32</v>
      </c>
      <c r="G37" s="12">
        <v>78</v>
      </c>
      <c r="H37" s="8">
        <v>3.83</v>
      </c>
      <c r="I37" s="12">
        <v>1</v>
      </c>
    </row>
    <row r="38" spans="2:9" ht="15" customHeight="1" x14ac:dyDescent="0.2">
      <c r="B38" t="s">
        <v>71</v>
      </c>
      <c r="C38" s="12">
        <v>83</v>
      </c>
      <c r="D38" s="8">
        <v>2.5299999999999998</v>
      </c>
      <c r="E38" s="12">
        <v>24</v>
      </c>
      <c r="F38" s="8">
        <v>1.94</v>
      </c>
      <c r="G38" s="12">
        <v>59</v>
      </c>
      <c r="H38" s="8">
        <v>2.89</v>
      </c>
      <c r="I38" s="12">
        <v>0</v>
      </c>
    </row>
    <row r="39" spans="2:9" ht="15" customHeight="1" x14ac:dyDescent="0.2">
      <c r="B39" t="s">
        <v>89</v>
      </c>
      <c r="C39" s="12">
        <v>79</v>
      </c>
      <c r="D39" s="8">
        <v>2.41</v>
      </c>
      <c r="E39" s="12">
        <v>71</v>
      </c>
      <c r="F39" s="8">
        <v>5.75</v>
      </c>
      <c r="G39" s="12">
        <v>7</v>
      </c>
      <c r="H39" s="8">
        <v>0.34</v>
      </c>
      <c r="I39" s="12">
        <v>0</v>
      </c>
    </row>
    <row r="40" spans="2:9" ht="15" customHeight="1" x14ac:dyDescent="0.2">
      <c r="B40" t="s">
        <v>83</v>
      </c>
      <c r="C40" s="12">
        <v>70</v>
      </c>
      <c r="D40" s="8">
        <v>2.13</v>
      </c>
      <c r="E40" s="12">
        <v>3</v>
      </c>
      <c r="F40" s="8">
        <v>0.24</v>
      </c>
      <c r="G40" s="12">
        <v>67</v>
      </c>
      <c r="H40" s="8">
        <v>3.29</v>
      </c>
      <c r="I40" s="12">
        <v>0</v>
      </c>
    </row>
    <row r="41" spans="2:9" ht="15" customHeight="1" x14ac:dyDescent="0.2">
      <c r="B41" t="s">
        <v>75</v>
      </c>
      <c r="C41" s="12">
        <v>69</v>
      </c>
      <c r="D41" s="8">
        <v>2.1</v>
      </c>
      <c r="E41" s="12">
        <v>9</v>
      </c>
      <c r="F41" s="8">
        <v>0.73</v>
      </c>
      <c r="G41" s="12">
        <v>60</v>
      </c>
      <c r="H41" s="8">
        <v>2.94</v>
      </c>
      <c r="I41" s="12">
        <v>0</v>
      </c>
    </row>
    <row r="42" spans="2:9" ht="15" customHeight="1" x14ac:dyDescent="0.2">
      <c r="B42" t="s">
        <v>73</v>
      </c>
      <c r="C42" s="12">
        <v>67</v>
      </c>
      <c r="D42" s="8">
        <v>2.04</v>
      </c>
      <c r="E42" s="12">
        <v>37</v>
      </c>
      <c r="F42" s="8">
        <v>3</v>
      </c>
      <c r="G42" s="12">
        <v>30</v>
      </c>
      <c r="H42" s="8">
        <v>1.47</v>
      </c>
      <c r="I42" s="12">
        <v>0</v>
      </c>
    </row>
    <row r="43" spans="2:9" ht="15" customHeight="1" x14ac:dyDescent="0.2">
      <c r="B43" t="s">
        <v>86</v>
      </c>
      <c r="C43" s="12">
        <v>56</v>
      </c>
      <c r="D43" s="8">
        <v>1.71</v>
      </c>
      <c r="E43" s="12">
        <v>18</v>
      </c>
      <c r="F43" s="8">
        <v>1.46</v>
      </c>
      <c r="G43" s="12">
        <v>38</v>
      </c>
      <c r="H43" s="8">
        <v>1.86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126</v>
      </c>
      <c r="C47" s="12">
        <v>188</v>
      </c>
      <c r="D47" s="8">
        <v>5.73</v>
      </c>
      <c r="E47" s="12">
        <v>66</v>
      </c>
      <c r="F47" s="8">
        <v>5.34</v>
      </c>
      <c r="G47" s="12">
        <v>122</v>
      </c>
      <c r="H47" s="8">
        <v>5.98</v>
      </c>
      <c r="I47" s="12">
        <v>0</v>
      </c>
    </row>
    <row r="48" spans="2:9" ht="15" customHeight="1" x14ac:dyDescent="0.2">
      <c r="B48" t="s">
        <v>132</v>
      </c>
      <c r="C48" s="12">
        <v>174</v>
      </c>
      <c r="D48" s="8">
        <v>5.31</v>
      </c>
      <c r="E48" s="12">
        <v>147</v>
      </c>
      <c r="F48" s="8">
        <v>11.9</v>
      </c>
      <c r="G48" s="12">
        <v>27</v>
      </c>
      <c r="H48" s="8">
        <v>1.32</v>
      </c>
      <c r="I48" s="12">
        <v>0</v>
      </c>
    </row>
    <row r="49" spans="2:9" ht="15" customHeight="1" x14ac:dyDescent="0.2">
      <c r="B49" t="s">
        <v>131</v>
      </c>
      <c r="C49" s="12">
        <v>131</v>
      </c>
      <c r="D49" s="8">
        <v>4</v>
      </c>
      <c r="E49" s="12">
        <v>123</v>
      </c>
      <c r="F49" s="8">
        <v>9.9600000000000009</v>
      </c>
      <c r="G49" s="12">
        <v>8</v>
      </c>
      <c r="H49" s="8">
        <v>0.39</v>
      </c>
      <c r="I49" s="12">
        <v>0</v>
      </c>
    </row>
    <row r="50" spans="2:9" ht="15" customHeight="1" x14ac:dyDescent="0.2">
      <c r="B50" t="s">
        <v>134</v>
      </c>
      <c r="C50" s="12">
        <v>85</v>
      </c>
      <c r="D50" s="8">
        <v>2.59</v>
      </c>
      <c r="E50" s="12">
        <v>67</v>
      </c>
      <c r="F50" s="8">
        <v>5.43</v>
      </c>
      <c r="G50" s="12">
        <v>18</v>
      </c>
      <c r="H50" s="8">
        <v>0.88</v>
      </c>
      <c r="I50" s="12">
        <v>0</v>
      </c>
    </row>
    <row r="51" spans="2:9" ht="15" customHeight="1" x14ac:dyDescent="0.2">
      <c r="B51" t="s">
        <v>150</v>
      </c>
      <c r="C51" s="12">
        <v>75</v>
      </c>
      <c r="D51" s="8">
        <v>2.29</v>
      </c>
      <c r="E51" s="12">
        <v>71</v>
      </c>
      <c r="F51" s="8">
        <v>5.75</v>
      </c>
      <c r="G51" s="12">
        <v>4</v>
      </c>
      <c r="H51" s="8">
        <v>0.2</v>
      </c>
      <c r="I51" s="12">
        <v>0</v>
      </c>
    </row>
    <row r="52" spans="2:9" ht="15" customHeight="1" x14ac:dyDescent="0.2">
      <c r="B52" t="s">
        <v>133</v>
      </c>
      <c r="C52" s="12">
        <v>74</v>
      </c>
      <c r="D52" s="8">
        <v>2.2599999999999998</v>
      </c>
      <c r="E52" s="12">
        <v>45</v>
      </c>
      <c r="F52" s="8">
        <v>3.64</v>
      </c>
      <c r="G52" s="12">
        <v>28</v>
      </c>
      <c r="H52" s="8">
        <v>1.37</v>
      </c>
      <c r="I52" s="12">
        <v>1</v>
      </c>
    </row>
    <row r="53" spans="2:9" ht="15" customHeight="1" x14ac:dyDescent="0.2">
      <c r="B53" t="s">
        <v>127</v>
      </c>
      <c r="C53" s="12">
        <v>68</v>
      </c>
      <c r="D53" s="8">
        <v>2.0699999999999998</v>
      </c>
      <c r="E53" s="12">
        <v>7</v>
      </c>
      <c r="F53" s="8">
        <v>0.56999999999999995</v>
      </c>
      <c r="G53" s="12">
        <v>61</v>
      </c>
      <c r="H53" s="8">
        <v>2.99</v>
      </c>
      <c r="I53" s="12">
        <v>0</v>
      </c>
    </row>
    <row r="54" spans="2:9" ht="15" customHeight="1" x14ac:dyDescent="0.2">
      <c r="B54" t="s">
        <v>128</v>
      </c>
      <c r="C54" s="12">
        <v>68</v>
      </c>
      <c r="D54" s="8">
        <v>2.0699999999999998</v>
      </c>
      <c r="E54" s="12">
        <v>48</v>
      </c>
      <c r="F54" s="8">
        <v>3.89</v>
      </c>
      <c r="G54" s="12">
        <v>20</v>
      </c>
      <c r="H54" s="8">
        <v>0.98</v>
      </c>
      <c r="I54" s="12">
        <v>0</v>
      </c>
    </row>
    <row r="55" spans="2:9" ht="15" customHeight="1" x14ac:dyDescent="0.2">
      <c r="B55" t="s">
        <v>124</v>
      </c>
      <c r="C55" s="12">
        <v>63</v>
      </c>
      <c r="D55" s="8">
        <v>1.92</v>
      </c>
      <c r="E55" s="12">
        <v>28</v>
      </c>
      <c r="F55" s="8">
        <v>2.27</v>
      </c>
      <c r="G55" s="12">
        <v>35</v>
      </c>
      <c r="H55" s="8">
        <v>1.72</v>
      </c>
      <c r="I55" s="12">
        <v>0</v>
      </c>
    </row>
    <row r="56" spans="2:9" ht="15" customHeight="1" x14ac:dyDescent="0.2">
      <c r="B56" t="s">
        <v>123</v>
      </c>
      <c r="C56" s="12">
        <v>61</v>
      </c>
      <c r="D56" s="8">
        <v>1.86</v>
      </c>
      <c r="E56" s="12">
        <v>10</v>
      </c>
      <c r="F56" s="8">
        <v>0.81</v>
      </c>
      <c r="G56" s="12">
        <v>51</v>
      </c>
      <c r="H56" s="8">
        <v>2.5</v>
      </c>
      <c r="I56" s="12">
        <v>0</v>
      </c>
    </row>
    <row r="57" spans="2:9" ht="15" customHeight="1" x14ac:dyDescent="0.2">
      <c r="B57" t="s">
        <v>116</v>
      </c>
      <c r="C57" s="12">
        <v>59</v>
      </c>
      <c r="D57" s="8">
        <v>1.8</v>
      </c>
      <c r="E57" s="12">
        <v>5</v>
      </c>
      <c r="F57" s="8">
        <v>0.4</v>
      </c>
      <c r="G57" s="12">
        <v>54</v>
      </c>
      <c r="H57" s="8">
        <v>2.65</v>
      </c>
      <c r="I57" s="12">
        <v>0</v>
      </c>
    </row>
    <row r="58" spans="2:9" ht="15" customHeight="1" x14ac:dyDescent="0.2">
      <c r="B58" t="s">
        <v>119</v>
      </c>
      <c r="C58" s="12">
        <v>59</v>
      </c>
      <c r="D58" s="8">
        <v>1.8</v>
      </c>
      <c r="E58" s="12">
        <v>5</v>
      </c>
      <c r="F58" s="8">
        <v>0.4</v>
      </c>
      <c r="G58" s="12">
        <v>54</v>
      </c>
      <c r="H58" s="8">
        <v>2.65</v>
      </c>
      <c r="I58" s="12">
        <v>0</v>
      </c>
    </row>
    <row r="59" spans="2:9" ht="15" customHeight="1" x14ac:dyDescent="0.2">
      <c r="B59" t="s">
        <v>120</v>
      </c>
      <c r="C59" s="12">
        <v>58</v>
      </c>
      <c r="D59" s="8">
        <v>1.77</v>
      </c>
      <c r="E59" s="12">
        <v>6</v>
      </c>
      <c r="F59" s="8">
        <v>0.49</v>
      </c>
      <c r="G59" s="12">
        <v>52</v>
      </c>
      <c r="H59" s="8">
        <v>2.5499999999999998</v>
      </c>
      <c r="I59" s="12">
        <v>0</v>
      </c>
    </row>
    <row r="60" spans="2:9" ht="15" customHeight="1" x14ac:dyDescent="0.2">
      <c r="B60" t="s">
        <v>138</v>
      </c>
      <c r="C60" s="12">
        <v>52</v>
      </c>
      <c r="D60" s="8">
        <v>1.59</v>
      </c>
      <c r="E60" s="12">
        <v>7</v>
      </c>
      <c r="F60" s="8">
        <v>0.56999999999999995</v>
      </c>
      <c r="G60" s="12">
        <v>45</v>
      </c>
      <c r="H60" s="8">
        <v>2.21</v>
      </c>
      <c r="I60" s="12">
        <v>0</v>
      </c>
    </row>
    <row r="61" spans="2:9" ht="15" customHeight="1" x14ac:dyDescent="0.2">
      <c r="B61" t="s">
        <v>136</v>
      </c>
      <c r="C61" s="12">
        <v>51</v>
      </c>
      <c r="D61" s="8">
        <v>1.56</v>
      </c>
      <c r="E61" s="12">
        <v>1</v>
      </c>
      <c r="F61" s="8">
        <v>0.08</v>
      </c>
      <c r="G61" s="12">
        <v>50</v>
      </c>
      <c r="H61" s="8">
        <v>2.4500000000000002</v>
      </c>
      <c r="I61" s="12">
        <v>0</v>
      </c>
    </row>
    <row r="62" spans="2:9" ht="15" customHeight="1" x14ac:dyDescent="0.2">
      <c r="B62" t="s">
        <v>145</v>
      </c>
      <c r="C62" s="12">
        <v>50</v>
      </c>
      <c r="D62" s="8">
        <v>1.52</v>
      </c>
      <c r="E62" s="12">
        <v>8</v>
      </c>
      <c r="F62" s="8">
        <v>0.65</v>
      </c>
      <c r="G62" s="12">
        <v>42</v>
      </c>
      <c r="H62" s="8">
        <v>2.06</v>
      </c>
      <c r="I62" s="12">
        <v>0</v>
      </c>
    </row>
    <row r="63" spans="2:9" ht="15" customHeight="1" x14ac:dyDescent="0.2">
      <c r="B63" t="s">
        <v>149</v>
      </c>
      <c r="C63" s="12">
        <v>49</v>
      </c>
      <c r="D63" s="8">
        <v>1.49</v>
      </c>
      <c r="E63" s="12">
        <v>7</v>
      </c>
      <c r="F63" s="8">
        <v>0.56999999999999995</v>
      </c>
      <c r="G63" s="12">
        <v>41</v>
      </c>
      <c r="H63" s="8">
        <v>2.0099999999999998</v>
      </c>
      <c r="I63" s="12">
        <v>1</v>
      </c>
    </row>
    <row r="64" spans="2:9" ht="15" customHeight="1" x14ac:dyDescent="0.2">
      <c r="B64" t="s">
        <v>129</v>
      </c>
      <c r="C64" s="12">
        <v>49</v>
      </c>
      <c r="D64" s="8">
        <v>1.49</v>
      </c>
      <c r="E64" s="12">
        <v>35</v>
      </c>
      <c r="F64" s="8">
        <v>2.83</v>
      </c>
      <c r="G64" s="12">
        <v>14</v>
      </c>
      <c r="H64" s="8">
        <v>0.69</v>
      </c>
      <c r="I64" s="12">
        <v>0</v>
      </c>
    </row>
    <row r="65" spans="2:9" ht="15" customHeight="1" x14ac:dyDescent="0.2">
      <c r="B65" t="s">
        <v>152</v>
      </c>
      <c r="C65" s="12">
        <v>49</v>
      </c>
      <c r="D65" s="8">
        <v>1.49</v>
      </c>
      <c r="E65" s="12">
        <v>28</v>
      </c>
      <c r="F65" s="8">
        <v>2.27</v>
      </c>
      <c r="G65" s="12">
        <v>21</v>
      </c>
      <c r="H65" s="8">
        <v>1.03</v>
      </c>
      <c r="I65" s="12">
        <v>0</v>
      </c>
    </row>
    <row r="66" spans="2:9" ht="15" customHeight="1" x14ac:dyDescent="0.2">
      <c r="B66" t="s">
        <v>151</v>
      </c>
      <c r="C66" s="12">
        <v>47</v>
      </c>
      <c r="D66" s="8">
        <v>1.43</v>
      </c>
      <c r="E66" s="12">
        <v>3</v>
      </c>
      <c r="F66" s="8">
        <v>0.24</v>
      </c>
      <c r="G66" s="12">
        <v>44</v>
      </c>
      <c r="H66" s="8">
        <v>2.16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9549-2BCC-4E29-9118-64A7C8DF953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234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627</v>
      </c>
      <c r="D6" s="8">
        <v>17.489999999999998</v>
      </c>
      <c r="E6" s="12">
        <v>65</v>
      </c>
      <c r="F6" s="8">
        <v>5.29</v>
      </c>
      <c r="G6" s="12">
        <v>562</v>
      </c>
      <c r="H6" s="8">
        <v>23.88</v>
      </c>
      <c r="I6" s="12">
        <v>0</v>
      </c>
    </row>
    <row r="7" spans="2:9" ht="15" customHeight="1" x14ac:dyDescent="0.2">
      <c r="B7" t="s">
        <v>43</v>
      </c>
      <c r="C7" s="12">
        <v>108</v>
      </c>
      <c r="D7" s="8">
        <v>3.01</v>
      </c>
      <c r="E7" s="12">
        <v>19</v>
      </c>
      <c r="F7" s="8">
        <v>1.55</v>
      </c>
      <c r="G7" s="12">
        <v>89</v>
      </c>
      <c r="H7" s="8">
        <v>3.78</v>
      </c>
      <c r="I7" s="12">
        <v>0</v>
      </c>
    </row>
    <row r="8" spans="2:9" ht="15" customHeight="1" x14ac:dyDescent="0.2">
      <c r="B8" t="s">
        <v>44</v>
      </c>
      <c r="C8" s="12">
        <v>2</v>
      </c>
      <c r="D8" s="8">
        <v>0.06</v>
      </c>
      <c r="E8" s="12">
        <v>0</v>
      </c>
      <c r="F8" s="8">
        <v>0</v>
      </c>
      <c r="G8" s="12">
        <v>2</v>
      </c>
      <c r="H8" s="8">
        <v>0.08</v>
      </c>
      <c r="I8" s="12">
        <v>0</v>
      </c>
    </row>
    <row r="9" spans="2:9" ht="15" customHeight="1" x14ac:dyDescent="0.2">
      <c r="B9" t="s">
        <v>45</v>
      </c>
      <c r="C9" s="12">
        <v>46</v>
      </c>
      <c r="D9" s="8">
        <v>1.28</v>
      </c>
      <c r="E9" s="12">
        <v>2</v>
      </c>
      <c r="F9" s="8">
        <v>0.16</v>
      </c>
      <c r="G9" s="12">
        <v>44</v>
      </c>
      <c r="H9" s="8">
        <v>1.87</v>
      </c>
      <c r="I9" s="12">
        <v>0</v>
      </c>
    </row>
    <row r="10" spans="2:9" ht="15" customHeight="1" x14ac:dyDescent="0.2">
      <c r="B10" t="s">
        <v>46</v>
      </c>
      <c r="C10" s="12">
        <v>74</v>
      </c>
      <c r="D10" s="8">
        <v>2.06</v>
      </c>
      <c r="E10" s="12">
        <v>51</v>
      </c>
      <c r="F10" s="8">
        <v>4.1500000000000004</v>
      </c>
      <c r="G10" s="12">
        <v>22</v>
      </c>
      <c r="H10" s="8">
        <v>0.93</v>
      </c>
      <c r="I10" s="12">
        <v>0</v>
      </c>
    </row>
    <row r="11" spans="2:9" ht="15" customHeight="1" x14ac:dyDescent="0.2">
      <c r="B11" t="s">
        <v>47</v>
      </c>
      <c r="C11" s="12">
        <v>826</v>
      </c>
      <c r="D11" s="8">
        <v>23.04</v>
      </c>
      <c r="E11" s="12">
        <v>187</v>
      </c>
      <c r="F11" s="8">
        <v>15.22</v>
      </c>
      <c r="G11" s="12">
        <v>639</v>
      </c>
      <c r="H11" s="8">
        <v>27.16</v>
      </c>
      <c r="I11" s="12">
        <v>0</v>
      </c>
    </row>
    <row r="12" spans="2:9" ht="15" customHeight="1" x14ac:dyDescent="0.2">
      <c r="B12" t="s">
        <v>48</v>
      </c>
      <c r="C12" s="12">
        <v>33</v>
      </c>
      <c r="D12" s="8">
        <v>0.92</v>
      </c>
      <c r="E12" s="12">
        <v>1</v>
      </c>
      <c r="F12" s="8">
        <v>0.08</v>
      </c>
      <c r="G12" s="12">
        <v>32</v>
      </c>
      <c r="H12" s="8">
        <v>1.36</v>
      </c>
      <c r="I12" s="12">
        <v>0</v>
      </c>
    </row>
    <row r="13" spans="2:9" ht="15" customHeight="1" x14ac:dyDescent="0.2">
      <c r="B13" t="s">
        <v>49</v>
      </c>
      <c r="C13" s="12">
        <v>339</v>
      </c>
      <c r="D13" s="8">
        <v>9.4600000000000009</v>
      </c>
      <c r="E13" s="12">
        <v>34</v>
      </c>
      <c r="F13" s="8">
        <v>2.77</v>
      </c>
      <c r="G13" s="12">
        <v>305</v>
      </c>
      <c r="H13" s="8">
        <v>12.96</v>
      </c>
      <c r="I13" s="12">
        <v>0</v>
      </c>
    </row>
    <row r="14" spans="2:9" ht="15" customHeight="1" x14ac:dyDescent="0.2">
      <c r="B14" t="s">
        <v>50</v>
      </c>
      <c r="C14" s="12">
        <v>267</v>
      </c>
      <c r="D14" s="8">
        <v>7.45</v>
      </c>
      <c r="E14" s="12">
        <v>96</v>
      </c>
      <c r="F14" s="8">
        <v>7.81</v>
      </c>
      <c r="G14" s="12">
        <v>171</v>
      </c>
      <c r="H14" s="8">
        <v>7.27</v>
      </c>
      <c r="I14" s="12">
        <v>0</v>
      </c>
    </row>
    <row r="15" spans="2:9" ht="15" customHeight="1" x14ac:dyDescent="0.2">
      <c r="B15" t="s">
        <v>51</v>
      </c>
      <c r="C15" s="12">
        <v>276</v>
      </c>
      <c r="D15" s="8">
        <v>7.7</v>
      </c>
      <c r="E15" s="12">
        <v>187</v>
      </c>
      <c r="F15" s="8">
        <v>15.22</v>
      </c>
      <c r="G15" s="12">
        <v>89</v>
      </c>
      <c r="H15" s="8">
        <v>3.78</v>
      </c>
      <c r="I15" s="12">
        <v>0</v>
      </c>
    </row>
    <row r="16" spans="2:9" ht="15" customHeight="1" x14ac:dyDescent="0.2">
      <c r="B16" t="s">
        <v>52</v>
      </c>
      <c r="C16" s="12">
        <v>449</v>
      </c>
      <c r="D16" s="8">
        <v>12.52</v>
      </c>
      <c r="E16" s="12">
        <v>312</v>
      </c>
      <c r="F16" s="8">
        <v>25.39</v>
      </c>
      <c r="G16" s="12">
        <v>137</v>
      </c>
      <c r="H16" s="8">
        <v>5.82</v>
      </c>
      <c r="I16" s="12">
        <v>0</v>
      </c>
    </row>
    <row r="17" spans="2:9" ht="15" customHeight="1" x14ac:dyDescent="0.2">
      <c r="B17" t="s">
        <v>53</v>
      </c>
      <c r="C17" s="12">
        <v>181</v>
      </c>
      <c r="D17" s="8">
        <v>5.05</v>
      </c>
      <c r="E17" s="12">
        <v>123</v>
      </c>
      <c r="F17" s="8">
        <v>10.01</v>
      </c>
      <c r="G17" s="12">
        <v>56</v>
      </c>
      <c r="H17" s="8">
        <v>2.38</v>
      </c>
      <c r="I17" s="12">
        <v>1</v>
      </c>
    </row>
    <row r="18" spans="2:9" ht="15" customHeight="1" x14ac:dyDescent="0.2">
      <c r="B18" t="s">
        <v>54</v>
      </c>
      <c r="C18" s="12">
        <v>228</v>
      </c>
      <c r="D18" s="8">
        <v>6.36</v>
      </c>
      <c r="E18" s="12">
        <v>133</v>
      </c>
      <c r="F18" s="8">
        <v>10.82</v>
      </c>
      <c r="G18" s="12">
        <v>95</v>
      </c>
      <c r="H18" s="8">
        <v>4.04</v>
      </c>
      <c r="I18" s="12">
        <v>0</v>
      </c>
    </row>
    <row r="19" spans="2:9" ht="15" customHeight="1" x14ac:dyDescent="0.2">
      <c r="B19" t="s">
        <v>55</v>
      </c>
      <c r="C19" s="12">
        <v>129</v>
      </c>
      <c r="D19" s="8">
        <v>3.6</v>
      </c>
      <c r="E19" s="12">
        <v>19</v>
      </c>
      <c r="F19" s="8">
        <v>1.55</v>
      </c>
      <c r="G19" s="12">
        <v>110</v>
      </c>
      <c r="H19" s="8">
        <v>4.67</v>
      </c>
      <c r="I19" s="12">
        <v>0</v>
      </c>
    </row>
    <row r="20" spans="2:9" ht="15" customHeight="1" x14ac:dyDescent="0.2">
      <c r="B20" s="9" t="s">
        <v>225</v>
      </c>
      <c r="C20" s="12">
        <f>SUM(LTBL_04105[総数／事業所数])</f>
        <v>3585</v>
      </c>
      <c r="E20" s="12">
        <f>SUBTOTAL(109,LTBL_04105[個人／事業所数])</f>
        <v>1229</v>
      </c>
      <c r="G20" s="12">
        <f>SUBTOTAL(109,LTBL_04105[法人／事業所数])</f>
        <v>2353</v>
      </c>
      <c r="I20" s="12">
        <f>SUBTOTAL(109,LTBL_04105[法人以外の団体／事業所数])</f>
        <v>1</v>
      </c>
    </row>
    <row r="21" spans="2:9" ht="15" customHeight="1" x14ac:dyDescent="0.2">
      <c r="E21" s="11">
        <f>LTBL_04105[[#Totals],[個人／事業所数]]/LTBL_04105[[#Totals],[総数／事業所数]]</f>
        <v>0.34281729428172941</v>
      </c>
      <c r="G21" s="11">
        <f>LTBL_04105[[#Totals],[法人／事業所数]]/LTBL_04105[[#Totals],[総数／事業所数]]</f>
        <v>0.65634588563458851</v>
      </c>
      <c r="I21" s="11">
        <f>LTBL_04105[[#Totals],[法人以外の団体／事業所数]]/LTBL_04105[[#Totals],[総数／事業所数]]</f>
        <v>2.7894002789400279E-4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369</v>
      </c>
      <c r="D24" s="8">
        <v>10.29</v>
      </c>
      <c r="E24" s="12">
        <v>283</v>
      </c>
      <c r="F24" s="8">
        <v>23.03</v>
      </c>
      <c r="G24" s="12">
        <v>86</v>
      </c>
      <c r="H24" s="8">
        <v>3.65</v>
      </c>
      <c r="I24" s="12">
        <v>0</v>
      </c>
    </row>
    <row r="25" spans="2:9" ht="15" customHeight="1" x14ac:dyDescent="0.2">
      <c r="B25" t="s">
        <v>76</v>
      </c>
      <c r="C25" s="12">
        <v>261</v>
      </c>
      <c r="D25" s="8">
        <v>7.28</v>
      </c>
      <c r="E25" s="12">
        <v>31</v>
      </c>
      <c r="F25" s="8">
        <v>2.52</v>
      </c>
      <c r="G25" s="12">
        <v>230</v>
      </c>
      <c r="H25" s="8">
        <v>9.77</v>
      </c>
      <c r="I25" s="12">
        <v>0</v>
      </c>
    </row>
    <row r="26" spans="2:9" ht="15" customHeight="1" x14ac:dyDescent="0.2">
      <c r="B26" t="s">
        <v>64</v>
      </c>
      <c r="C26" s="12">
        <v>249</v>
      </c>
      <c r="D26" s="8">
        <v>6.95</v>
      </c>
      <c r="E26" s="12">
        <v>17</v>
      </c>
      <c r="F26" s="8">
        <v>1.38</v>
      </c>
      <c r="G26" s="12">
        <v>232</v>
      </c>
      <c r="H26" s="8">
        <v>9.86</v>
      </c>
      <c r="I26" s="12">
        <v>0</v>
      </c>
    </row>
    <row r="27" spans="2:9" ht="15" customHeight="1" x14ac:dyDescent="0.2">
      <c r="B27" t="s">
        <v>79</v>
      </c>
      <c r="C27" s="12">
        <v>232</v>
      </c>
      <c r="D27" s="8">
        <v>6.47</v>
      </c>
      <c r="E27" s="12">
        <v>186</v>
      </c>
      <c r="F27" s="8">
        <v>15.13</v>
      </c>
      <c r="G27" s="12">
        <v>46</v>
      </c>
      <c r="H27" s="8">
        <v>1.95</v>
      </c>
      <c r="I27" s="12">
        <v>0</v>
      </c>
    </row>
    <row r="28" spans="2:9" ht="15" customHeight="1" x14ac:dyDescent="0.2">
      <c r="B28" t="s">
        <v>65</v>
      </c>
      <c r="C28" s="12">
        <v>198</v>
      </c>
      <c r="D28" s="8">
        <v>5.52</v>
      </c>
      <c r="E28" s="12">
        <v>34</v>
      </c>
      <c r="F28" s="8">
        <v>2.77</v>
      </c>
      <c r="G28" s="12">
        <v>164</v>
      </c>
      <c r="H28" s="8">
        <v>6.97</v>
      </c>
      <c r="I28" s="12">
        <v>0</v>
      </c>
    </row>
    <row r="29" spans="2:9" ht="15" customHeight="1" x14ac:dyDescent="0.2">
      <c r="B29" t="s">
        <v>74</v>
      </c>
      <c r="C29" s="12">
        <v>198</v>
      </c>
      <c r="D29" s="8">
        <v>5.52</v>
      </c>
      <c r="E29" s="12">
        <v>58</v>
      </c>
      <c r="F29" s="8">
        <v>4.72</v>
      </c>
      <c r="G29" s="12">
        <v>140</v>
      </c>
      <c r="H29" s="8">
        <v>5.95</v>
      </c>
      <c r="I29" s="12">
        <v>0</v>
      </c>
    </row>
    <row r="30" spans="2:9" ht="15" customHeight="1" x14ac:dyDescent="0.2">
      <c r="B30" t="s">
        <v>81</v>
      </c>
      <c r="C30" s="12">
        <v>181</v>
      </c>
      <c r="D30" s="8">
        <v>5.05</v>
      </c>
      <c r="E30" s="12">
        <v>123</v>
      </c>
      <c r="F30" s="8">
        <v>10.01</v>
      </c>
      <c r="G30" s="12">
        <v>56</v>
      </c>
      <c r="H30" s="8">
        <v>2.38</v>
      </c>
      <c r="I30" s="12">
        <v>1</v>
      </c>
    </row>
    <row r="31" spans="2:9" ht="15" customHeight="1" x14ac:dyDescent="0.2">
      <c r="B31" t="s">
        <v>66</v>
      </c>
      <c r="C31" s="12">
        <v>180</v>
      </c>
      <c r="D31" s="8">
        <v>5.0199999999999996</v>
      </c>
      <c r="E31" s="12">
        <v>14</v>
      </c>
      <c r="F31" s="8">
        <v>1.1399999999999999</v>
      </c>
      <c r="G31" s="12">
        <v>166</v>
      </c>
      <c r="H31" s="8">
        <v>7.05</v>
      </c>
      <c r="I31" s="12">
        <v>0</v>
      </c>
    </row>
    <row r="32" spans="2:9" ht="15" customHeight="1" x14ac:dyDescent="0.2">
      <c r="B32" t="s">
        <v>82</v>
      </c>
      <c r="C32" s="12">
        <v>157</v>
      </c>
      <c r="D32" s="8">
        <v>4.38</v>
      </c>
      <c r="E32" s="12">
        <v>132</v>
      </c>
      <c r="F32" s="8">
        <v>10.74</v>
      </c>
      <c r="G32" s="12">
        <v>25</v>
      </c>
      <c r="H32" s="8">
        <v>1.06</v>
      </c>
      <c r="I32" s="12">
        <v>0</v>
      </c>
    </row>
    <row r="33" spans="2:9" ht="15" customHeight="1" x14ac:dyDescent="0.2">
      <c r="B33" t="s">
        <v>77</v>
      </c>
      <c r="C33" s="12">
        <v>140</v>
      </c>
      <c r="D33" s="8">
        <v>3.91</v>
      </c>
      <c r="E33" s="12">
        <v>73</v>
      </c>
      <c r="F33" s="8">
        <v>5.94</v>
      </c>
      <c r="G33" s="12">
        <v>67</v>
      </c>
      <c r="H33" s="8">
        <v>2.85</v>
      </c>
      <c r="I33" s="12">
        <v>0</v>
      </c>
    </row>
    <row r="34" spans="2:9" ht="15" customHeight="1" x14ac:dyDescent="0.2">
      <c r="B34" t="s">
        <v>78</v>
      </c>
      <c r="C34" s="12">
        <v>113</v>
      </c>
      <c r="D34" s="8">
        <v>3.15</v>
      </c>
      <c r="E34" s="12">
        <v>23</v>
      </c>
      <c r="F34" s="8">
        <v>1.87</v>
      </c>
      <c r="G34" s="12">
        <v>90</v>
      </c>
      <c r="H34" s="8">
        <v>3.82</v>
      </c>
      <c r="I34" s="12">
        <v>0</v>
      </c>
    </row>
    <row r="35" spans="2:9" ht="15" customHeight="1" x14ac:dyDescent="0.2">
      <c r="B35" t="s">
        <v>69</v>
      </c>
      <c r="C35" s="12">
        <v>99</v>
      </c>
      <c r="D35" s="8">
        <v>2.76</v>
      </c>
      <c r="E35" s="12">
        <v>1</v>
      </c>
      <c r="F35" s="8">
        <v>0.08</v>
      </c>
      <c r="G35" s="12">
        <v>98</v>
      </c>
      <c r="H35" s="8">
        <v>4.16</v>
      </c>
      <c r="I35" s="12">
        <v>0</v>
      </c>
    </row>
    <row r="36" spans="2:9" ht="15" customHeight="1" x14ac:dyDescent="0.2">
      <c r="B36" t="s">
        <v>71</v>
      </c>
      <c r="C36" s="12">
        <v>98</v>
      </c>
      <c r="D36" s="8">
        <v>2.73</v>
      </c>
      <c r="E36" s="12">
        <v>24</v>
      </c>
      <c r="F36" s="8">
        <v>1.95</v>
      </c>
      <c r="G36" s="12">
        <v>74</v>
      </c>
      <c r="H36" s="8">
        <v>3.14</v>
      </c>
      <c r="I36" s="12">
        <v>0</v>
      </c>
    </row>
    <row r="37" spans="2:9" ht="15" customHeight="1" x14ac:dyDescent="0.2">
      <c r="B37" t="s">
        <v>72</v>
      </c>
      <c r="C37" s="12">
        <v>91</v>
      </c>
      <c r="D37" s="8">
        <v>2.54</v>
      </c>
      <c r="E37" s="12">
        <v>53</v>
      </c>
      <c r="F37" s="8">
        <v>4.3099999999999996</v>
      </c>
      <c r="G37" s="12">
        <v>38</v>
      </c>
      <c r="H37" s="8">
        <v>1.61</v>
      </c>
      <c r="I37" s="12">
        <v>0</v>
      </c>
    </row>
    <row r="38" spans="2:9" ht="15" customHeight="1" x14ac:dyDescent="0.2">
      <c r="B38" t="s">
        <v>73</v>
      </c>
      <c r="C38" s="12">
        <v>89</v>
      </c>
      <c r="D38" s="8">
        <v>2.48</v>
      </c>
      <c r="E38" s="12">
        <v>26</v>
      </c>
      <c r="F38" s="8">
        <v>2.12</v>
      </c>
      <c r="G38" s="12">
        <v>63</v>
      </c>
      <c r="H38" s="8">
        <v>2.68</v>
      </c>
      <c r="I38" s="12">
        <v>0</v>
      </c>
    </row>
    <row r="39" spans="2:9" ht="15" customHeight="1" x14ac:dyDescent="0.2">
      <c r="B39" t="s">
        <v>70</v>
      </c>
      <c r="C39" s="12">
        <v>80</v>
      </c>
      <c r="D39" s="8">
        <v>2.23</v>
      </c>
      <c r="E39" s="12">
        <v>11</v>
      </c>
      <c r="F39" s="8">
        <v>0.9</v>
      </c>
      <c r="G39" s="12">
        <v>69</v>
      </c>
      <c r="H39" s="8">
        <v>2.93</v>
      </c>
      <c r="I39" s="12">
        <v>0</v>
      </c>
    </row>
    <row r="40" spans="2:9" ht="15" customHeight="1" x14ac:dyDescent="0.2">
      <c r="B40" t="s">
        <v>83</v>
      </c>
      <c r="C40" s="12">
        <v>71</v>
      </c>
      <c r="D40" s="8">
        <v>1.98</v>
      </c>
      <c r="E40" s="12">
        <v>1</v>
      </c>
      <c r="F40" s="8">
        <v>0.08</v>
      </c>
      <c r="G40" s="12">
        <v>70</v>
      </c>
      <c r="H40" s="8">
        <v>2.97</v>
      </c>
      <c r="I40" s="12">
        <v>0</v>
      </c>
    </row>
    <row r="41" spans="2:9" ht="15" customHeight="1" x14ac:dyDescent="0.2">
      <c r="B41" t="s">
        <v>90</v>
      </c>
      <c r="C41" s="12">
        <v>67</v>
      </c>
      <c r="D41" s="8">
        <v>1.87</v>
      </c>
      <c r="E41" s="12">
        <v>9</v>
      </c>
      <c r="F41" s="8">
        <v>0.73</v>
      </c>
      <c r="G41" s="12">
        <v>58</v>
      </c>
      <c r="H41" s="8">
        <v>2.46</v>
      </c>
      <c r="I41" s="12">
        <v>0</v>
      </c>
    </row>
    <row r="42" spans="2:9" ht="15" customHeight="1" x14ac:dyDescent="0.2">
      <c r="B42" t="s">
        <v>75</v>
      </c>
      <c r="C42" s="12">
        <v>61</v>
      </c>
      <c r="D42" s="8">
        <v>1.7</v>
      </c>
      <c r="E42" s="12">
        <v>3</v>
      </c>
      <c r="F42" s="8">
        <v>0.24</v>
      </c>
      <c r="G42" s="12">
        <v>58</v>
      </c>
      <c r="H42" s="8">
        <v>2.46</v>
      </c>
      <c r="I42" s="12">
        <v>0</v>
      </c>
    </row>
    <row r="43" spans="2:9" ht="15" customHeight="1" x14ac:dyDescent="0.2">
      <c r="B43" t="s">
        <v>86</v>
      </c>
      <c r="C43" s="12">
        <v>60</v>
      </c>
      <c r="D43" s="8">
        <v>1.67</v>
      </c>
      <c r="E43" s="12">
        <v>22</v>
      </c>
      <c r="F43" s="8">
        <v>1.79</v>
      </c>
      <c r="G43" s="12">
        <v>38</v>
      </c>
      <c r="H43" s="8">
        <v>1.61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132</v>
      </c>
      <c r="C47" s="12">
        <v>172</v>
      </c>
      <c r="D47" s="8">
        <v>4.8</v>
      </c>
      <c r="E47" s="12">
        <v>144</v>
      </c>
      <c r="F47" s="8">
        <v>11.72</v>
      </c>
      <c r="G47" s="12">
        <v>28</v>
      </c>
      <c r="H47" s="8">
        <v>1.19</v>
      </c>
      <c r="I47" s="12">
        <v>0</v>
      </c>
    </row>
    <row r="48" spans="2:9" ht="15" customHeight="1" x14ac:dyDescent="0.2">
      <c r="B48" t="s">
        <v>126</v>
      </c>
      <c r="C48" s="12">
        <v>152</v>
      </c>
      <c r="D48" s="8">
        <v>4.24</v>
      </c>
      <c r="E48" s="12">
        <v>25</v>
      </c>
      <c r="F48" s="8">
        <v>2.0299999999999998</v>
      </c>
      <c r="G48" s="12">
        <v>127</v>
      </c>
      <c r="H48" s="8">
        <v>5.4</v>
      </c>
      <c r="I48" s="12">
        <v>0</v>
      </c>
    </row>
    <row r="49" spans="2:9" ht="15" customHeight="1" x14ac:dyDescent="0.2">
      <c r="B49" t="s">
        <v>133</v>
      </c>
      <c r="C49" s="12">
        <v>121</v>
      </c>
      <c r="D49" s="8">
        <v>3.38</v>
      </c>
      <c r="E49" s="12">
        <v>85</v>
      </c>
      <c r="F49" s="8">
        <v>6.92</v>
      </c>
      <c r="G49" s="12">
        <v>35</v>
      </c>
      <c r="H49" s="8">
        <v>1.49</v>
      </c>
      <c r="I49" s="12">
        <v>1</v>
      </c>
    </row>
    <row r="50" spans="2:9" ht="15" customHeight="1" x14ac:dyDescent="0.2">
      <c r="B50" t="s">
        <v>131</v>
      </c>
      <c r="C50" s="12">
        <v>116</v>
      </c>
      <c r="D50" s="8">
        <v>3.24</v>
      </c>
      <c r="E50" s="12">
        <v>107</v>
      </c>
      <c r="F50" s="8">
        <v>8.7100000000000009</v>
      </c>
      <c r="G50" s="12">
        <v>9</v>
      </c>
      <c r="H50" s="8">
        <v>0.38</v>
      </c>
      <c r="I50" s="12">
        <v>0</v>
      </c>
    </row>
    <row r="51" spans="2:9" ht="15" customHeight="1" x14ac:dyDescent="0.2">
      <c r="B51" t="s">
        <v>134</v>
      </c>
      <c r="C51" s="12">
        <v>111</v>
      </c>
      <c r="D51" s="8">
        <v>3.1</v>
      </c>
      <c r="E51" s="12">
        <v>95</v>
      </c>
      <c r="F51" s="8">
        <v>7.73</v>
      </c>
      <c r="G51" s="12">
        <v>16</v>
      </c>
      <c r="H51" s="8">
        <v>0.68</v>
      </c>
      <c r="I51" s="12">
        <v>0</v>
      </c>
    </row>
    <row r="52" spans="2:9" ht="15" customHeight="1" x14ac:dyDescent="0.2">
      <c r="B52" t="s">
        <v>127</v>
      </c>
      <c r="C52" s="12">
        <v>85</v>
      </c>
      <c r="D52" s="8">
        <v>2.37</v>
      </c>
      <c r="E52" s="12">
        <v>17</v>
      </c>
      <c r="F52" s="8">
        <v>1.38</v>
      </c>
      <c r="G52" s="12">
        <v>68</v>
      </c>
      <c r="H52" s="8">
        <v>2.89</v>
      </c>
      <c r="I52" s="12">
        <v>0</v>
      </c>
    </row>
    <row r="53" spans="2:9" ht="15" customHeight="1" x14ac:dyDescent="0.2">
      <c r="B53" t="s">
        <v>116</v>
      </c>
      <c r="C53" s="12">
        <v>72</v>
      </c>
      <c r="D53" s="8">
        <v>2.0099999999999998</v>
      </c>
      <c r="E53" s="12">
        <v>3</v>
      </c>
      <c r="F53" s="8">
        <v>0.24</v>
      </c>
      <c r="G53" s="12">
        <v>69</v>
      </c>
      <c r="H53" s="8">
        <v>2.93</v>
      </c>
      <c r="I53" s="12">
        <v>0</v>
      </c>
    </row>
    <row r="54" spans="2:9" ht="15" customHeight="1" x14ac:dyDescent="0.2">
      <c r="B54" t="s">
        <v>119</v>
      </c>
      <c r="C54" s="12">
        <v>72</v>
      </c>
      <c r="D54" s="8">
        <v>2.0099999999999998</v>
      </c>
      <c r="E54" s="12">
        <v>6</v>
      </c>
      <c r="F54" s="8">
        <v>0.49</v>
      </c>
      <c r="G54" s="12">
        <v>66</v>
      </c>
      <c r="H54" s="8">
        <v>2.8</v>
      </c>
      <c r="I54" s="12">
        <v>0</v>
      </c>
    </row>
    <row r="55" spans="2:9" ht="15" customHeight="1" x14ac:dyDescent="0.2">
      <c r="B55" t="s">
        <v>128</v>
      </c>
      <c r="C55" s="12">
        <v>72</v>
      </c>
      <c r="D55" s="8">
        <v>2.0099999999999998</v>
      </c>
      <c r="E55" s="12">
        <v>59</v>
      </c>
      <c r="F55" s="8">
        <v>4.8</v>
      </c>
      <c r="G55" s="12">
        <v>13</v>
      </c>
      <c r="H55" s="8">
        <v>0.55000000000000004</v>
      </c>
      <c r="I55" s="12">
        <v>0</v>
      </c>
    </row>
    <row r="56" spans="2:9" ht="15" customHeight="1" x14ac:dyDescent="0.2">
      <c r="B56" t="s">
        <v>149</v>
      </c>
      <c r="C56" s="12">
        <v>68</v>
      </c>
      <c r="D56" s="8">
        <v>1.9</v>
      </c>
      <c r="E56" s="12">
        <v>7</v>
      </c>
      <c r="F56" s="8">
        <v>0.56999999999999995</v>
      </c>
      <c r="G56" s="12">
        <v>61</v>
      </c>
      <c r="H56" s="8">
        <v>2.59</v>
      </c>
      <c r="I56" s="12">
        <v>0</v>
      </c>
    </row>
    <row r="57" spans="2:9" ht="15" customHeight="1" x14ac:dyDescent="0.2">
      <c r="B57" t="s">
        <v>120</v>
      </c>
      <c r="C57" s="12">
        <v>68</v>
      </c>
      <c r="D57" s="8">
        <v>1.9</v>
      </c>
      <c r="E57" s="12">
        <v>4</v>
      </c>
      <c r="F57" s="8">
        <v>0.33</v>
      </c>
      <c r="G57" s="12">
        <v>64</v>
      </c>
      <c r="H57" s="8">
        <v>2.72</v>
      </c>
      <c r="I57" s="12">
        <v>0</v>
      </c>
    </row>
    <row r="58" spans="2:9" ht="15" customHeight="1" x14ac:dyDescent="0.2">
      <c r="B58" t="s">
        <v>125</v>
      </c>
      <c r="C58" s="12">
        <v>62</v>
      </c>
      <c r="D58" s="8">
        <v>1.73</v>
      </c>
      <c r="E58" s="12">
        <v>4</v>
      </c>
      <c r="F58" s="8">
        <v>0.33</v>
      </c>
      <c r="G58" s="12">
        <v>58</v>
      </c>
      <c r="H58" s="8">
        <v>2.46</v>
      </c>
      <c r="I58" s="12">
        <v>0</v>
      </c>
    </row>
    <row r="59" spans="2:9" ht="15" customHeight="1" x14ac:dyDescent="0.2">
      <c r="B59" t="s">
        <v>117</v>
      </c>
      <c r="C59" s="12">
        <v>59</v>
      </c>
      <c r="D59" s="8">
        <v>1.65</v>
      </c>
      <c r="E59" s="12">
        <v>2</v>
      </c>
      <c r="F59" s="8">
        <v>0.16</v>
      </c>
      <c r="G59" s="12">
        <v>57</v>
      </c>
      <c r="H59" s="8">
        <v>2.42</v>
      </c>
      <c r="I59" s="12">
        <v>0</v>
      </c>
    </row>
    <row r="60" spans="2:9" ht="15" customHeight="1" x14ac:dyDescent="0.2">
      <c r="B60" t="s">
        <v>153</v>
      </c>
      <c r="C60" s="12">
        <v>57</v>
      </c>
      <c r="D60" s="8">
        <v>1.59</v>
      </c>
      <c r="E60" s="12">
        <v>13</v>
      </c>
      <c r="F60" s="8">
        <v>1.06</v>
      </c>
      <c r="G60" s="12">
        <v>44</v>
      </c>
      <c r="H60" s="8">
        <v>1.87</v>
      </c>
      <c r="I60" s="12">
        <v>0</v>
      </c>
    </row>
    <row r="61" spans="2:9" ht="15" customHeight="1" x14ac:dyDescent="0.2">
      <c r="B61" t="s">
        <v>152</v>
      </c>
      <c r="C61" s="12">
        <v>57</v>
      </c>
      <c r="D61" s="8">
        <v>1.59</v>
      </c>
      <c r="E61" s="12">
        <v>20</v>
      </c>
      <c r="F61" s="8">
        <v>1.63</v>
      </c>
      <c r="G61" s="12">
        <v>37</v>
      </c>
      <c r="H61" s="8">
        <v>1.57</v>
      </c>
      <c r="I61" s="12">
        <v>0</v>
      </c>
    </row>
    <row r="62" spans="2:9" ht="15" customHeight="1" x14ac:dyDescent="0.2">
      <c r="B62" t="s">
        <v>124</v>
      </c>
      <c r="C62" s="12">
        <v>56</v>
      </c>
      <c r="D62" s="8">
        <v>1.56</v>
      </c>
      <c r="E62" s="12">
        <v>19</v>
      </c>
      <c r="F62" s="8">
        <v>1.55</v>
      </c>
      <c r="G62" s="12">
        <v>37</v>
      </c>
      <c r="H62" s="8">
        <v>1.57</v>
      </c>
      <c r="I62" s="12">
        <v>0</v>
      </c>
    </row>
    <row r="63" spans="2:9" ht="15" customHeight="1" x14ac:dyDescent="0.2">
      <c r="B63" t="s">
        <v>122</v>
      </c>
      <c r="C63" s="12">
        <v>55</v>
      </c>
      <c r="D63" s="8">
        <v>1.53</v>
      </c>
      <c r="E63" s="12">
        <v>14</v>
      </c>
      <c r="F63" s="8">
        <v>1.1399999999999999</v>
      </c>
      <c r="G63" s="12">
        <v>41</v>
      </c>
      <c r="H63" s="8">
        <v>1.74</v>
      </c>
      <c r="I63" s="12">
        <v>0</v>
      </c>
    </row>
    <row r="64" spans="2:9" ht="15" customHeight="1" x14ac:dyDescent="0.2">
      <c r="B64" t="s">
        <v>154</v>
      </c>
      <c r="C64" s="12">
        <v>54</v>
      </c>
      <c r="D64" s="8">
        <v>1.51</v>
      </c>
      <c r="E64" s="12">
        <v>37</v>
      </c>
      <c r="F64" s="8">
        <v>3.01</v>
      </c>
      <c r="G64" s="12">
        <v>17</v>
      </c>
      <c r="H64" s="8">
        <v>0.72</v>
      </c>
      <c r="I64" s="12">
        <v>0</v>
      </c>
    </row>
    <row r="65" spans="2:9" ht="15" customHeight="1" x14ac:dyDescent="0.2">
      <c r="B65" t="s">
        <v>150</v>
      </c>
      <c r="C65" s="12">
        <v>52</v>
      </c>
      <c r="D65" s="8">
        <v>1.45</v>
      </c>
      <c r="E65" s="12">
        <v>49</v>
      </c>
      <c r="F65" s="8">
        <v>3.99</v>
      </c>
      <c r="G65" s="12">
        <v>3</v>
      </c>
      <c r="H65" s="8">
        <v>0.13</v>
      </c>
      <c r="I65" s="12">
        <v>0</v>
      </c>
    </row>
    <row r="66" spans="2:9" ht="15" customHeight="1" x14ac:dyDescent="0.2">
      <c r="B66" t="s">
        <v>123</v>
      </c>
      <c r="C66" s="12">
        <v>52</v>
      </c>
      <c r="D66" s="8">
        <v>1.45</v>
      </c>
      <c r="E66" s="12">
        <v>7</v>
      </c>
      <c r="F66" s="8">
        <v>0.56999999999999995</v>
      </c>
      <c r="G66" s="12">
        <v>45</v>
      </c>
      <c r="H66" s="8">
        <v>1.91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E7F0-E90C-4377-9C1A-A1D74061DF9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235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3</v>
      </c>
      <c r="D5" s="8">
        <v>0.09</v>
      </c>
      <c r="E5" s="12">
        <v>0</v>
      </c>
      <c r="F5" s="8">
        <v>0</v>
      </c>
      <c r="G5" s="12">
        <v>3</v>
      </c>
      <c r="H5" s="8">
        <v>0.2</v>
      </c>
      <c r="I5" s="12">
        <v>0</v>
      </c>
    </row>
    <row r="6" spans="2:9" ht="15" customHeight="1" x14ac:dyDescent="0.2">
      <c r="B6" t="s">
        <v>42</v>
      </c>
      <c r="C6" s="12">
        <v>548</v>
      </c>
      <c r="D6" s="8">
        <v>16.39</v>
      </c>
      <c r="E6" s="12">
        <v>218</v>
      </c>
      <c r="F6" s="8">
        <v>12.33</v>
      </c>
      <c r="G6" s="12">
        <v>330</v>
      </c>
      <c r="H6" s="8">
        <v>21.94</v>
      </c>
      <c r="I6" s="12">
        <v>0</v>
      </c>
    </row>
    <row r="7" spans="2:9" ht="15" customHeight="1" x14ac:dyDescent="0.2">
      <c r="B7" t="s">
        <v>43</v>
      </c>
      <c r="C7" s="12">
        <v>280</v>
      </c>
      <c r="D7" s="8">
        <v>8.3699999999999992</v>
      </c>
      <c r="E7" s="12">
        <v>101</v>
      </c>
      <c r="F7" s="8">
        <v>5.71</v>
      </c>
      <c r="G7" s="12">
        <v>176</v>
      </c>
      <c r="H7" s="8">
        <v>11.7</v>
      </c>
      <c r="I7" s="12">
        <v>3</v>
      </c>
    </row>
    <row r="8" spans="2:9" ht="15" customHeight="1" x14ac:dyDescent="0.2">
      <c r="B8" t="s">
        <v>44</v>
      </c>
      <c r="C8" s="12">
        <v>6</v>
      </c>
      <c r="D8" s="8">
        <v>0.18</v>
      </c>
      <c r="E8" s="12">
        <v>0</v>
      </c>
      <c r="F8" s="8">
        <v>0</v>
      </c>
      <c r="G8" s="12">
        <v>5</v>
      </c>
      <c r="H8" s="8">
        <v>0.33</v>
      </c>
      <c r="I8" s="12">
        <v>0</v>
      </c>
    </row>
    <row r="9" spans="2:9" ht="15" customHeight="1" x14ac:dyDescent="0.2">
      <c r="B9" t="s">
        <v>45</v>
      </c>
      <c r="C9" s="12">
        <v>13</v>
      </c>
      <c r="D9" s="8">
        <v>0.39</v>
      </c>
      <c r="E9" s="12">
        <v>2</v>
      </c>
      <c r="F9" s="8">
        <v>0.11</v>
      </c>
      <c r="G9" s="12">
        <v>11</v>
      </c>
      <c r="H9" s="8">
        <v>0.73</v>
      </c>
      <c r="I9" s="12">
        <v>0</v>
      </c>
    </row>
    <row r="10" spans="2:9" ht="15" customHeight="1" x14ac:dyDescent="0.2">
      <c r="B10" t="s">
        <v>46</v>
      </c>
      <c r="C10" s="12">
        <v>44</v>
      </c>
      <c r="D10" s="8">
        <v>1.32</v>
      </c>
      <c r="E10" s="12">
        <v>9</v>
      </c>
      <c r="F10" s="8">
        <v>0.51</v>
      </c>
      <c r="G10" s="12">
        <v>35</v>
      </c>
      <c r="H10" s="8">
        <v>2.33</v>
      </c>
      <c r="I10" s="12">
        <v>0</v>
      </c>
    </row>
    <row r="11" spans="2:9" ht="15" customHeight="1" x14ac:dyDescent="0.2">
      <c r="B11" t="s">
        <v>47</v>
      </c>
      <c r="C11" s="12">
        <v>807</v>
      </c>
      <c r="D11" s="8">
        <v>24.13</v>
      </c>
      <c r="E11" s="12">
        <v>395</v>
      </c>
      <c r="F11" s="8">
        <v>22.34</v>
      </c>
      <c r="G11" s="12">
        <v>411</v>
      </c>
      <c r="H11" s="8">
        <v>27.33</v>
      </c>
      <c r="I11" s="12">
        <v>1</v>
      </c>
    </row>
    <row r="12" spans="2:9" ht="15" customHeight="1" x14ac:dyDescent="0.2">
      <c r="B12" t="s">
        <v>48</v>
      </c>
      <c r="C12" s="12">
        <v>27</v>
      </c>
      <c r="D12" s="8">
        <v>0.81</v>
      </c>
      <c r="E12" s="12">
        <v>8</v>
      </c>
      <c r="F12" s="8">
        <v>0.45</v>
      </c>
      <c r="G12" s="12">
        <v>19</v>
      </c>
      <c r="H12" s="8">
        <v>1.26</v>
      </c>
      <c r="I12" s="12">
        <v>0</v>
      </c>
    </row>
    <row r="13" spans="2:9" ht="15" customHeight="1" x14ac:dyDescent="0.2">
      <c r="B13" t="s">
        <v>49</v>
      </c>
      <c r="C13" s="12">
        <v>327</v>
      </c>
      <c r="D13" s="8">
        <v>9.7799999999999994</v>
      </c>
      <c r="E13" s="12">
        <v>147</v>
      </c>
      <c r="F13" s="8">
        <v>8.31</v>
      </c>
      <c r="G13" s="12">
        <v>180</v>
      </c>
      <c r="H13" s="8">
        <v>11.97</v>
      </c>
      <c r="I13" s="12">
        <v>0</v>
      </c>
    </row>
    <row r="14" spans="2:9" ht="15" customHeight="1" x14ac:dyDescent="0.2">
      <c r="B14" t="s">
        <v>50</v>
      </c>
      <c r="C14" s="12">
        <v>115</v>
      </c>
      <c r="D14" s="8">
        <v>3.44</v>
      </c>
      <c r="E14" s="12">
        <v>56</v>
      </c>
      <c r="F14" s="8">
        <v>3.17</v>
      </c>
      <c r="G14" s="12">
        <v>58</v>
      </c>
      <c r="H14" s="8">
        <v>3.86</v>
      </c>
      <c r="I14" s="12">
        <v>0</v>
      </c>
    </row>
    <row r="15" spans="2:9" ht="15" customHeight="1" x14ac:dyDescent="0.2">
      <c r="B15" t="s">
        <v>51</v>
      </c>
      <c r="C15" s="12">
        <v>351</v>
      </c>
      <c r="D15" s="8">
        <v>10.5</v>
      </c>
      <c r="E15" s="12">
        <v>274</v>
      </c>
      <c r="F15" s="8">
        <v>15.5</v>
      </c>
      <c r="G15" s="12">
        <v>72</v>
      </c>
      <c r="H15" s="8">
        <v>4.79</v>
      </c>
      <c r="I15" s="12">
        <v>0</v>
      </c>
    </row>
    <row r="16" spans="2:9" ht="15" customHeight="1" x14ac:dyDescent="0.2">
      <c r="B16" t="s">
        <v>52</v>
      </c>
      <c r="C16" s="12">
        <v>456</v>
      </c>
      <c r="D16" s="8">
        <v>13.64</v>
      </c>
      <c r="E16" s="12">
        <v>382</v>
      </c>
      <c r="F16" s="8">
        <v>21.61</v>
      </c>
      <c r="G16" s="12">
        <v>72</v>
      </c>
      <c r="H16" s="8">
        <v>4.79</v>
      </c>
      <c r="I16" s="12">
        <v>0</v>
      </c>
    </row>
    <row r="17" spans="2:9" ht="15" customHeight="1" x14ac:dyDescent="0.2">
      <c r="B17" t="s">
        <v>53</v>
      </c>
      <c r="C17" s="12">
        <v>87</v>
      </c>
      <c r="D17" s="8">
        <v>2.6</v>
      </c>
      <c r="E17" s="12">
        <v>63</v>
      </c>
      <c r="F17" s="8">
        <v>3.56</v>
      </c>
      <c r="G17" s="12">
        <v>19</v>
      </c>
      <c r="H17" s="8">
        <v>1.26</v>
      </c>
      <c r="I17" s="12">
        <v>0</v>
      </c>
    </row>
    <row r="18" spans="2:9" ht="15" customHeight="1" x14ac:dyDescent="0.2">
      <c r="B18" t="s">
        <v>54</v>
      </c>
      <c r="C18" s="12">
        <v>152</v>
      </c>
      <c r="D18" s="8">
        <v>4.55</v>
      </c>
      <c r="E18" s="12">
        <v>60</v>
      </c>
      <c r="F18" s="8">
        <v>3.39</v>
      </c>
      <c r="G18" s="12">
        <v>45</v>
      </c>
      <c r="H18" s="8">
        <v>2.99</v>
      </c>
      <c r="I18" s="12">
        <v>0</v>
      </c>
    </row>
    <row r="19" spans="2:9" ht="15" customHeight="1" x14ac:dyDescent="0.2">
      <c r="B19" t="s">
        <v>55</v>
      </c>
      <c r="C19" s="12">
        <v>128</v>
      </c>
      <c r="D19" s="8">
        <v>3.83</v>
      </c>
      <c r="E19" s="12">
        <v>53</v>
      </c>
      <c r="F19" s="8">
        <v>3</v>
      </c>
      <c r="G19" s="12">
        <v>68</v>
      </c>
      <c r="H19" s="8">
        <v>4.5199999999999996</v>
      </c>
      <c r="I19" s="12">
        <v>3</v>
      </c>
    </row>
    <row r="20" spans="2:9" ht="15" customHeight="1" x14ac:dyDescent="0.2">
      <c r="B20" s="9" t="s">
        <v>225</v>
      </c>
      <c r="C20" s="12">
        <f>SUM(LTBL_04202[総数／事業所数])</f>
        <v>3344</v>
      </c>
      <c r="E20" s="12">
        <f>SUBTOTAL(109,LTBL_04202[個人／事業所数])</f>
        <v>1768</v>
      </c>
      <c r="G20" s="12">
        <f>SUBTOTAL(109,LTBL_04202[法人／事業所数])</f>
        <v>1504</v>
      </c>
      <c r="I20" s="12">
        <f>SUBTOTAL(109,LTBL_04202[法人以外の団体／事業所数])</f>
        <v>7</v>
      </c>
    </row>
    <row r="21" spans="2:9" ht="15" customHeight="1" x14ac:dyDescent="0.2">
      <c r="E21" s="11">
        <f>LTBL_04202[[#Totals],[個人／事業所数]]/LTBL_04202[[#Totals],[総数／事業所数]]</f>
        <v>0.5287081339712919</v>
      </c>
      <c r="G21" s="11">
        <f>LTBL_04202[[#Totals],[法人／事業所数]]/LTBL_04202[[#Totals],[総数／事業所数]]</f>
        <v>0.44976076555023925</v>
      </c>
      <c r="I21" s="11">
        <f>LTBL_04202[[#Totals],[法人以外の団体／事業所数]]/LTBL_04202[[#Totals],[総数／事業所数]]</f>
        <v>2.0933014354066986E-3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400</v>
      </c>
      <c r="D24" s="8">
        <v>11.96</v>
      </c>
      <c r="E24" s="12">
        <v>361</v>
      </c>
      <c r="F24" s="8">
        <v>20.420000000000002</v>
      </c>
      <c r="G24" s="12">
        <v>39</v>
      </c>
      <c r="H24" s="8">
        <v>2.59</v>
      </c>
      <c r="I24" s="12">
        <v>0</v>
      </c>
    </row>
    <row r="25" spans="2:9" ht="15" customHeight="1" x14ac:dyDescent="0.2">
      <c r="B25" t="s">
        <v>79</v>
      </c>
      <c r="C25" s="12">
        <v>291</v>
      </c>
      <c r="D25" s="8">
        <v>8.6999999999999993</v>
      </c>
      <c r="E25" s="12">
        <v>246</v>
      </c>
      <c r="F25" s="8">
        <v>13.91</v>
      </c>
      <c r="G25" s="12">
        <v>45</v>
      </c>
      <c r="H25" s="8">
        <v>2.99</v>
      </c>
      <c r="I25" s="12">
        <v>0</v>
      </c>
    </row>
    <row r="26" spans="2:9" ht="15" customHeight="1" x14ac:dyDescent="0.2">
      <c r="B26" t="s">
        <v>76</v>
      </c>
      <c r="C26" s="12">
        <v>274</v>
      </c>
      <c r="D26" s="8">
        <v>8.19</v>
      </c>
      <c r="E26" s="12">
        <v>141</v>
      </c>
      <c r="F26" s="8">
        <v>7.98</v>
      </c>
      <c r="G26" s="12">
        <v>133</v>
      </c>
      <c r="H26" s="8">
        <v>8.84</v>
      </c>
      <c r="I26" s="12">
        <v>0</v>
      </c>
    </row>
    <row r="27" spans="2:9" ht="15" customHeight="1" x14ac:dyDescent="0.2">
      <c r="B27" t="s">
        <v>64</v>
      </c>
      <c r="C27" s="12">
        <v>231</v>
      </c>
      <c r="D27" s="8">
        <v>6.91</v>
      </c>
      <c r="E27" s="12">
        <v>86</v>
      </c>
      <c r="F27" s="8">
        <v>4.8600000000000003</v>
      </c>
      <c r="G27" s="12">
        <v>145</v>
      </c>
      <c r="H27" s="8">
        <v>9.64</v>
      </c>
      <c r="I27" s="12">
        <v>0</v>
      </c>
    </row>
    <row r="28" spans="2:9" ht="15" customHeight="1" x14ac:dyDescent="0.2">
      <c r="B28" t="s">
        <v>74</v>
      </c>
      <c r="C28" s="12">
        <v>223</v>
      </c>
      <c r="D28" s="8">
        <v>6.67</v>
      </c>
      <c r="E28" s="12">
        <v>121</v>
      </c>
      <c r="F28" s="8">
        <v>6.84</v>
      </c>
      <c r="G28" s="12">
        <v>102</v>
      </c>
      <c r="H28" s="8">
        <v>6.78</v>
      </c>
      <c r="I28" s="12">
        <v>0</v>
      </c>
    </row>
    <row r="29" spans="2:9" ht="15" customHeight="1" x14ac:dyDescent="0.2">
      <c r="B29" t="s">
        <v>65</v>
      </c>
      <c r="C29" s="12">
        <v>179</v>
      </c>
      <c r="D29" s="8">
        <v>5.35</v>
      </c>
      <c r="E29" s="12">
        <v>97</v>
      </c>
      <c r="F29" s="8">
        <v>5.49</v>
      </c>
      <c r="G29" s="12">
        <v>82</v>
      </c>
      <c r="H29" s="8">
        <v>5.45</v>
      </c>
      <c r="I29" s="12">
        <v>0</v>
      </c>
    </row>
    <row r="30" spans="2:9" ht="15" customHeight="1" x14ac:dyDescent="0.2">
      <c r="B30" t="s">
        <v>72</v>
      </c>
      <c r="C30" s="12">
        <v>175</v>
      </c>
      <c r="D30" s="8">
        <v>5.23</v>
      </c>
      <c r="E30" s="12">
        <v>121</v>
      </c>
      <c r="F30" s="8">
        <v>6.84</v>
      </c>
      <c r="G30" s="12">
        <v>53</v>
      </c>
      <c r="H30" s="8">
        <v>3.52</v>
      </c>
      <c r="I30" s="12">
        <v>1</v>
      </c>
    </row>
    <row r="31" spans="2:9" ht="15" customHeight="1" x14ac:dyDescent="0.2">
      <c r="B31" t="s">
        <v>66</v>
      </c>
      <c r="C31" s="12">
        <v>138</v>
      </c>
      <c r="D31" s="8">
        <v>4.13</v>
      </c>
      <c r="E31" s="12">
        <v>35</v>
      </c>
      <c r="F31" s="8">
        <v>1.98</v>
      </c>
      <c r="G31" s="12">
        <v>103</v>
      </c>
      <c r="H31" s="8">
        <v>6.85</v>
      </c>
      <c r="I31" s="12">
        <v>0</v>
      </c>
    </row>
    <row r="32" spans="2:9" ht="15" customHeight="1" x14ac:dyDescent="0.2">
      <c r="B32" t="s">
        <v>73</v>
      </c>
      <c r="C32" s="12">
        <v>115</v>
      </c>
      <c r="D32" s="8">
        <v>3.44</v>
      </c>
      <c r="E32" s="12">
        <v>67</v>
      </c>
      <c r="F32" s="8">
        <v>3.79</v>
      </c>
      <c r="G32" s="12">
        <v>48</v>
      </c>
      <c r="H32" s="8">
        <v>3.19</v>
      </c>
      <c r="I32" s="12">
        <v>0</v>
      </c>
    </row>
    <row r="33" spans="2:9" ht="15" customHeight="1" x14ac:dyDescent="0.2">
      <c r="B33" t="s">
        <v>81</v>
      </c>
      <c r="C33" s="12">
        <v>87</v>
      </c>
      <c r="D33" s="8">
        <v>2.6</v>
      </c>
      <c r="E33" s="12">
        <v>63</v>
      </c>
      <c r="F33" s="8">
        <v>3.56</v>
      </c>
      <c r="G33" s="12">
        <v>19</v>
      </c>
      <c r="H33" s="8">
        <v>1.26</v>
      </c>
      <c r="I33" s="12">
        <v>0</v>
      </c>
    </row>
    <row r="34" spans="2:9" ht="15" customHeight="1" x14ac:dyDescent="0.2">
      <c r="B34" t="s">
        <v>71</v>
      </c>
      <c r="C34" s="12">
        <v>85</v>
      </c>
      <c r="D34" s="8">
        <v>2.54</v>
      </c>
      <c r="E34" s="12">
        <v>31</v>
      </c>
      <c r="F34" s="8">
        <v>1.75</v>
      </c>
      <c r="G34" s="12">
        <v>54</v>
      </c>
      <c r="H34" s="8">
        <v>3.59</v>
      </c>
      <c r="I34" s="12">
        <v>0</v>
      </c>
    </row>
    <row r="35" spans="2:9" ht="15" customHeight="1" x14ac:dyDescent="0.2">
      <c r="B35" t="s">
        <v>83</v>
      </c>
      <c r="C35" s="12">
        <v>79</v>
      </c>
      <c r="D35" s="8">
        <v>2.36</v>
      </c>
      <c r="E35" s="12">
        <v>1</v>
      </c>
      <c r="F35" s="8">
        <v>0.06</v>
      </c>
      <c r="G35" s="12">
        <v>32</v>
      </c>
      <c r="H35" s="8">
        <v>2.13</v>
      </c>
      <c r="I35" s="12">
        <v>0</v>
      </c>
    </row>
    <row r="36" spans="2:9" ht="15" customHeight="1" x14ac:dyDescent="0.2">
      <c r="B36" t="s">
        <v>91</v>
      </c>
      <c r="C36" s="12">
        <v>75</v>
      </c>
      <c r="D36" s="8">
        <v>2.2400000000000002</v>
      </c>
      <c r="E36" s="12">
        <v>22</v>
      </c>
      <c r="F36" s="8">
        <v>1.24</v>
      </c>
      <c r="G36" s="12">
        <v>53</v>
      </c>
      <c r="H36" s="8">
        <v>3.52</v>
      </c>
      <c r="I36" s="12">
        <v>0</v>
      </c>
    </row>
    <row r="37" spans="2:9" ht="15" customHeight="1" x14ac:dyDescent="0.2">
      <c r="B37" t="s">
        <v>82</v>
      </c>
      <c r="C37" s="12">
        <v>73</v>
      </c>
      <c r="D37" s="8">
        <v>2.1800000000000002</v>
      </c>
      <c r="E37" s="12">
        <v>59</v>
      </c>
      <c r="F37" s="8">
        <v>3.34</v>
      </c>
      <c r="G37" s="12">
        <v>13</v>
      </c>
      <c r="H37" s="8">
        <v>0.86</v>
      </c>
      <c r="I37" s="12">
        <v>0</v>
      </c>
    </row>
    <row r="38" spans="2:9" ht="15" customHeight="1" x14ac:dyDescent="0.2">
      <c r="B38" t="s">
        <v>77</v>
      </c>
      <c r="C38" s="12">
        <v>64</v>
      </c>
      <c r="D38" s="8">
        <v>1.91</v>
      </c>
      <c r="E38" s="12">
        <v>43</v>
      </c>
      <c r="F38" s="8">
        <v>2.4300000000000002</v>
      </c>
      <c r="G38" s="12">
        <v>21</v>
      </c>
      <c r="H38" s="8">
        <v>1.4</v>
      </c>
      <c r="I38" s="12">
        <v>0</v>
      </c>
    </row>
    <row r="39" spans="2:9" ht="15" customHeight="1" x14ac:dyDescent="0.2">
      <c r="B39" t="s">
        <v>87</v>
      </c>
      <c r="C39" s="12">
        <v>59</v>
      </c>
      <c r="D39" s="8">
        <v>1.76</v>
      </c>
      <c r="E39" s="12">
        <v>41</v>
      </c>
      <c r="F39" s="8">
        <v>2.3199999999999998</v>
      </c>
      <c r="G39" s="12">
        <v>18</v>
      </c>
      <c r="H39" s="8">
        <v>1.2</v>
      </c>
      <c r="I39" s="12">
        <v>0</v>
      </c>
    </row>
    <row r="40" spans="2:9" ht="15" customHeight="1" x14ac:dyDescent="0.2">
      <c r="B40" t="s">
        <v>68</v>
      </c>
      <c r="C40" s="12">
        <v>57</v>
      </c>
      <c r="D40" s="8">
        <v>1.7</v>
      </c>
      <c r="E40" s="12">
        <v>17</v>
      </c>
      <c r="F40" s="8">
        <v>0.96</v>
      </c>
      <c r="G40" s="12">
        <v>40</v>
      </c>
      <c r="H40" s="8">
        <v>2.66</v>
      </c>
      <c r="I40" s="12">
        <v>0</v>
      </c>
    </row>
    <row r="41" spans="2:9" ht="15" customHeight="1" x14ac:dyDescent="0.2">
      <c r="B41" t="s">
        <v>78</v>
      </c>
      <c r="C41" s="12">
        <v>47</v>
      </c>
      <c r="D41" s="8">
        <v>1.41</v>
      </c>
      <c r="E41" s="12">
        <v>12</v>
      </c>
      <c r="F41" s="8">
        <v>0.68</v>
      </c>
      <c r="G41" s="12">
        <v>34</v>
      </c>
      <c r="H41" s="8">
        <v>2.2599999999999998</v>
      </c>
      <c r="I41" s="12">
        <v>0</v>
      </c>
    </row>
    <row r="42" spans="2:9" ht="15" customHeight="1" x14ac:dyDescent="0.2">
      <c r="B42" t="s">
        <v>92</v>
      </c>
      <c r="C42" s="12">
        <v>45</v>
      </c>
      <c r="D42" s="8">
        <v>1.35</v>
      </c>
      <c r="E42" s="12">
        <v>26</v>
      </c>
      <c r="F42" s="8">
        <v>1.47</v>
      </c>
      <c r="G42" s="12">
        <v>17</v>
      </c>
      <c r="H42" s="8">
        <v>1.1299999999999999</v>
      </c>
      <c r="I42" s="12">
        <v>0</v>
      </c>
    </row>
    <row r="43" spans="2:9" ht="15" customHeight="1" x14ac:dyDescent="0.2">
      <c r="B43" t="s">
        <v>67</v>
      </c>
      <c r="C43" s="12">
        <v>43</v>
      </c>
      <c r="D43" s="8">
        <v>1.29</v>
      </c>
      <c r="E43" s="12">
        <v>13</v>
      </c>
      <c r="F43" s="8">
        <v>0.74</v>
      </c>
      <c r="G43" s="12">
        <v>30</v>
      </c>
      <c r="H43" s="8">
        <v>1.99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132</v>
      </c>
      <c r="C47" s="12">
        <v>195</v>
      </c>
      <c r="D47" s="8">
        <v>5.83</v>
      </c>
      <c r="E47" s="12">
        <v>180</v>
      </c>
      <c r="F47" s="8">
        <v>10.18</v>
      </c>
      <c r="G47" s="12">
        <v>15</v>
      </c>
      <c r="H47" s="8">
        <v>1</v>
      </c>
      <c r="I47" s="12">
        <v>0</v>
      </c>
    </row>
    <row r="48" spans="2:9" ht="15" customHeight="1" x14ac:dyDescent="0.2">
      <c r="B48" t="s">
        <v>126</v>
      </c>
      <c r="C48" s="12">
        <v>181</v>
      </c>
      <c r="D48" s="8">
        <v>5.41</v>
      </c>
      <c r="E48" s="12">
        <v>121</v>
      </c>
      <c r="F48" s="8">
        <v>6.84</v>
      </c>
      <c r="G48" s="12">
        <v>60</v>
      </c>
      <c r="H48" s="8">
        <v>3.99</v>
      </c>
      <c r="I48" s="12">
        <v>0</v>
      </c>
    </row>
    <row r="49" spans="2:9" ht="15" customHeight="1" x14ac:dyDescent="0.2">
      <c r="B49" t="s">
        <v>131</v>
      </c>
      <c r="C49" s="12">
        <v>152</v>
      </c>
      <c r="D49" s="8">
        <v>4.55</v>
      </c>
      <c r="E49" s="12">
        <v>150</v>
      </c>
      <c r="F49" s="8">
        <v>8.48</v>
      </c>
      <c r="G49" s="12">
        <v>2</v>
      </c>
      <c r="H49" s="8">
        <v>0.13</v>
      </c>
      <c r="I49" s="12">
        <v>0</v>
      </c>
    </row>
    <row r="50" spans="2:9" ht="15" customHeight="1" x14ac:dyDescent="0.2">
      <c r="B50" t="s">
        <v>128</v>
      </c>
      <c r="C50" s="12">
        <v>86</v>
      </c>
      <c r="D50" s="8">
        <v>2.57</v>
      </c>
      <c r="E50" s="12">
        <v>66</v>
      </c>
      <c r="F50" s="8">
        <v>3.73</v>
      </c>
      <c r="G50" s="12">
        <v>20</v>
      </c>
      <c r="H50" s="8">
        <v>1.33</v>
      </c>
      <c r="I50" s="12">
        <v>0</v>
      </c>
    </row>
    <row r="51" spans="2:9" ht="15" customHeight="1" x14ac:dyDescent="0.2">
      <c r="B51" t="s">
        <v>124</v>
      </c>
      <c r="C51" s="12">
        <v>82</v>
      </c>
      <c r="D51" s="8">
        <v>2.4500000000000002</v>
      </c>
      <c r="E51" s="12">
        <v>54</v>
      </c>
      <c r="F51" s="8">
        <v>3.05</v>
      </c>
      <c r="G51" s="12">
        <v>28</v>
      </c>
      <c r="H51" s="8">
        <v>1.86</v>
      </c>
      <c r="I51" s="12">
        <v>0</v>
      </c>
    </row>
    <row r="52" spans="2:9" ht="15" customHeight="1" x14ac:dyDescent="0.2">
      <c r="B52" t="s">
        <v>118</v>
      </c>
      <c r="C52" s="12">
        <v>81</v>
      </c>
      <c r="D52" s="8">
        <v>2.42</v>
      </c>
      <c r="E52" s="12">
        <v>46</v>
      </c>
      <c r="F52" s="8">
        <v>2.6</v>
      </c>
      <c r="G52" s="12">
        <v>35</v>
      </c>
      <c r="H52" s="8">
        <v>2.33</v>
      </c>
      <c r="I52" s="12">
        <v>0</v>
      </c>
    </row>
    <row r="53" spans="2:9" ht="15" customHeight="1" x14ac:dyDescent="0.2">
      <c r="B53" t="s">
        <v>129</v>
      </c>
      <c r="C53" s="12">
        <v>75</v>
      </c>
      <c r="D53" s="8">
        <v>2.2400000000000002</v>
      </c>
      <c r="E53" s="12">
        <v>68</v>
      </c>
      <c r="F53" s="8">
        <v>3.85</v>
      </c>
      <c r="G53" s="12">
        <v>7</v>
      </c>
      <c r="H53" s="8">
        <v>0.47</v>
      </c>
      <c r="I53" s="12">
        <v>0</v>
      </c>
    </row>
    <row r="54" spans="2:9" ht="15" customHeight="1" x14ac:dyDescent="0.2">
      <c r="B54" t="s">
        <v>119</v>
      </c>
      <c r="C54" s="12">
        <v>70</v>
      </c>
      <c r="D54" s="8">
        <v>2.09</v>
      </c>
      <c r="E54" s="12">
        <v>23</v>
      </c>
      <c r="F54" s="8">
        <v>1.3</v>
      </c>
      <c r="G54" s="12">
        <v>47</v>
      </c>
      <c r="H54" s="8">
        <v>3.13</v>
      </c>
      <c r="I54" s="12">
        <v>0</v>
      </c>
    </row>
    <row r="55" spans="2:9" ht="15" customHeight="1" x14ac:dyDescent="0.2">
      <c r="B55" t="s">
        <v>121</v>
      </c>
      <c r="C55" s="12">
        <v>64</v>
      </c>
      <c r="D55" s="8">
        <v>1.91</v>
      </c>
      <c r="E55" s="12">
        <v>39</v>
      </c>
      <c r="F55" s="8">
        <v>2.21</v>
      </c>
      <c r="G55" s="12">
        <v>25</v>
      </c>
      <c r="H55" s="8">
        <v>1.66</v>
      </c>
      <c r="I55" s="12">
        <v>0</v>
      </c>
    </row>
    <row r="56" spans="2:9" ht="15" customHeight="1" x14ac:dyDescent="0.2">
      <c r="B56" t="s">
        <v>122</v>
      </c>
      <c r="C56" s="12">
        <v>64</v>
      </c>
      <c r="D56" s="8">
        <v>1.91</v>
      </c>
      <c r="E56" s="12">
        <v>34</v>
      </c>
      <c r="F56" s="8">
        <v>1.92</v>
      </c>
      <c r="G56" s="12">
        <v>30</v>
      </c>
      <c r="H56" s="8">
        <v>1.99</v>
      </c>
      <c r="I56" s="12">
        <v>0</v>
      </c>
    </row>
    <row r="57" spans="2:9" ht="15" customHeight="1" x14ac:dyDescent="0.2">
      <c r="B57" t="s">
        <v>125</v>
      </c>
      <c r="C57" s="12">
        <v>62</v>
      </c>
      <c r="D57" s="8">
        <v>1.85</v>
      </c>
      <c r="E57" s="12">
        <v>5</v>
      </c>
      <c r="F57" s="8">
        <v>0.28000000000000003</v>
      </c>
      <c r="G57" s="12">
        <v>57</v>
      </c>
      <c r="H57" s="8">
        <v>3.79</v>
      </c>
      <c r="I57" s="12">
        <v>0</v>
      </c>
    </row>
    <row r="58" spans="2:9" ht="15" customHeight="1" x14ac:dyDescent="0.2">
      <c r="B58" t="s">
        <v>116</v>
      </c>
      <c r="C58" s="12">
        <v>59</v>
      </c>
      <c r="D58" s="8">
        <v>1.76</v>
      </c>
      <c r="E58" s="12">
        <v>13</v>
      </c>
      <c r="F58" s="8">
        <v>0.74</v>
      </c>
      <c r="G58" s="12">
        <v>46</v>
      </c>
      <c r="H58" s="8">
        <v>3.06</v>
      </c>
      <c r="I58" s="12">
        <v>0</v>
      </c>
    </row>
    <row r="59" spans="2:9" ht="15" customHeight="1" x14ac:dyDescent="0.2">
      <c r="B59" t="s">
        <v>117</v>
      </c>
      <c r="C59" s="12">
        <v>59</v>
      </c>
      <c r="D59" s="8">
        <v>1.76</v>
      </c>
      <c r="E59" s="12">
        <v>16</v>
      </c>
      <c r="F59" s="8">
        <v>0.9</v>
      </c>
      <c r="G59" s="12">
        <v>43</v>
      </c>
      <c r="H59" s="8">
        <v>2.86</v>
      </c>
      <c r="I59" s="12">
        <v>0</v>
      </c>
    </row>
    <row r="60" spans="2:9" ht="15" customHeight="1" x14ac:dyDescent="0.2">
      <c r="B60" t="s">
        <v>135</v>
      </c>
      <c r="C60" s="12">
        <v>58</v>
      </c>
      <c r="D60" s="8">
        <v>1.73</v>
      </c>
      <c r="E60" s="12">
        <v>41</v>
      </c>
      <c r="F60" s="8">
        <v>2.3199999999999998</v>
      </c>
      <c r="G60" s="12">
        <v>17</v>
      </c>
      <c r="H60" s="8">
        <v>1.1299999999999999</v>
      </c>
      <c r="I60" s="12">
        <v>0</v>
      </c>
    </row>
    <row r="61" spans="2:9" ht="15" customHeight="1" x14ac:dyDescent="0.2">
      <c r="B61" t="s">
        <v>155</v>
      </c>
      <c r="C61" s="12">
        <v>51</v>
      </c>
      <c r="D61" s="8">
        <v>1.53</v>
      </c>
      <c r="E61" s="12">
        <v>12</v>
      </c>
      <c r="F61" s="8">
        <v>0.68</v>
      </c>
      <c r="G61" s="12">
        <v>39</v>
      </c>
      <c r="H61" s="8">
        <v>2.59</v>
      </c>
      <c r="I61" s="12">
        <v>0</v>
      </c>
    </row>
    <row r="62" spans="2:9" ht="15" customHeight="1" x14ac:dyDescent="0.2">
      <c r="B62" t="s">
        <v>157</v>
      </c>
      <c r="C62" s="12">
        <v>50</v>
      </c>
      <c r="D62" s="8">
        <v>1.5</v>
      </c>
      <c r="E62" s="12">
        <v>1</v>
      </c>
      <c r="F62" s="8">
        <v>0.06</v>
      </c>
      <c r="G62" s="12">
        <v>3</v>
      </c>
      <c r="H62" s="8">
        <v>0.2</v>
      </c>
      <c r="I62" s="12">
        <v>0</v>
      </c>
    </row>
    <row r="63" spans="2:9" ht="15" customHeight="1" x14ac:dyDescent="0.2">
      <c r="B63" t="s">
        <v>133</v>
      </c>
      <c r="C63" s="12">
        <v>47</v>
      </c>
      <c r="D63" s="8">
        <v>1.41</v>
      </c>
      <c r="E63" s="12">
        <v>38</v>
      </c>
      <c r="F63" s="8">
        <v>2.15</v>
      </c>
      <c r="G63" s="12">
        <v>9</v>
      </c>
      <c r="H63" s="8">
        <v>0.6</v>
      </c>
      <c r="I63" s="12">
        <v>0</v>
      </c>
    </row>
    <row r="64" spans="2:9" ht="15" customHeight="1" x14ac:dyDescent="0.2">
      <c r="B64" t="s">
        <v>156</v>
      </c>
      <c r="C64" s="12">
        <v>42</v>
      </c>
      <c r="D64" s="8">
        <v>1.26</v>
      </c>
      <c r="E64" s="12">
        <v>26</v>
      </c>
      <c r="F64" s="8">
        <v>1.47</v>
      </c>
      <c r="G64" s="12">
        <v>16</v>
      </c>
      <c r="H64" s="8">
        <v>1.06</v>
      </c>
      <c r="I64" s="12">
        <v>0</v>
      </c>
    </row>
    <row r="65" spans="2:9" ht="15" customHeight="1" x14ac:dyDescent="0.2">
      <c r="B65" t="s">
        <v>134</v>
      </c>
      <c r="C65" s="12">
        <v>42</v>
      </c>
      <c r="D65" s="8">
        <v>1.26</v>
      </c>
      <c r="E65" s="12">
        <v>35</v>
      </c>
      <c r="F65" s="8">
        <v>1.98</v>
      </c>
      <c r="G65" s="12">
        <v>7</v>
      </c>
      <c r="H65" s="8">
        <v>0.47</v>
      </c>
      <c r="I65" s="12">
        <v>0</v>
      </c>
    </row>
    <row r="66" spans="2:9" ht="15" customHeight="1" x14ac:dyDescent="0.2">
      <c r="B66" t="s">
        <v>152</v>
      </c>
      <c r="C66" s="12">
        <v>41</v>
      </c>
      <c r="D66" s="8">
        <v>1.23</v>
      </c>
      <c r="E66" s="12">
        <v>24</v>
      </c>
      <c r="F66" s="8">
        <v>1.36</v>
      </c>
      <c r="G66" s="12">
        <v>17</v>
      </c>
      <c r="H66" s="8">
        <v>1.1299999999999999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5278-7420-4EC3-A07A-2BA5022C1E5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236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218</v>
      </c>
      <c r="D6" s="8">
        <v>13.81</v>
      </c>
      <c r="E6" s="12">
        <v>67</v>
      </c>
      <c r="F6" s="8">
        <v>7.49</v>
      </c>
      <c r="G6" s="12">
        <v>151</v>
      </c>
      <c r="H6" s="8">
        <v>22.5</v>
      </c>
      <c r="I6" s="12">
        <v>0</v>
      </c>
    </row>
    <row r="7" spans="2:9" ht="15" customHeight="1" x14ac:dyDescent="0.2">
      <c r="B7" t="s">
        <v>43</v>
      </c>
      <c r="C7" s="12">
        <v>108</v>
      </c>
      <c r="D7" s="8">
        <v>6.84</v>
      </c>
      <c r="E7" s="12">
        <v>33</v>
      </c>
      <c r="F7" s="8">
        <v>3.69</v>
      </c>
      <c r="G7" s="12">
        <v>75</v>
      </c>
      <c r="H7" s="8">
        <v>11.18</v>
      </c>
      <c r="I7" s="12">
        <v>0</v>
      </c>
    </row>
    <row r="8" spans="2:9" ht="15" customHeight="1" x14ac:dyDescent="0.2">
      <c r="B8" t="s">
        <v>44</v>
      </c>
      <c r="C8" s="12">
        <v>3</v>
      </c>
      <c r="D8" s="8">
        <v>0.19</v>
      </c>
      <c r="E8" s="12">
        <v>0</v>
      </c>
      <c r="F8" s="8">
        <v>0</v>
      </c>
      <c r="G8" s="12">
        <v>1</v>
      </c>
      <c r="H8" s="8">
        <v>0.15</v>
      </c>
      <c r="I8" s="12">
        <v>0</v>
      </c>
    </row>
    <row r="9" spans="2:9" ht="15" customHeight="1" x14ac:dyDescent="0.2">
      <c r="B9" t="s">
        <v>45</v>
      </c>
      <c r="C9" s="12">
        <v>8</v>
      </c>
      <c r="D9" s="8">
        <v>0.51</v>
      </c>
      <c r="E9" s="12">
        <v>0</v>
      </c>
      <c r="F9" s="8">
        <v>0</v>
      </c>
      <c r="G9" s="12">
        <v>8</v>
      </c>
      <c r="H9" s="8">
        <v>1.19</v>
      </c>
      <c r="I9" s="12">
        <v>0</v>
      </c>
    </row>
    <row r="10" spans="2:9" ht="15" customHeight="1" x14ac:dyDescent="0.2">
      <c r="B10" t="s">
        <v>46</v>
      </c>
      <c r="C10" s="12">
        <v>20</v>
      </c>
      <c r="D10" s="8">
        <v>1.27</v>
      </c>
      <c r="E10" s="12">
        <v>2</v>
      </c>
      <c r="F10" s="8">
        <v>0.22</v>
      </c>
      <c r="G10" s="12">
        <v>17</v>
      </c>
      <c r="H10" s="8">
        <v>2.5299999999999998</v>
      </c>
      <c r="I10" s="12">
        <v>1</v>
      </c>
    </row>
    <row r="11" spans="2:9" ht="15" customHeight="1" x14ac:dyDescent="0.2">
      <c r="B11" t="s">
        <v>47</v>
      </c>
      <c r="C11" s="12">
        <v>469</v>
      </c>
      <c r="D11" s="8">
        <v>29.7</v>
      </c>
      <c r="E11" s="12">
        <v>257</v>
      </c>
      <c r="F11" s="8">
        <v>28.72</v>
      </c>
      <c r="G11" s="12">
        <v>210</v>
      </c>
      <c r="H11" s="8">
        <v>31.3</v>
      </c>
      <c r="I11" s="12">
        <v>2</v>
      </c>
    </row>
    <row r="12" spans="2:9" ht="15" customHeight="1" x14ac:dyDescent="0.2">
      <c r="B12" t="s">
        <v>48</v>
      </c>
      <c r="C12" s="12">
        <v>19</v>
      </c>
      <c r="D12" s="8">
        <v>1.2</v>
      </c>
      <c r="E12" s="12">
        <v>5</v>
      </c>
      <c r="F12" s="8">
        <v>0.56000000000000005</v>
      </c>
      <c r="G12" s="12">
        <v>14</v>
      </c>
      <c r="H12" s="8">
        <v>2.09</v>
      </c>
      <c r="I12" s="12">
        <v>0</v>
      </c>
    </row>
    <row r="13" spans="2:9" ht="15" customHeight="1" x14ac:dyDescent="0.2">
      <c r="B13" t="s">
        <v>49</v>
      </c>
      <c r="C13" s="12">
        <v>161</v>
      </c>
      <c r="D13" s="8">
        <v>10.199999999999999</v>
      </c>
      <c r="E13" s="12">
        <v>103</v>
      </c>
      <c r="F13" s="8">
        <v>11.51</v>
      </c>
      <c r="G13" s="12">
        <v>58</v>
      </c>
      <c r="H13" s="8">
        <v>8.64</v>
      </c>
      <c r="I13" s="12">
        <v>0</v>
      </c>
    </row>
    <row r="14" spans="2:9" ht="15" customHeight="1" x14ac:dyDescent="0.2">
      <c r="B14" t="s">
        <v>50</v>
      </c>
      <c r="C14" s="12">
        <v>52</v>
      </c>
      <c r="D14" s="8">
        <v>3.29</v>
      </c>
      <c r="E14" s="12">
        <v>28</v>
      </c>
      <c r="F14" s="8">
        <v>3.13</v>
      </c>
      <c r="G14" s="12">
        <v>24</v>
      </c>
      <c r="H14" s="8">
        <v>3.58</v>
      </c>
      <c r="I14" s="12">
        <v>0</v>
      </c>
    </row>
    <row r="15" spans="2:9" ht="15" customHeight="1" x14ac:dyDescent="0.2">
      <c r="B15" t="s">
        <v>51</v>
      </c>
      <c r="C15" s="12">
        <v>205</v>
      </c>
      <c r="D15" s="8">
        <v>12.98</v>
      </c>
      <c r="E15" s="12">
        <v>172</v>
      </c>
      <c r="F15" s="8">
        <v>19.22</v>
      </c>
      <c r="G15" s="12">
        <v>31</v>
      </c>
      <c r="H15" s="8">
        <v>4.62</v>
      </c>
      <c r="I15" s="12">
        <v>0</v>
      </c>
    </row>
    <row r="16" spans="2:9" ht="15" customHeight="1" x14ac:dyDescent="0.2">
      <c r="B16" t="s">
        <v>52</v>
      </c>
      <c r="C16" s="12">
        <v>175</v>
      </c>
      <c r="D16" s="8">
        <v>11.08</v>
      </c>
      <c r="E16" s="12">
        <v>145</v>
      </c>
      <c r="F16" s="8">
        <v>16.2</v>
      </c>
      <c r="G16" s="12">
        <v>29</v>
      </c>
      <c r="H16" s="8">
        <v>4.32</v>
      </c>
      <c r="I16" s="12">
        <v>0</v>
      </c>
    </row>
    <row r="17" spans="2:9" ht="15" customHeight="1" x14ac:dyDescent="0.2">
      <c r="B17" t="s">
        <v>53</v>
      </c>
      <c r="C17" s="12">
        <v>43</v>
      </c>
      <c r="D17" s="8">
        <v>2.72</v>
      </c>
      <c r="E17" s="12">
        <v>32</v>
      </c>
      <c r="F17" s="8">
        <v>3.58</v>
      </c>
      <c r="G17" s="12">
        <v>9</v>
      </c>
      <c r="H17" s="8">
        <v>1.34</v>
      </c>
      <c r="I17" s="12">
        <v>1</v>
      </c>
    </row>
    <row r="18" spans="2:9" ht="15" customHeight="1" x14ac:dyDescent="0.2">
      <c r="B18" t="s">
        <v>54</v>
      </c>
      <c r="C18" s="12">
        <v>45</v>
      </c>
      <c r="D18" s="8">
        <v>2.85</v>
      </c>
      <c r="E18" s="12">
        <v>34</v>
      </c>
      <c r="F18" s="8">
        <v>3.8</v>
      </c>
      <c r="G18" s="12">
        <v>10</v>
      </c>
      <c r="H18" s="8">
        <v>1.49</v>
      </c>
      <c r="I18" s="12">
        <v>0</v>
      </c>
    </row>
    <row r="19" spans="2:9" ht="15" customHeight="1" x14ac:dyDescent="0.2">
      <c r="B19" t="s">
        <v>55</v>
      </c>
      <c r="C19" s="12">
        <v>53</v>
      </c>
      <c r="D19" s="8">
        <v>3.36</v>
      </c>
      <c r="E19" s="12">
        <v>17</v>
      </c>
      <c r="F19" s="8">
        <v>1.9</v>
      </c>
      <c r="G19" s="12">
        <v>34</v>
      </c>
      <c r="H19" s="8">
        <v>5.07</v>
      </c>
      <c r="I19" s="12">
        <v>1</v>
      </c>
    </row>
    <row r="20" spans="2:9" ht="15" customHeight="1" x14ac:dyDescent="0.2">
      <c r="B20" s="9" t="s">
        <v>225</v>
      </c>
      <c r="C20" s="12">
        <f>SUM(LTBL_04203[総数／事業所数])</f>
        <v>1579</v>
      </c>
      <c r="E20" s="12">
        <f>SUBTOTAL(109,LTBL_04203[個人／事業所数])</f>
        <v>895</v>
      </c>
      <c r="G20" s="12">
        <f>SUBTOTAL(109,LTBL_04203[法人／事業所数])</f>
        <v>671</v>
      </c>
      <c r="I20" s="12">
        <f>SUBTOTAL(109,LTBL_04203[法人以外の団体／事業所数])</f>
        <v>5</v>
      </c>
    </row>
    <row r="21" spans="2:9" ht="15" customHeight="1" x14ac:dyDescent="0.2">
      <c r="E21" s="11">
        <f>LTBL_04203[[#Totals],[個人／事業所数]]/LTBL_04203[[#Totals],[総数／事業所数]]</f>
        <v>0.56681443951868271</v>
      </c>
      <c r="G21" s="11">
        <f>LTBL_04203[[#Totals],[法人／事業所数]]/LTBL_04203[[#Totals],[総数／事業所数]]</f>
        <v>0.42495250158328057</v>
      </c>
      <c r="I21" s="11">
        <f>LTBL_04203[[#Totals],[法人以外の団体／事業所数]]/LTBL_04203[[#Totals],[総数／事業所数]]</f>
        <v>3.1665611146295125E-3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79</v>
      </c>
      <c r="C24" s="12">
        <v>188</v>
      </c>
      <c r="D24" s="8">
        <v>11.91</v>
      </c>
      <c r="E24" s="12">
        <v>164</v>
      </c>
      <c r="F24" s="8">
        <v>18.32</v>
      </c>
      <c r="G24" s="12">
        <v>24</v>
      </c>
      <c r="H24" s="8">
        <v>3.58</v>
      </c>
      <c r="I24" s="12">
        <v>0</v>
      </c>
    </row>
    <row r="25" spans="2:9" ht="15" customHeight="1" x14ac:dyDescent="0.2">
      <c r="B25" t="s">
        <v>80</v>
      </c>
      <c r="C25" s="12">
        <v>144</v>
      </c>
      <c r="D25" s="8">
        <v>9.1199999999999992</v>
      </c>
      <c r="E25" s="12">
        <v>129</v>
      </c>
      <c r="F25" s="8">
        <v>14.41</v>
      </c>
      <c r="G25" s="12">
        <v>15</v>
      </c>
      <c r="H25" s="8">
        <v>2.2400000000000002</v>
      </c>
      <c r="I25" s="12">
        <v>0</v>
      </c>
    </row>
    <row r="26" spans="2:9" ht="15" customHeight="1" x14ac:dyDescent="0.2">
      <c r="B26" t="s">
        <v>76</v>
      </c>
      <c r="C26" s="12">
        <v>141</v>
      </c>
      <c r="D26" s="8">
        <v>8.93</v>
      </c>
      <c r="E26" s="12">
        <v>103</v>
      </c>
      <c r="F26" s="8">
        <v>11.51</v>
      </c>
      <c r="G26" s="12">
        <v>38</v>
      </c>
      <c r="H26" s="8">
        <v>5.66</v>
      </c>
      <c r="I26" s="12">
        <v>0</v>
      </c>
    </row>
    <row r="27" spans="2:9" ht="15" customHeight="1" x14ac:dyDescent="0.2">
      <c r="B27" t="s">
        <v>72</v>
      </c>
      <c r="C27" s="12">
        <v>113</v>
      </c>
      <c r="D27" s="8">
        <v>7.16</v>
      </c>
      <c r="E27" s="12">
        <v>78</v>
      </c>
      <c r="F27" s="8">
        <v>8.7200000000000006</v>
      </c>
      <c r="G27" s="12">
        <v>33</v>
      </c>
      <c r="H27" s="8">
        <v>4.92</v>
      </c>
      <c r="I27" s="12">
        <v>2</v>
      </c>
    </row>
    <row r="28" spans="2:9" ht="15" customHeight="1" x14ac:dyDescent="0.2">
      <c r="B28" t="s">
        <v>74</v>
      </c>
      <c r="C28" s="12">
        <v>111</v>
      </c>
      <c r="D28" s="8">
        <v>7.03</v>
      </c>
      <c r="E28" s="12">
        <v>55</v>
      </c>
      <c r="F28" s="8">
        <v>6.15</v>
      </c>
      <c r="G28" s="12">
        <v>56</v>
      </c>
      <c r="H28" s="8">
        <v>8.35</v>
      </c>
      <c r="I28" s="12">
        <v>0</v>
      </c>
    </row>
    <row r="29" spans="2:9" ht="15" customHeight="1" x14ac:dyDescent="0.2">
      <c r="B29" t="s">
        <v>67</v>
      </c>
      <c r="C29" s="12">
        <v>105</v>
      </c>
      <c r="D29" s="8">
        <v>6.65</v>
      </c>
      <c r="E29" s="12">
        <v>69</v>
      </c>
      <c r="F29" s="8">
        <v>7.71</v>
      </c>
      <c r="G29" s="12">
        <v>36</v>
      </c>
      <c r="H29" s="8">
        <v>5.37</v>
      </c>
      <c r="I29" s="12">
        <v>0</v>
      </c>
    </row>
    <row r="30" spans="2:9" ht="15" customHeight="1" x14ac:dyDescent="0.2">
      <c r="B30" t="s">
        <v>65</v>
      </c>
      <c r="C30" s="12">
        <v>83</v>
      </c>
      <c r="D30" s="8">
        <v>5.26</v>
      </c>
      <c r="E30" s="12">
        <v>39</v>
      </c>
      <c r="F30" s="8">
        <v>4.3600000000000003</v>
      </c>
      <c r="G30" s="12">
        <v>44</v>
      </c>
      <c r="H30" s="8">
        <v>6.56</v>
      </c>
      <c r="I30" s="12">
        <v>0</v>
      </c>
    </row>
    <row r="31" spans="2:9" ht="15" customHeight="1" x14ac:dyDescent="0.2">
      <c r="B31" t="s">
        <v>64</v>
      </c>
      <c r="C31" s="12">
        <v>74</v>
      </c>
      <c r="D31" s="8">
        <v>4.6900000000000004</v>
      </c>
      <c r="E31" s="12">
        <v>21</v>
      </c>
      <c r="F31" s="8">
        <v>2.35</v>
      </c>
      <c r="G31" s="12">
        <v>53</v>
      </c>
      <c r="H31" s="8">
        <v>7.9</v>
      </c>
      <c r="I31" s="12">
        <v>0</v>
      </c>
    </row>
    <row r="32" spans="2:9" ht="15" customHeight="1" x14ac:dyDescent="0.2">
      <c r="B32" t="s">
        <v>66</v>
      </c>
      <c r="C32" s="12">
        <v>61</v>
      </c>
      <c r="D32" s="8">
        <v>3.86</v>
      </c>
      <c r="E32" s="12">
        <v>7</v>
      </c>
      <c r="F32" s="8">
        <v>0.78</v>
      </c>
      <c r="G32" s="12">
        <v>54</v>
      </c>
      <c r="H32" s="8">
        <v>8.0500000000000007</v>
      </c>
      <c r="I32" s="12">
        <v>0</v>
      </c>
    </row>
    <row r="33" spans="2:9" ht="15" customHeight="1" x14ac:dyDescent="0.2">
      <c r="B33" t="s">
        <v>81</v>
      </c>
      <c r="C33" s="12">
        <v>43</v>
      </c>
      <c r="D33" s="8">
        <v>2.72</v>
      </c>
      <c r="E33" s="12">
        <v>32</v>
      </c>
      <c r="F33" s="8">
        <v>3.58</v>
      </c>
      <c r="G33" s="12">
        <v>9</v>
      </c>
      <c r="H33" s="8">
        <v>1.34</v>
      </c>
      <c r="I33" s="12">
        <v>1</v>
      </c>
    </row>
    <row r="34" spans="2:9" ht="15" customHeight="1" x14ac:dyDescent="0.2">
      <c r="B34" t="s">
        <v>91</v>
      </c>
      <c r="C34" s="12">
        <v>41</v>
      </c>
      <c r="D34" s="8">
        <v>2.6</v>
      </c>
      <c r="E34" s="12">
        <v>9</v>
      </c>
      <c r="F34" s="8">
        <v>1.01</v>
      </c>
      <c r="G34" s="12">
        <v>32</v>
      </c>
      <c r="H34" s="8">
        <v>4.7699999999999996</v>
      </c>
      <c r="I34" s="12">
        <v>0</v>
      </c>
    </row>
    <row r="35" spans="2:9" ht="15" customHeight="1" x14ac:dyDescent="0.2">
      <c r="B35" t="s">
        <v>71</v>
      </c>
      <c r="C35" s="12">
        <v>41</v>
      </c>
      <c r="D35" s="8">
        <v>2.6</v>
      </c>
      <c r="E35" s="12">
        <v>22</v>
      </c>
      <c r="F35" s="8">
        <v>2.46</v>
      </c>
      <c r="G35" s="12">
        <v>19</v>
      </c>
      <c r="H35" s="8">
        <v>2.83</v>
      </c>
      <c r="I35" s="12">
        <v>0</v>
      </c>
    </row>
    <row r="36" spans="2:9" ht="15" customHeight="1" x14ac:dyDescent="0.2">
      <c r="B36" t="s">
        <v>82</v>
      </c>
      <c r="C36" s="12">
        <v>35</v>
      </c>
      <c r="D36" s="8">
        <v>2.2200000000000002</v>
      </c>
      <c r="E36" s="12">
        <v>34</v>
      </c>
      <c r="F36" s="8">
        <v>3.8</v>
      </c>
      <c r="G36" s="12">
        <v>1</v>
      </c>
      <c r="H36" s="8">
        <v>0.15</v>
      </c>
      <c r="I36" s="12">
        <v>0</v>
      </c>
    </row>
    <row r="37" spans="2:9" ht="15" customHeight="1" x14ac:dyDescent="0.2">
      <c r="B37" t="s">
        <v>73</v>
      </c>
      <c r="C37" s="12">
        <v>33</v>
      </c>
      <c r="D37" s="8">
        <v>2.09</v>
      </c>
      <c r="E37" s="12">
        <v>18</v>
      </c>
      <c r="F37" s="8">
        <v>2.0099999999999998</v>
      </c>
      <c r="G37" s="12">
        <v>15</v>
      </c>
      <c r="H37" s="8">
        <v>2.2400000000000002</v>
      </c>
      <c r="I37" s="12">
        <v>0</v>
      </c>
    </row>
    <row r="38" spans="2:9" ht="15" customHeight="1" x14ac:dyDescent="0.2">
      <c r="B38" t="s">
        <v>77</v>
      </c>
      <c r="C38" s="12">
        <v>32</v>
      </c>
      <c r="D38" s="8">
        <v>2.0299999999999998</v>
      </c>
      <c r="E38" s="12">
        <v>22</v>
      </c>
      <c r="F38" s="8">
        <v>2.46</v>
      </c>
      <c r="G38" s="12">
        <v>10</v>
      </c>
      <c r="H38" s="8">
        <v>1.49</v>
      </c>
      <c r="I38" s="12">
        <v>0</v>
      </c>
    </row>
    <row r="39" spans="2:9" ht="15" customHeight="1" x14ac:dyDescent="0.2">
      <c r="B39" t="s">
        <v>68</v>
      </c>
      <c r="C39" s="12">
        <v>23</v>
      </c>
      <c r="D39" s="8">
        <v>1.46</v>
      </c>
      <c r="E39" s="12">
        <v>4</v>
      </c>
      <c r="F39" s="8">
        <v>0.45</v>
      </c>
      <c r="G39" s="12">
        <v>19</v>
      </c>
      <c r="H39" s="8">
        <v>2.83</v>
      </c>
      <c r="I39" s="12">
        <v>0</v>
      </c>
    </row>
    <row r="40" spans="2:9" ht="15" customHeight="1" x14ac:dyDescent="0.2">
      <c r="B40" t="s">
        <v>87</v>
      </c>
      <c r="C40" s="12">
        <v>23</v>
      </c>
      <c r="D40" s="8">
        <v>1.46</v>
      </c>
      <c r="E40" s="12">
        <v>10</v>
      </c>
      <c r="F40" s="8">
        <v>1.1200000000000001</v>
      </c>
      <c r="G40" s="12">
        <v>13</v>
      </c>
      <c r="H40" s="8">
        <v>1.94</v>
      </c>
      <c r="I40" s="12">
        <v>0</v>
      </c>
    </row>
    <row r="41" spans="2:9" ht="15" customHeight="1" x14ac:dyDescent="0.2">
      <c r="B41" t="s">
        <v>86</v>
      </c>
      <c r="C41" s="12">
        <v>21</v>
      </c>
      <c r="D41" s="8">
        <v>1.33</v>
      </c>
      <c r="E41" s="12">
        <v>12</v>
      </c>
      <c r="F41" s="8">
        <v>1.34</v>
      </c>
      <c r="G41" s="12">
        <v>9</v>
      </c>
      <c r="H41" s="8">
        <v>1.34</v>
      </c>
      <c r="I41" s="12">
        <v>0</v>
      </c>
    </row>
    <row r="42" spans="2:9" ht="15" customHeight="1" x14ac:dyDescent="0.2">
      <c r="B42" t="s">
        <v>70</v>
      </c>
      <c r="C42" s="12">
        <v>20</v>
      </c>
      <c r="D42" s="8">
        <v>1.27</v>
      </c>
      <c r="E42" s="12">
        <v>7</v>
      </c>
      <c r="F42" s="8">
        <v>0.78</v>
      </c>
      <c r="G42" s="12">
        <v>13</v>
      </c>
      <c r="H42" s="8">
        <v>1.94</v>
      </c>
      <c r="I42" s="12">
        <v>0</v>
      </c>
    </row>
    <row r="43" spans="2:9" ht="15" customHeight="1" x14ac:dyDescent="0.2">
      <c r="B43" t="s">
        <v>78</v>
      </c>
      <c r="C43" s="12">
        <v>20</v>
      </c>
      <c r="D43" s="8">
        <v>1.27</v>
      </c>
      <c r="E43" s="12">
        <v>6</v>
      </c>
      <c r="F43" s="8">
        <v>0.67</v>
      </c>
      <c r="G43" s="12">
        <v>14</v>
      </c>
      <c r="H43" s="8">
        <v>2.09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158</v>
      </c>
      <c r="C47" s="12">
        <v>79</v>
      </c>
      <c r="D47" s="8">
        <v>5</v>
      </c>
      <c r="E47" s="12">
        <v>58</v>
      </c>
      <c r="F47" s="8">
        <v>6.48</v>
      </c>
      <c r="G47" s="12">
        <v>21</v>
      </c>
      <c r="H47" s="8">
        <v>3.13</v>
      </c>
      <c r="I47" s="12">
        <v>0</v>
      </c>
    </row>
    <row r="48" spans="2:9" ht="15" customHeight="1" x14ac:dyDescent="0.2">
      <c r="B48" t="s">
        <v>126</v>
      </c>
      <c r="C48" s="12">
        <v>77</v>
      </c>
      <c r="D48" s="8">
        <v>4.88</v>
      </c>
      <c r="E48" s="12">
        <v>57</v>
      </c>
      <c r="F48" s="8">
        <v>6.37</v>
      </c>
      <c r="G48" s="12">
        <v>20</v>
      </c>
      <c r="H48" s="8">
        <v>2.98</v>
      </c>
      <c r="I48" s="12">
        <v>0</v>
      </c>
    </row>
    <row r="49" spans="2:9" ht="15" customHeight="1" x14ac:dyDescent="0.2">
      <c r="B49" t="s">
        <v>132</v>
      </c>
      <c r="C49" s="12">
        <v>66</v>
      </c>
      <c r="D49" s="8">
        <v>4.18</v>
      </c>
      <c r="E49" s="12">
        <v>62</v>
      </c>
      <c r="F49" s="8">
        <v>6.93</v>
      </c>
      <c r="G49" s="12">
        <v>4</v>
      </c>
      <c r="H49" s="8">
        <v>0.6</v>
      </c>
      <c r="I49" s="12">
        <v>0</v>
      </c>
    </row>
    <row r="50" spans="2:9" ht="15" customHeight="1" x14ac:dyDescent="0.2">
      <c r="B50" t="s">
        <v>130</v>
      </c>
      <c r="C50" s="12">
        <v>64</v>
      </c>
      <c r="D50" s="8">
        <v>4.05</v>
      </c>
      <c r="E50" s="12">
        <v>63</v>
      </c>
      <c r="F50" s="8">
        <v>7.04</v>
      </c>
      <c r="G50" s="12">
        <v>1</v>
      </c>
      <c r="H50" s="8">
        <v>0.15</v>
      </c>
      <c r="I50" s="12">
        <v>0</v>
      </c>
    </row>
    <row r="51" spans="2:9" ht="15" customHeight="1" x14ac:dyDescent="0.2">
      <c r="B51" t="s">
        <v>131</v>
      </c>
      <c r="C51" s="12">
        <v>49</v>
      </c>
      <c r="D51" s="8">
        <v>3.1</v>
      </c>
      <c r="E51" s="12">
        <v>46</v>
      </c>
      <c r="F51" s="8">
        <v>5.14</v>
      </c>
      <c r="G51" s="12">
        <v>3</v>
      </c>
      <c r="H51" s="8">
        <v>0.45</v>
      </c>
      <c r="I51" s="12">
        <v>0</v>
      </c>
    </row>
    <row r="52" spans="2:9" ht="15" customHeight="1" x14ac:dyDescent="0.2">
      <c r="B52" t="s">
        <v>121</v>
      </c>
      <c r="C52" s="12">
        <v>43</v>
      </c>
      <c r="D52" s="8">
        <v>2.72</v>
      </c>
      <c r="E52" s="12">
        <v>25</v>
      </c>
      <c r="F52" s="8">
        <v>2.79</v>
      </c>
      <c r="G52" s="12">
        <v>16</v>
      </c>
      <c r="H52" s="8">
        <v>2.38</v>
      </c>
      <c r="I52" s="12">
        <v>2</v>
      </c>
    </row>
    <row r="53" spans="2:9" ht="15" customHeight="1" x14ac:dyDescent="0.2">
      <c r="B53" t="s">
        <v>159</v>
      </c>
      <c r="C53" s="12">
        <v>42</v>
      </c>
      <c r="D53" s="8">
        <v>2.66</v>
      </c>
      <c r="E53" s="12">
        <v>36</v>
      </c>
      <c r="F53" s="8">
        <v>4.0199999999999996</v>
      </c>
      <c r="G53" s="12">
        <v>6</v>
      </c>
      <c r="H53" s="8">
        <v>0.89</v>
      </c>
      <c r="I53" s="12">
        <v>0</v>
      </c>
    </row>
    <row r="54" spans="2:9" ht="15" customHeight="1" x14ac:dyDescent="0.2">
      <c r="B54" t="s">
        <v>124</v>
      </c>
      <c r="C54" s="12">
        <v>40</v>
      </c>
      <c r="D54" s="8">
        <v>2.5299999999999998</v>
      </c>
      <c r="E54" s="12">
        <v>26</v>
      </c>
      <c r="F54" s="8">
        <v>2.91</v>
      </c>
      <c r="G54" s="12">
        <v>14</v>
      </c>
      <c r="H54" s="8">
        <v>2.09</v>
      </c>
      <c r="I54" s="12">
        <v>0</v>
      </c>
    </row>
    <row r="55" spans="2:9" ht="15" customHeight="1" x14ac:dyDescent="0.2">
      <c r="B55" t="s">
        <v>129</v>
      </c>
      <c r="C55" s="12">
        <v>39</v>
      </c>
      <c r="D55" s="8">
        <v>2.4700000000000002</v>
      </c>
      <c r="E55" s="12">
        <v>33</v>
      </c>
      <c r="F55" s="8">
        <v>3.69</v>
      </c>
      <c r="G55" s="12">
        <v>6</v>
      </c>
      <c r="H55" s="8">
        <v>0.89</v>
      </c>
      <c r="I55" s="12">
        <v>0</v>
      </c>
    </row>
    <row r="56" spans="2:9" ht="15" customHeight="1" x14ac:dyDescent="0.2">
      <c r="B56" t="s">
        <v>133</v>
      </c>
      <c r="C56" s="12">
        <v>33</v>
      </c>
      <c r="D56" s="8">
        <v>2.09</v>
      </c>
      <c r="E56" s="12">
        <v>29</v>
      </c>
      <c r="F56" s="8">
        <v>3.24</v>
      </c>
      <c r="G56" s="12">
        <v>4</v>
      </c>
      <c r="H56" s="8">
        <v>0.6</v>
      </c>
      <c r="I56" s="12">
        <v>0</v>
      </c>
    </row>
    <row r="57" spans="2:9" ht="15" customHeight="1" x14ac:dyDescent="0.2">
      <c r="B57" t="s">
        <v>155</v>
      </c>
      <c r="C57" s="12">
        <v>32</v>
      </c>
      <c r="D57" s="8">
        <v>2.0299999999999998</v>
      </c>
      <c r="E57" s="12">
        <v>6</v>
      </c>
      <c r="F57" s="8">
        <v>0.67</v>
      </c>
      <c r="G57" s="12">
        <v>26</v>
      </c>
      <c r="H57" s="8">
        <v>3.87</v>
      </c>
      <c r="I57" s="12">
        <v>0</v>
      </c>
    </row>
    <row r="58" spans="2:9" ht="15" customHeight="1" x14ac:dyDescent="0.2">
      <c r="B58" t="s">
        <v>128</v>
      </c>
      <c r="C58" s="12">
        <v>32</v>
      </c>
      <c r="D58" s="8">
        <v>2.0299999999999998</v>
      </c>
      <c r="E58" s="12">
        <v>27</v>
      </c>
      <c r="F58" s="8">
        <v>3.02</v>
      </c>
      <c r="G58" s="12">
        <v>5</v>
      </c>
      <c r="H58" s="8">
        <v>0.75</v>
      </c>
      <c r="I58" s="12">
        <v>0</v>
      </c>
    </row>
    <row r="59" spans="2:9" ht="15" customHeight="1" x14ac:dyDescent="0.2">
      <c r="B59" t="s">
        <v>116</v>
      </c>
      <c r="C59" s="12">
        <v>27</v>
      </c>
      <c r="D59" s="8">
        <v>1.71</v>
      </c>
      <c r="E59" s="12">
        <v>4</v>
      </c>
      <c r="F59" s="8">
        <v>0.45</v>
      </c>
      <c r="G59" s="12">
        <v>23</v>
      </c>
      <c r="H59" s="8">
        <v>3.43</v>
      </c>
      <c r="I59" s="12">
        <v>0</v>
      </c>
    </row>
    <row r="60" spans="2:9" ht="15" customHeight="1" x14ac:dyDescent="0.2">
      <c r="B60" t="s">
        <v>119</v>
      </c>
      <c r="C60" s="12">
        <v>27</v>
      </c>
      <c r="D60" s="8">
        <v>1.71</v>
      </c>
      <c r="E60" s="12">
        <v>5</v>
      </c>
      <c r="F60" s="8">
        <v>0.56000000000000005</v>
      </c>
      <c r="G60" s="12">
        <v>22</v>
      </c>
      <c r="H60" s="8">
        <v>3.28</v>
      </c>
      <c r="I60" s="12">
        <v>0</v>
      </c>
    </row>
    <row r="61" spans="2:9" ht="15" customHeight="1" x14ac:dyDescent="0.2">
      <c r="B61" t="s">
        <v>147</v>
      </c>
      <c r="C61" s="12">
        <v>26</v>
      </c>
      <c r="D61" s="8">
        <v>1.65</v>
      </c>
      <c r="E61" s="12">
        <v>11</v>
      </c>
      <c r="F61" s="8">
        <v>1.23</v>
      </c>
      <c r="G61" s="12">
        <v>15</v>
      </c>
      <c r="H61" s="8">
        <v>2.2400000000000002</v>
      </c>
      <c r="I61" s="12">
        <v>0</v>
      </c>
    </row>
    <row r="62" spans="2:9" ht="15" customHeight="1" x14ac:dyDescent="0.2">
      <c r="B62" t="s">
        <v>152</v>
      </c>
      <c r="C62" s="12">
        <v>24</v>
      </c>
      <c r="D62" s="8">
        <v>1.52</v>
      </c>
      <c r="E62" s="12">
        <v>16</v>
      </c>
      <c r="F62" s="8">
        <v>1.79</v>
      </c>
      <c r="G62" s="12">
        <v>8</v>
      </c>
      <c r="H62" s="8">
        <v>1.19</v>
      </c>
      <c r="I62" s="12">
        <v>0</v>
      </c>
    </row>
    <row r="63" spans="2:9" ht="15" customHeight="1" x14ac:dyDescent="0.2">
      <c r="B63" t="s">
        <v>140</v>
      </c>
      <c r="C63" s="12">
        <v>23</v>
      </c>
      <c r="D63" s="8">
        <v>1.46</v>
      </c>
      <c r="E63" s="12">
        <v>11</v>
      </c>
      <c r="F63" s="8">
        <v>1.23</v>
      </c>
      <c r="G63" s="12">
        <v>12</v>
      </c>
      <c r="H63" s="8">
        <v>1.79</v>
      </c>
      <c r="I63" s="12">
        <v>0</v>
      </c>
    </row>
    <row r="64" spans="2:9" ht="15" customHeight="1" x14ac:dyDescent="0.2">
      <c r="B64" t="s">
        <v>135</v>
      </c>
      <c r="C64" s="12">
        <v>23</v>
      </c>
      <c r="D64" s="8">
        <v>1.46</v>
      </c>
      <c r="E64" s="12">
        <v>10</v>
      </c>
      <c r="F64" s="8">
        <v>1.1200000000000001</v>
      </c>
      <c r="G64" s="12">
        <v>13</v>
      </c>
      <c r="H64" s="8">
        <v>1.94</v>
      </c>
      <c r="I64" s="12">
        <v>0</v>
      </c>
    </row>
    <row r="65" spans="2:9" ht="15" customHeight="1" x14ac:dyDescent="0.2">
      <c r="B65" t="s">
        <v>134</v>
      </c>
      <c r="C65" s="12">
        <v>22</v>
      </c>
      <c r="D65" s="8">
        <v>1.39</v>
      </c>
      <c r="E65" s="12">
        <v>21</v>
      </c>
      <c r="F65" s="8">
        <v>2.35</v>
      </c>
      <c r="G65" s="12">
        <v>1</v>
      </c>
      <c r="H65" s="8">
        <v>0.15</v>
      </c>
      <c r="I65" s="12">
        <v>0</v>
      </c>
    </row>
    <row r="66" spans="2:9" ht="15" customHeight="1" x14ac:dyDescent="0.2">
      <c r="B66" t="s">
        <v>123</v>
      </c>
      <c r="C66" s="12">
        <v>21</v>
      </c>
      <c r="D66" s="8">
        <v>1.33</v>
      </c>
      <c r="E66" s="12">
        <v>3</v>
      </c>
      <c r="F66" s="8">
        <v>0.34</v>
      </c>
      <c r="G66" s="12">
        <v>18</v>
      </c>
      <c r="H66" s="8">
        <v>2.68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3524-C024-461F-9B4D-648A514B7CA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237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0.14000000000000001</v>
      </c>
      <c r="I5" s="12">
        <v>0</v>
      </c>
    </row>
    <row r="6" spans="2:9" ht="15" customHeight="1" x14ac:dyDescent="0.2">
      <c r="B6" t="s">
        <v>42</v>
      </c>
      <c r="C6" s="12">
        <v>219</v>
      </c>
      <c r="D6" s="8">
        <v>11.58</v>
      </c>
      <c r="E6" s="12">
        <v>110</v>
      </c>
      <c r="F6" s="8">
        <v>9.73</v>
      </c>
      <c r="G6" s="12">
        <v>109</v>
      </c>
      <c r="H6" s="8">
        <v>14.97</v>
      </c>
      <c r="I6" s="12">
        <v>0</v>
      </c>
    </row>
    <row r="7" spans="2:9" ht="15" customHeight="1" x14ac:dyDescent="0.2">
      <c r="B7" t="s">
        <v>43</v>
      </c>
      <c r="C7" s="12">
        <v>162</v>
      </c>
      <c r="D7" s="8">
        <v>8.56</v>
      </c>
      <c r="E7" s="12">
        <v>69</v>
      </c>
      <c r="F7" s="8">
        <v>6.1</v>
      </c>
      <c r="G7" s="12">
        <v>93</v>
      </c>
      <c r="H7" s="8">
        <v>12.77</v>
      </c>
      <c r="I7" s="12">
        <v>0</v>
      </c>
    </row>
    <row r="8" spans="2:9" ht="15" customHeight="1" x14ac:dyDescent="0.2">
      <c r="B8" t="s">
        <v>44</v>
      </c>
      <c r="C8" s="12">
        <v>7</v>
      </c>
      <c r="D8" s="8">
        <v>0.37</v>
      </c>
      <c r="E8" s="12">
        <v>0</v>
      </c>
      <c r="F8" s="8">
        <v>0</v>
      </c>
      <c r="G8" s="12">
        <v>6</v>
      </c>
      <c r="H8" s="8">
        <v>0.82</v>
      </c>
      <c r="I8" s="12">
        <v>0</v>
      </c>
    </row>
    <row r="9" spans="2:9" ht="15" customHeight="1" x14ac:dyDescent="0.2">
      <c r="B9" t="s">
        <v>45</v>
      </c>
      <c r="C9" s="12">
        <v>12</v>
      </c>
      <c r="D9" s="8">
        <v>0.63</v>
      </c>
      <c r="E9" s="12">
        <v>3</v>
      </c>
      <c r="F9" s="8">
        <v>0.27</v>
      </c>
      <c r="G9" s="12">
        <v>9</v>
      </c>
      <c r="H9" s="8">
        <v>1.24</v>
      </c>
      <c r="I9" s="12">
        <v>0</v>
      </c>
    </row>
    <row r="10" spans="2:9" ht="15" customHeight="1" x14ac:dyDescent="0.2">
      <c r="B10" t="s">
        <v>46</v>
      </c>
      <c r="C10" s="12">
        <v>17</v>
      </c>
      <c r="D10" s="8">
        <v>0.9</v>
      </c>
      <c r="E10" s="12">
        <v>6</v>
      </c>
      <c r="F10" s="8">
        <v>0.53</v>
      </c>
      <c r="G10" s="12">
        <v>10</v>
      </c>
      <c r="H10" s="8">
        <v>1.37</v>
      </c>
      <c r="I10" s="12">
        <v>1</v>
      </c>
    </row>
    <row r="11" spans="2:9" ht="15" customHeight="1" x14ac:dyDescent="0.2">
      <c r="B11" t="s">
        <v>47</v>
      </c>
      <c r="C11" s="12">
        <v>502</v>
      </c>
      <c r="D11" s="8">
        <v>26.53</v>
      </c>
      <c r="E11" s="12">
        <v>250</v>
      </c>
      <c r="F11" s="8">
        <v>22.1</v>
      </c>
      <c r="G11" s="12">
        <v>252</v>
      </c>
      <c r="H11" s="8">
        <v>34.619999999999997</v>
      </c>
      <c r="I11" s="12">
        <v>0</v>
      </c>
    </row>
    <row r="12" spans="2:9" ht="15" customHeight="1" x14ac:dyDescent="0.2">
      <c r="B12" t="s">
        <v>48</v>
      </c>
      <c r="C12" s="12">
        <v>17</v>
      </c>
      <c r="D12" s="8">
        <v>0.9</v>
      </c>
      <c r="E12" s="12">
        <v>5</v>
      </c>
      <c r="F12" s="8">
        <v>0.44</v>
      </c>
      <c r="G12" s="12">
        <v>12</v>
      </c>
      <c r="H12" s="8">
        <v>1.65</v>
      </c>
      <c r="I12" s="12">
        <v>0</v>
      </c>
    </row>
    <row r="13" spans="2:9" ht="15" customHeight="1" x14ac:dyDescent="0.2">
      <c r="B13" t="s">
        <v>49</v>
      </c>
      <c r="C13" s="12">
        <v>195</v>
      </c>
      <c r="D13" s="8">
        <v>10.31</v>
      </c>
      <c r="E13" s="12">
        <v>129</v>
      </c>
      <c r="F13" s="8">
        <v>11.41</v>
      </c>
      <c r="G13" s="12">
        <v>66</v>
      </c>
      <c r="H13" s="8">
        <v>9.07</v>
      </c>
      <c r="I13" s="12">
        <v>0</v>
      </c>
    </row>
    <row r="14" spans="2:9" ht="15" customHeight="1" x14ac:dyDescent="0.2">
      <c r="B14" t="s">
        <v>50</v>
      </c>
      <c r="C14" s="12">
        <v>70</v>
      </c>
      <c r="D14" s="8">
        <v>3.7</v>
      </c>
      <c r="E14" s="12">
        <v>42</v>
      </c>
      <c r="F14" s="8">
        <v>3.71</v>
      </c>
      <c r="G14" s="12">
        <v>27</v>
      </c>
      <c r="H14" s="8">
        <v>3.71</v>
      </c>
      <c r="I14" s="12">
        <v>1</v>
      </c>
    </row>
    <row r="15" spans="2:9" ht="15" customHeight="1" x14ac:dyDescent="0.2">
      <c r="B15" t="s">
        <v>51</v>
      </c>
      <c r="C15" s="12">
        <v>259</v>
      </c>
      <c r="D15" s="8">
        <v>13.69</v>
      </c>
      <c r="E15" s="12">
        <v>208</v>
      </c>
      <c r="F15" s="8">
        <v>18.39</v>
      </c>
      <c r="G15" s="12">
        <v>48</v>
      </c>
      <c r="H15" s="8">
        <v>6.59</v>
      </c>
      <c r="I15" s="12">
        <v>0</v>
      </c>
    </row>
    <row r="16" spans="2:9" ht="15" customHeight="1" x14ac:dyDescent="0.2">
      <c r="B16" t="s">
        <v>52</v>
      </c>
      <c r="C16" s="12">
        <v>240</v>
      </c>
      <c r="D16" s="8">
        <v>12.68</v>
      </c>
      <c r="E16" s="12">
        <v>211</v>
      </c>
      <c r="F16" s="8">
        <v>18.66</v>
      </c>
      <c r="G16" s="12">
        <v>29</v>
      </c>
      <c r="H16" s="8">
        <v>3.98</v>
      </c>
      <c r="I16" s="12">
        <v>0</v>
      </c>
    </row>
    <row r="17" spans="2:9" ht="15" customHeight="1" x14ac:dyDescent="0.2">
      <c r="B17" t="s">
        <v>53</v>
      </c>
      <c r="C17" s="12">
        <v>60</v>
      </c>
      <c r="D17" s="8">
        <v>3.17</v>
      </c>
      <c r="E17" s="12">
        <v>42</v>
      </c>
      <c r="F17" s="8">
        <v>3.71</v>
      </c>
      <c r="G17" s="12">
        <v>5</v>
      </c>
      <c r="H17" s="8">
        <v>0.69</v>
      </c>
      <c r="I17" s="12">
        <v>2</v>
      </c>
    </row>
    <row r="18" spans="2:9" ht="15" customHeight="1" x14ac:dyDescent="0.2">
      <c r="B18" t="s">
        <v>54</v>
      </c>
      <c r="C18" s="12">
        <v>78</v>
      </c>
      <c r="D18" s="8">
        <v>4.12</v>
      </c>
      <c r="E18" s="12">
        <v>29</v>
      </c>
      <c r="F18" s="8">
        <v>2.56</v>
      </c>
      <c r="G18" s="12">
        <v>38</v>
      </c>
      <c r="H18" s="8">
        <v>5.22</v>
      </c>
      <c r="I18" s="12">
        <v>1</v>
      </c>
    </row>
    <row r="19" spans="2:9" ht="15" customHeight="1" x14ac:dyDescent="0.2">
      <c r="B19" t="s">
        <v>55</v>
      </c>
      <c r="C19" s="12">
        <v>53</v>
      </c>
      <c r="D19" s="8">
        <v>2.8</v>
      </c>
      <c r="E19" s="12">
        <v>27</v>
      </c>
      <c r="F19" s="8">
        <v>2.39</v>
      </c>
      <c r="G19" s="12">
        <v>23</v>
      </c>
      <c r="H19" s="8">
        <v>3.16</v>
      </c>
      <c r="I19" s="12">
        <v>1</v>
      </c>
    </row>
    <row r="20" spans="2:9" ht="15" customHeight="1" x14ac:dyDescent="0.2">
      <c r="B20" s="9" t="s">
        <v>225</v>
      </c>
      <c r="C20" s="12">
        <f>SUM(LTBL_04205[総数／事業所数])</f>
        <v>1892</v>
      </c>
      <c r="E20" s="12">
        <f>SUBTOTAL(109,LTBL_04205[個人／事業所数])</f>
        <v>1131</v>
      </c>
      <c r="G20" s="12">
        <f>SUBTOTAL(109,LTBL_04205[法人／事業所数])</f>
        <v>728</v>
      </c>
      <c r="I20" s="12">
        <f>SUBTOTAL(109,LTBL_04205[法人以外の団体／事業所数])</f>
        <v>6</v>
      </c>
    </row>
    <row r="21" spans="2:9" ht="15" customHeight="1" x14ac:dyDescent="0.2">
      <c r="E21" s="11">
        <f>LTBL_04205[[#Totals],[個人／事業所数]]/LTBL_04205[[#Totals],[総数／事業所数]]</f>
        <v>0.59778012684989434</v>
      </c>
      <c r="G21" s="11">
        <f>LTBL_04205[[#Totals],[法人／事業所数]]/LTBL_04205[[#Totals],[総数／事業所数]]</f>
        <v>0.38477801268498946</v>
      </c>
      <c r="I21" s="11">
        <f>LTBL_04205[[#Totals],[法人以外の団体／事業所数]]/LTBL_04205[[#Totals],[総数／事業所数]]</f>
        <v>3.1712473572938688E-3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219</v>
      </c>
      <c r="D24" s="8">
        <v>11.58</v>
      </c>
      <c r="E24" s="12">
        <v>205</v>
      </c>
      <c r="F24" s="8">
        <v>18.13</v>
      </c>
      <c r="G24" s="12">
        <v>14</v>
      </c>
      <c r="H24" s="8">
        <v>1.92</v>
      </c>
      <c r="I24" s="12">
        <v>0</v>
      </c>
    </row>
    <row r="25" spans="2:9" ht="15" customHeight="1" x14ac:dyDescent="0.2">
      <c r="B25" t="s">
        <v>79</v>
      </c>
      <c r="C25" s="12">
        <v>205</v>
      </c>
      <c r="D25" s="8">
        <v>10.84</v>
      </c>
      <c r="E25" s="12">
        <v>182</v>
      </c>
      <c r="F25" s="8">
        <v>16.09</v>
      </c>
      <c r="G25" s="12">
        <v>23</v>
      </c>
      <c r="H25" s="8">
        <v>3.16</v>
      </c>
      <c r="I25" s="12">
        <v>0</v>
      </c>
    </row>
    <row r="26" spans="2:9" ht="15" customHeight="1" x14ac:dyDescent="0.2">
      <c r="B26" t="s">
        <v>76</v>
      </c>
      <c r="C26" s="12">
        <v>171</v>
      </c>
      <c r="D26" s="8">
        <v>9.0399999999999991</v>
      </c>
      <c r="E26" s="12">
        <v>125</v>
      </c>
      <c r="F26" s="8">
        <v>11.05</v>
      </c>
      <c r="G26" s="12">
        <v>46</v>
      </c>
      <c r="H26" s="8">
        <v>6.32</v>
      </c>
      <c r="I26" s="12">
        <v>0</v>
      </c>
    </row>
    <row r="27" spans="2:9" ht="15" customHeight="1" x14ac:dyDescent="0.2">
      <c r="B27" t="s">
        <v>74</v>
      </c>
      <c r="C27" s="12">
        <v>126</v>
      </c>
      <c r="D27" s="8">
        <v>6.66</v>
      </c>
      <c r="E27" s="12">
        <v>60</v>
      </c>
      <c r="F27" s="8">
        <v>5.31</v>
      </c>
      <c r="G27" s="12">
        <v>66</v>
      </c>
      <c r="H27" s="8">
        <v>9.07</v>
      </c>
      <c r="I27" s="12">
        <v>0</v>
      </c>
    </row>
    <row r="28" spans="2:9" ht="15" customHeight="1" x14ac:dyDescent="0.2">
      <c r="B28" t="s">
        <v>72</v>
      </c>
      <c r="C28" s="12">
        <v>116</v>
      </c>
      <c r="D28" s="8">
        <v>6.13</v>
      </c>
      <c r="E28" s="12">
        <v>80</v>
      </c>
      <c r="F28" s="8">
        <v>7.07</v>
      </c>
      <c r="G28" s="12">
        <v>36</v>
      </c>
      <c r="H28" s="8">
        <v>4.95</v>
      </c>
      <c r="I28" s="12">
        <v>0</v>
      </c>
    </row>
    <row r="29" spans="2:9" ht="15" customHeight="1" x14ac:dyDescent="0.2">
      <c r="B29" t="s">
        <v>64</v>
      </c>
      <c r="C29" s="12">
        <v>81</v>
      </c>
      <c r="D29" s="8">
        <v>4.28</v>
      </c>
      <c r="E29" s="12">
        <v>35</v>
      </c>
      <c r="F29" s="8">
        <v>3.09</v>
      </c>
      <c r="G29" s="12">
        <v>46</v>
      </c>
      <c r="H29" s="8">
        <v>6.32</v>
      </c>
      <c r="I29" s="12">
        <v>0</v>
      </c>
    </row>
    <row r="30" spans="2:9" ht="15" customHeight="1" x14ac:dyDescent="0.2">
      <c r="B30" t="s">
        <v>65</v>
      </c>
      <c r="C30" s="12">
        <v>74</v>
      </c>
      <c r="D30" s="8">
        <v>3.91</v>
      </c>
      <c r="E30" s="12">
        <v>47</v>
      </c>
      <c r="F30" s="8">
        <v>4.16</v>
      </c>
      <c r="G30" s="12">
        <v>27</v>
      </c>
      <c r="H30" s="8">
        <v>3.71</v>
      </c>
      <c r="I30" s="12">
        <v>0</v>
      </c>
    </row>
    <row r="31" spans="2:9" ht="15" customHeight="1" x14ac:dyDescent="0.2">
      <c r="B31" t="s">
        <v>71</v>
      </c>
      <c r="C31" s="12">
        <v>72</v>
      </c>
      <c r="D31" s="8">
        <v>3.81</v>
      </c>
      <c r="E31" s="12">
        <v>41</v>
      </c>
      <c r="F31" s="8">
        <v>3.63</v>
      </c>
      <c r="G31" s="12">
        <v>31</v>
      </c>
      <c r="H31" s="8">
        <v>4.26</v>
      </c>
      <c r="I31" s="12">
        <v>0</v>
      </c>
    </row>
    <row r="32" spans="2:9" ht="15" customHeight="1" x14ac:dyDescent="0.2">
      <c r="B32" t="s">
        <v>73</v>
      </c>
      <c r="C32" s="12">
        <v>65</v>
      </c>
      <c r="D32" s="8">
        <v>3.44</v>
      </c>
      <c r="E32" s="12">
        <v>41</v>
      </c>
      <c r="F32" s="8">
        <v>3.63</v>
      </c>
      <c r="G32" s="12">
        <v>24</v>
      </c>
      <c r="H32" s="8">
        <v>3.3</v>
      </c>
      <c r="I32" s="12">
        <v>0</v>
      </c>
    </row>
    <row r="33" spans="2:9" ht="15" customHeight="1" x14ac:dyDescent="0.2">
      <c r="B33" t="s">
        <v>66</v>
      </c>
      <c r="C33" s="12">
        <v>64</v>
      </c>
      <c r="D33" s="8">
        <v>3.38</v>
      </c>
      <c r="E33" s="12">
        <v>28</v>
      </c>
      <c r="F33" s="8">
        <v>2.48</v>
      </c>
      <c r="G33" s="12">
        <v>36</v>
      </c>
      <c r="H33" s="8">
        <v>4.95</v>
      </c>
      <c r="I33" s="12">
        <v>0</v>
      </c>
    </row>
    <row r="34" spans="2:9" ht="15" customHeight="1" x14ac:dyDescent="0.2">
      <c r="B34" t="s">
        <v>81</v>
      </c>
      <c r="C34" s="12">
        <v>60</v>
      </c>
      <c r="D34" s="8">
        <v>3.17</v>
      </c>
      <c r="E34" s="12">
        <v>42</v>
      </c>
      <c r="F34" s="8">
        <v>3.71</v>
      </c>
      <c r="G34" s="12">
        <v>5</v>
      </c>
      <c r="H34" s="8">
        <v>0.69</v>
      </c>
      <c r="I34" s="12">
        <v>2</v>
      </c>
    </row>
    <row r="35" spans="2:9" ht="15" customHeight="1" x14ac:dyDescent="0.2">
      <c r="B35" t="s">
        <v>91</v>
      </c>
      <c r="C35" s="12">
        <v>55</v>
      </c>
      <c r="D35" s="8">
        <v>2.91</v>
      </c>
      <c r="E35" s="12">
        <v>18</v>
      </c>
      <c r="F35" s="8">
        <v>1.59</v>
      </c>
      <c r="G35" s="12">
        <v>37</v>
      </c>
      <c r="H35" s="8">
        <v>5.08</v>
      </c>
      <c r="I35" s="12">
        <v>0</v>
      </c>
    </row>
    <row r="36" spans="2:9" ht="15" customHeight="1" x14ac:dyDescent="0.2">
      <c r="B36" t="s">
        <v>67</v>
      </c>
      <c r="C36" s="12">
        <v>51</v>
      </c>
      <c r="D36" s="8">
        <v>2.7</v>
      </c>
      <c r="E36" s="12">
        <v>10</v>
      </c>
      <c r="F36" s="8">
        <v>0.88</v>
      </c>
      <c r="G36" s="12">
        <v>41</v>
      </c>
      <c r="H36" s="8">
        <v>5.63</v>
      </c>
      <c r="I36" s="12">
        <v>0</v>
      </c>
    </row>
    <row r="37" spans="2:9" ht="15" customHeight="1" x14ac:dyDescent="0.2">
      <c r="B37" t="s">
        <v>83</v>
      </c>
      <c r="C37" s="12">
        <v>46</v>
      </c>
      <c r="D37" s="8">
        <v>2.4300000000000002</v>
      </c>
      <c r="E37" s="12">
        <v>1</v>
      </c>
      <c r="F37" s="8">
        <v>0.09</v>
      </c>
      <c r="G37" s="12">
        <v>34</v>
      </c>
      <c r="H37" s="8">
        <v>4.67</v>
      </c>
      <c r="I37" s="12">
        <v>1</v>
      </c>
    </row>
    <row r="38" spans="2:9" ht="15" customHeight="1" x14ac:dyDescent="0.2">
      <c r="B38" t="s">
        <v>77</v>
      </c>
      <c r="C38" s="12">
        <v>34</v>
      </c>
      <c r="D38" s="8">
        <v>1.8</v>
      </c>
      <c r="E38" s="12">
        <v>24</v>
      </c>
      <c r="F38" s="8">
        <v>2.12</v>
      </c>
      <c r="G38" s="12">
        <v>9</v>
      </c>
      <c r="H38" s="8">
        <v>1.24</v>
      </c>
      <c r="I38" s="12">
        <v>1</v>
      </c>
    </row>
    <row r="39" spans="2:9" ht="15" customHeight="1" x14ac:dyDescent="0.2">
      <c r="B39" t="s">
        <v>78</v>
      </c>
      <c r="C39" s="12">
        <v>32</v>
      </c>
      <c r="D39" s="8">
        <v>1.69</v>
      </c>
      <c r="E39" s="12">
        <v>18</v>
      </c>
      <c r="F39" s="8">
        <v>1.59</v>
      </c>
      <c r="G39" s="12">
        <v>14</v>
      </c>
      <c r="H39" s="8">
        <v>1.92</v>
      </c>
      <c r="I39" s="12">
        <v>0</v>
      </c>
    </row>
    <row r="40" spans="2:9" ht="15" customHeight="1" x14ac:dyDescent="0.2">
      <c r="B40" t="s">
        <v>92</v>
      </c>
      <c r="C40" s="12">
        <v>32</v>
      </c>
      <c r="D40" s="8">
        <v>1.69</v>
      </c>
      <c r="E40" s="12">
        <v>21</v>
      </c>
      <c r="F40" s="8">
        <v>1.86</v>
      </c>
      <c r="G40" s="12">
        <v>10</v>
      </c>
      <c r="H40" s="8">
        <v>1.37</v>
      </c>
      <c r="I40" s="12">
        <v>0</v>
      </c>
    </row>
    <row r="41" spans="2:9" ht="15" customHeight="1" x14ac:dyDescent="0.2">
      <c r="B41" t="s">
        <v>82</v>
      </c>
      <c r="C41" s="12">
        <v>32</v>
      </c>
      <c r="D41" s="8">
        <v>1.69</v>
      </c>
      <c r="E41" s="12">
        <v>28</v>
      </c>
      <c r="F41" s="8">
        <v>2.48</v>
      </c>
      <c r="G41" s="12">
        <v>4</v>
      </c>
      <c r="H41" s="8">
        <v>0.55000000000000004</v>
      </c>
      <c r="I41" s="12">
        <v>0</v>
      </c>
    </row>
    <row r="42" spans="2:9" ht="15" customHeight="1" x14ac:dyDescent="0.2">
      <c r="B42" t="s">
        <v>69</v>
      </c>
      <c r="C42" s="12">
        <v>22</v>
      </c>
      <c r="D42" s="8">
        <v>1.1599999999999999</v>
      </c>
      <c r="E42" s="12">
        <v>6</v>
      </c>
      <c r="F42" s="8">
        <v>0.53</v>
      </c>
      <c r="G42" s="12">
        <v>16</v>
      </c>
      <c r="H42" s="8">
        <v>2.2000000000000002</v>
      </c>
      <c r="I42" s="12">
        <v>0</v>
      </c>
    </row>
    <row r="43" spans="2:9" ht="15" customHeight="1" x14ac:dyDescent="0.2">
      <c r="B43" t="s">
        <v>93</v>
      </c>
      <c r="C43" s="12">
        <v>22</v>
      </c>
      <c r="D43" s="8">
        <v>1.1599999999999999</v>
      </c>
      <c r="E43" s="12">
        <v>5</v>
      </c>
      <c r="F43" s="8">
        <v>0.44</v>
      </c>
      <c r="G43" s="12">
        <v>15</v>
      </c>
      <c r="H43" s="8">
        <v>2.06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132</v>
      </c>
      <c r="C47" s="12">
        <v>112</v>
      </c>
      <c r="D47" s="8">
        <v>5.92</v>
      </c>
      <c r="E47" s="12">
        <v>110</v>
      </c>
      <c r="F47" s="8">
        <v>9.73</v>
      </c>
      <c r="G47" s="12">
        <v>2</v>
      </c>
      <c r="H47" s="8">
        <v>0.27</v>
      </c>
      <c r="I47" s="12">
        <v>0</v>
      </c>
    </row>
    <row r="48" spans="2:9" ht="15" customHeight="1" x14ac:dyDescent="0.2">
      <c r="B48" t="s">
        <v>126</v>
      </c>
      <c r="C48" s="12">
        <v>110</v>
      </c>
      <c r="D48" s="8">
        <v>5.81</v>
      </c>
      <c r="E48" s="12">
        <v>83</v>
      </c>
      <c r="F48" s="8">
        <v>7.34</v>
      </c>
      <c r="G48" s="12">
        <v>27</v>
      </c>
      <c r="H48" s="8">
        <v>3.71</v>
      </c>
      <c r="I48" s="12">
        <v>0</v>
      </c>
    </row>
    <row r="49" spans="2:9" ht="15" customHeight="1" x14ac:dyDescent="0.2">
      <c r="B49" t="s">
        <v>131</v>
      </c>
      <c r="C49" s="12">
        <v>81</v>
      </c>
      <c r="D49" s="8">
        <v>4.28</v>
      </c>
      <c r="E49" s="12">
        <v>78</v>
      </c>
      <c r="F49" s="8">
        <v>6.9</v>
      </c>
      <c r="G49" s="12">
        <v>3</v>
      </c>
      <c r="H49" s="8">
        <v>0.41</v>
      </c>
      <c r="I49" s="12">
        <v>0</v>
      </c>
    </row>
    <row r="50" spans="2:9" ht="15" customHeight="1" x14ac:dyDescent="0.2">
      <c r="B50" t="s">
        <v>130</v>
      </c>
      <c r="C50" s="12">
        <v>53</v>
      </c>
      <c r="D50" s="8">
        <v>2.8</v>
      </c>
      <c r="E50" s="12">
        <v>51</v>
      </c>
      <c r="F50" s="8">
        <v>4.51</v>
      </c>
      <c r="G50" s="12">
        <v>2</v>
      </c>
      <c r="H50" s="8">
        <v>0.27</v>
      </c>
      <c r="I50" s="12">
        <v>0</v>
      </c>
    </row>
    <row r="51" spans="2:9" ht="15" customHeight="1" x14ac:dyDescent="0.2">
      <c r="B51" t="s">
        <v>128</v>
      </c>
      <c r="C51" s="12">
        <v>48</v>
      </c>
      <c r="D51" s="8">
        <v>2.54</v>
      </c>
      <c r="E51" s="12">
        <v>38</v>
      </c>
      <c r="F51" s="8">
        <v>3.36</v>
      </c>
      <c r="G51" s="12">
        <v>10</v>
      </c>
      <c r="H51" s="8">
        <v>1.37</v>
      </c>
      <c r="I51" s="12">
        <v>0</v>
      </c>
    </row>
    <row r="52" spans="2:9" ht="15" customHeight="1" x14ac:dyDescent="0.2">
      <c r="B52" t="s">
        <v>129</v>
      </c>
      <c r="C52" s="12">
        <v>47</v>
      </c>
      <c r="D52" s="8">
        <v>2.48</v>
      </c>
      <c r="E52" s="12">
        <v>43</v>
      </c>
      <c r="F52" s="8">
        <v>3.8</v>
      </c>
      <c r="G52" s="12">
        <v>4</v>
      </c>
      <c r="H52" s="8">
        <v>0.55000000000000004</v>
      </c>
      <c r="I52" s="12">
        <v>0</v>
      </c>
    </row>
    <row r="53" spans="2:9" ht="15" customHeight="1" x14ac:dyDescent="0.2">
      <c r="B53" t="s">
        <v>121</v>
      </c>
      <c r="C53" s="12">
        <v>45</v>
      </c>
      <c r="D53" s="8">
        <v>2.38</v>
      </c>
      <c r="E53" s="12">
        <v>29</v>
      </c>
      <c r="F53" s="8">
        <v>2.56</v>
      </c>
      <c r="G53" s="12">
        <v>16</v>
      </c>
      <c r="H53" s="8">
        <v>2.2000000000000002</v>
      </c>
      <c r="I53" s="12">
        <v>0</v>
      </c>
    </row>
    <row r="54" spans="2:9" ht="15" customHeight="1" x14ac:dyDescent="0.2">
      <c r="B54" t="s">
        <v>125</v>
      </c>
      <c r="C54" s="12">
        <v>39</v>
      </c>
      <c r="D54" s="8">
        <v>2.06</v>
      </c>
      <c r="E54" s="12">
        <v>26</v>
      </c>
      <c r="F54" s="8">
        <v>2.2999999999999998</v>
      </c>
      <c r="G54" s="12">
        <v>13</v>
      </c>
      <c r="H54" s="8">
        <v>1.79</v>
      </c>
      <c r="I54" s="12">
        <v>0</v>
      </c>
    </row>
    <row r="55" spans="2:9" ht="15" customHeight="1" x14ac:dyDescent="0.2">
      <c r="B55" t="s">
        <v>140</v>
      </c>
      <c r="C55" s="12">
        <v>37</v>
      </c>
      <c r="D55" s="8">
        <v>1.96</v>
      </c>
      <c r="E55" s="12">
        <v>20</v>
      </c>
      <c r="F55" s="8">
        <v>1.77</v>
      </c>
      <c r="G55" s="12">
        <v>17</v>
      </c>
      <c r="H55" s="8">
        <v>2.34</v>
      </c>
      <c r="I55" s="12">
        <v>0</v>
      </c>
    </row>
    <row r="56" spans="2:9" ht="15" customHeight="1" x14ac:dyDescent="0.2">
      <c r="B56" t="s">
        <v>118</v>
      </c>
      <c r="C56" s="12">
        <v>36</v>
      </c>
      <c r="D56" s="8">
        <v>1.9</v>
      </c>
      <c r="E56" s="12">
        <v>25</v>
      </c>
      <c r="F56" s="8">
        <v>2.21</v>
      </c>
      <c r="G56" s="12">
        <v>11</v>
      </c>
      <c r="H56" s="8">
        <v>1.51</v>
      </c>
      <c r="I56" s="12">
        <v>0</v>
      </c>
    </row>
    <row r="57" spans="2:9" ht="15" customHeight="1" x14ac:dyDescent="0.2">
      <c r="B57" t="s">
        <v>158</v>
      </c>
      <c r="C57" s="12">
        <v>36</v>
      </c>
      <c r="D57" s="8">
        <v>1.9</v>
      </c>
      <c r="E57" s="12">
        <v>7</v>
      </c>
      <c r="F57" s="8">
        <v>0.62</v>
      </c>
      <c r="G57" s="12">
        <v>29</v>
      </c>
      <c r="H57" s="8">
        <v>3.98</v>
      </c>
      <c r="I57" s="12">
        <v>0</v>
      </c>
    </row>
    <row r="58" spans="2:9" ht="15" customHeight="1" x14ac:dyDescent="0.2">
      <c r="B58" t="s">
        <v>122</v>
      </c>
      <c r="C58" s="12">
        <v>36</v>
      </c>
      <c r="D58" s="8">
        <v>1.9</v>
      </c>
      <c r="E58" s="12">
        <v>24</v>
      </c>
      <c r="F58" s="8">
        <v>2.12</v>
      </c>
      <c r="G58" s="12">
        <v>12</v>
      </c>
      <c r="H58" s="8">
        <v>1.65</v>
      </c>
      <c r="I58" s="12">
        <v>0</v>
      </c>
    </row>
    <row r="59" spans="2:9" ht="15" customHeight="1" x14ac:dyDescent="0.2">
      <c r="B59" t="s">
        <v>155</v>
      </c>
      <c r="C59" s="12">
        <v>35</v>
      </c>
      <c r="D59" s="8">
        <v>1.85</v>
      </c>
      <c r="E59" s="12">
        <v>11</v>
      </c>
      <c r="F59" s="8">
        <v>0.97</v>
      </c>
      <c r="G59" s="12">
        <v>24</v>
      </c>
      <c r="H59" s="8">
        <v>3.3</v>
      </c>
      <c r="I59" s="12">
        <v>0</v>
      </c>
    </row>
    <row r="60" spans="2:9" ht="15" customHeight="1" x14ac:dyDescent="0.2">
      <c r="B60" t="s">
        <v>124</v>
      </c>
      <c r="C60" s="12">
        <v>35</v>
      </c>
      <c r="D60" s="8">
        <v>1.85</v>
      </c>
      <c r="E60" s="12">
        <v>23</v>
      </c>
      <c r="F60" s="8">
        <v>2.0299999999999998</v>
      </c>
      <c r="G60" s="12">
        <v>12</v>
      </c>
      <c r="H60" s="8">
        <v>1.65</v>
      </c>
      <c r="I60" s="12">
        <v>0</v>
      </c>
    </row>
    <row r="61" spans="2:9" ht="15" customHeight="1" x14ac:dyDescent="0.2">
      <c r="B61" t="s">
        <v>133</v>
      </c>
      <c r="C61" s="12">
        <v>29</v>
      </c>
      <c r="D61" s="8">
        <v>1.53</v>
      </c>
      <c r="E61" s="12">
        <v>26</v>
      </c>
      <c r="F61" s="8">
        <v>2.2999999999999998</v>
      </c>
      <c r="G61" s="12">
        <v>3</v>
      </c>
      <c r="H61" s="8">
        <v>0.41</v>
      </c>
      <c r="I61" s="12">
        <v>0</v>
      </c>
    </row>
    <row r="62" spans="2:9" ht="15" customHeight="1" x14ac:dyDescent="0.2">
      <c r="B62" t="s">
        <v>119</v>
      </c>
      <c r="C62" s="12">
        <v>27</v>
      </c>
      <c r="D62" s="8">
        <v>1.43</v>
      </c>
      <c r="E62" s="12">
        <v>15</v>
      </c>
      <c r="F62" s="8">
        <v>1.33</v>
      </c>
      <c r="G62" s="12">
        <v>12</v>
      </c>
      <c r="H62" s="8">
        <v>1.65</v>
      </c>
      <c r="I62" s="12">
        <v>0</v>
      </c>
    </row>
    <row r="63" spans="2:9" ht="15" customHeight="1" x14ac:dyDescent="0.2">
      <c r="B63" t="s">
        <v>156</v>
      </c>
      <c r="C63" s="12">
        <v>27</v>
      </c>
      <c r="D63" s="8">
        <v>1.43</v>
      </c>
      <c r="E63" s="12">
        <v>16</v>
      </c>
      <c r="F63" s="8">
        <v>1.41</v>
      </c>
      <c r="G63" s="12">
        <v>11</v>
      </c>
      <c r="H63" s="8">
        <v>1.51</v>
      </c>
      <c r="I63" s="12">
        <v>0</v>
      </c>
    </row>
    <row r="64" spans="2:9" ht="15" customHeight="1" x14ac:dyDescent="0.2">
      <c r="B64" t="s">
        <v>134</v>
      </c>
      <c r="C64" s="12">
        <v>26</v>
      </c>
      <c r="D64" s="8">
        <v>1.37</v>
      </c>
      <c r="E64" s="12">
        <v>22</v>
      </c>
      <c r="F64" s="8">
        <v>1.95</v>
      </c>
      <c r="G64" s="12">
        <v>4</v>
      </c>
      <c r="H64" s="8">
        <v>0.55000000000000004</v>
      </c>
      <c r="I64" s="12">
        <v>0</v>
      </c>
    </row>
    <row r="65" spans="2:9" ht="15" customHeight="1" x14ac:dyDescent="0.2">
      <c r="B65" t="s">
        <v>160</v>
      </c>
      <c r="C65" s="12">
        <v>25</v>
      </c>
      <c r="D65" s="8">
        <v>1.32</v>
      </c>
      <c r="E65" s="12">
        <v>21</v>
      </c>
      <c r="F65" s="8">
        <v>1.86</v>
      </c>
      <c r="G65" s="12">
        <v>4</v>
      </c>
      <c r="H65" s="8">
        <v>0.55000000000000004</v>
      </c>
      <c r="I65" s="12">
        <v>0</v>
      </c>
    </row>
    <row r="66" spans="2:9" ht="15" customHeight="1" x14ac:dyDescent="0.2">
      <c r="B66" t="s">
        <v>123</v>
      </c>
      <c r="C66" s="12">
        <v>25</v>
      </c>
      <c r="D66" s="8">
        <v>1.32</v>
      </c>
      <c r="E66" s="12">
        <v>10</v>
      </c>
      <c r="F66" s="8">
        <v>0.88</v>
      </c>
      <c r="G66" s="12">
        <v>15</v>
      </c>
      <c r="H66" s="8">
        <v>2.06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59392-5CC2-4682-906D-B4BFCF33566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238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158</v>
      </c>
      <c r="D6" s="8">
        <v>18.809999999999999</v>
      </c>
      <c r="E6" s="12">
        <v>81</v>
      </c>
      <c r="F6" s="8">
        <v>16.77</v>
      </c>
      <c r="G6" s="12">
        <v>77</v>
      </c>
      <c r="H6" s="8">
        <v>22.19</v>
      </c>
      <c r="I6" s="12">
        <v>0</v>
      </c>
    </row>
    <row r="7" spans="2:9" ht="15" customHeight="1" x14ac:dyDescent="0.2">
      <c r="B7" t="s">
        <v>43</v>
      </c>
      <c r="C7" s="12">
        <v>51</v>
      </c>
      <c r="D7" s="8">
        <v>6.07</v>
      </c>
      <c r="E7" s="12">
        <v>25</v>
      </c>
      <c r="F7" s="8">
        <v>5.18</v>
      </c>
      <c r="G7" s="12">
        <v>26</v>
      </c>
      <c r="H7" s="8">
        <v>7.49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0.28999999999999998</v>
      </c>
      <c r="I8" s="12">
        <v>0</v>
      </c>
    </row>
    <row r="9" spans="2:9" ht="15" customHeight="1" x14ac:dyDescent="0.2">
      <c r="B9" t="s">
        <v>45</v>
      </c>
      <c r="C9" s="12">
        <v>3</v>
      </c>
      <c r="D9" s="8">
        <v>0.36</v>
      </c>
      <c r="E9" s="12">
        <v>0</v>
      </c>
      <c r="F9" s="8">
        <v>0</v>
      </c>
      <c r="G9" s="12">
        <v>3</v>
      </c>
      <c r="H9" s="8">
        <v>0.86</v>
      </c>
      <c r="I9" s="12">
        <v>0</v>
      </c>
    </row>
    <row r="10" spans="2:9" ht="15" customHeight="1" x14ac:dyDescent="0.2">
      <c r="B10" t="s">
        <v>46</v>
      </c>
      <c r="C10" s="12">
        <v>11</v>
      </c>
      <c r="D10" s="8">
        <v>1.31</v>
      </c>
      <c r="E10" s="12">
        <v>2</v>
      </c>
      <c r="F10" s="8">
        <v>0.41</v>
      </c>
      <c r="G10" s="12">
        <v>9</v>
      </c>
      <c r="H10" s="8">
        <v>2.59</v>
      </c>
      <c r="I10" s="12">
        <v>0</v>
      </c>
    </row>
    <row r="11" spans="2:9" ht="15" customHeight="1" x14ac:dyDescent="0.2">
      <c r="B11" t="s">
        <v>47</v>
      </c>
      <c r="C11" s="12">
        <v>205</v>
      </c>
      <c r="D11" s="8">
        <v>24.4</v>
      </c>
      <c r="E11" s="12">
        <v>108</v>
      </c>
      <c r="F11" s="8">
        <v>22.36</v>
      </c>
      <c r="G11" s="12">
        <v>96</v>
      </c>
      <c r="H11" s="8">
        <v>27.67</v>
      </c>
      <c r="I11" s="12">
        <v>1</v>
      </c>
    </row>
    <row r="12" spans="2:9" ht="15" customHeight="1" x14ac:dyDescent="0.2">
      <c r="B12" t="s">
        <v>48</v>
      </c>
      <c r="C12" s="12">
        <v>10</v>
      </c>
      <c r="D12" s="8">
        <v>1.19</v>
      </c>
      <c r="E12" s="12">
        <v>3</v>
      </c>
      <c r="F12" s="8">
        <v>0.62</v>
      </c>
      <c r="G12" s="12">
        <v>7</v>
      </c>
      <c r="H12" s="8">
        <v>2.02</v>
      </c>
      <c r="I12" s="12">
        <v>0</v>
      </c>
    </row>
    <row r="13" spans="2:9" ht="15" customHeight="1" x14ac:dyDescent="0.2">
      <c r="B13" t="s">
        <v>49</v>
      </c>
      <c r="C13" s="12">
        <v>56</v>
      </c>
      <c r="D13" s="8">
        <v>6.67</v>
      </c>
      <c r="E13" s="12">
        <v>23</v>
      </c>
      <c r="F13" s="8">
        <v>4.76</v>
      </c>
      <c r="G13" s="12">
        <v>33</v>
      </c>
      <c r="H13" s="8">
        <v>9.51</v>
      </c>
      <c r="I13" s="12">
        <v>0</v>
      </c>
    </row>
    <row r="14" spans="2:9" ht="15" customHeight="1" x14ac:dyDescent="0.2">
      <c r="B14" t="s">
        <v>50</v>
      </c>
      <c r="C14" s="12">
        <v>25</v>
      </c>
      <c r="D14" s="8">
        <v>2.98</v>
      </c>
      <c r="E14" s="12">
        <v>15</v>
      </c>
      <c r="F14" s="8">
        <v>3.11</v>
      </c>
      <c r="G14" s="12">
        <v>10</v>
      </c>
      <c r="H14" s="8">
        <v>2.88</v>
      </c>
      <c r="I14" s="12">
        <v>0</v>
      </c>
    </row>
    <row r="15" spans="2:9" ht="15" customHeight="1" x14ac:dyDescent="0.2">
      <c r="B15" t="s">
        <v>51</v>
      </c>
      <c r="C15" s="12">
        <v>103</v>
      </c>
      <c r="D15" s="8">
        <v>12.26</v>
      </c>
      <c r="E15" s="12">
        <v>77</v>
      </c>
      <c r="F15" s="8">
        <v>15.94</v>
      </c>
      <c r="G15" s="12">
        <v>25</v>
      </c>
      <c r="H15" s="8">
        <v>7.2</v>
      </c>
      <c r="I15" s="12">
        <v>0</v>
      </c>
    </row>
    <row r="16" spans="2:9" ht="15" customHeight="1" x14ac:dyDescent="0.2">
      <c r="B16" t="s">
        <v>52</v>
      </c>
      <c r="C16" s="12">
        <v>114</v>
      </c>
      <c r="D16" s="8">
        <v>13.57</v>
      </c>
      <c r="E16" s="12">
        <v>96</v>
      </c>
      <c r="F16" s="8">
        <v>19.88</v>
      </c>
      <c r="G16" s="12">
        <v>16</v>
      </c>
      <c r="H16" s="8">
        <v>4.6100000000000003</v>
      </c>
      <c r="I16" s="12">
        <v>1</v>
      </c>
    </row>
    <row r="17" spans="2:9" ht="15" customHeight="1" x14ac:dyDescent="0.2">
      <c r="B17" t="s">
        <v>53</v>
      </c>
      <c r="C17" s="12">
        <v>36</v>
      </c>
      <c r="D17" s="8">
        <v>4.29</v>
      </c>
      <c r="E17" s="12">
        <v>18</v>
      </c>
      <c r="F17" s="8">
        <v>3.73</v>
      </c>
      <c r="G17" s="12">
        <v>14</v>
      </c>
      <c r="H17" s="8">
        <v>4.03</v>
      </c>
      <c r="I17" s="12">
        <v>4</v>
      </c>
    </row>
    <row r="18" spans="2:9" ht="15" customHeight="1" x14ac:dyDescent="0.2">
      <c r="B18" t="s">
        <v>54</v>
      </c>
      <c r="C18" s="12">
        <v>34</v>
      </c>
      <c r="D18" s="8">
        <v>4.05</v>
      </c>
      <c r="E18" s="12">
        <v>22</v>
      </c>
      <c r="F18" s="8">
        <v>4.55</v>
      </c>
      <c r="G18" s="12">
        <v>10</v>
      </c>
      <c r="H18" s="8">
        <v>2.88</v>
      </c>
      <c r="I18" s="12">
        <v>0</v>
      </c>
    </row>
    <row r="19" spans="2:9" ht="15" customHeight="1" x14ac:dyDescent="0.2">
      <c r="B19" t="s">
        <v>55</v>
      </c>
      <c r="C19" s="12">
        <v>33</v>
      </c>
      <c r="D19" s="8">
        <v>3.93</v>
      </c>
      <c r="E19" s="12">
        <v>13</v>
      </c>
      <c r="F19" s="8">
        <v>2.69</v>
      </c>
      <c r="G19" s="12">
        <v>20</v>
      </c>
      <c r="H19" s="8">
        <v>5.76</v>
      </c>
      <c r="I19" s="12">
        <v>0</v>
      </c>
    </row>
    <row r="20" spans="2:9" ht="15" customHeight="1" x14ac:dyDescent="0.2">
      <c r="B20" s="9" t="s">
        <v>225</v>
      </c>
      <c r="C20" s="12">
        <f>SUM(LTBL_04206[総数／事業所数])</f>
        <v>840</v>
      </c>
      <c r="E20" s="12">
        <f>SUBTOTAL(109,LTBL_04206[個人／事業所数])</f>
        <v>483</v>
      </c>
      <c r="G20" s="12">
        <f>SUBTOTAL(109,LTBL_04206[法人／事業所数])</f>
        <v>347</v>
      </c>
      <c r="I20" s="12">
        <f>SUBTOTAL(109,LTBL_04206[法人以外の団体／事業所数])</f>
        <v>6</v>
      </c>
    </row>
    <row r="21" spans="2:9" ht="15" customHeight="1" x14ac:dyDescent="0.2">
      <c r="E21" s="11">
        <f>LTBL_04206[[#Totals],[個人／事業所数]]/LTBL_04206[[#Totals],[総数／事業所数]]</f>
        <v>0.57499999999999996</v>
      </c>
      <c r="G21" s="11">
        <f>LTBL_04206[[#Totals],[法人／事業所数]]/LTBL_04206[[#Totals],[総数／事業所数]]</f>
        <v>0.41309523809523807</v>
      </c>
      <c r="I21" s="11">
        <f>LTBL_04206[[#Totals],[法人以外の団体／事業所数]]/LTBL_04206[[#Totals],[総数／事業所数]]</f>
        <v>7.1428571428571426E-3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99</v>
      </c>
      <c r="D24" s="8">
        <v>11.79</v>
      </c>
      <c r="E24" s="12">
        <v>90</v>
      </c>
      <c r="F24" s="8">
        <v>18.63</v>
      </c>
      <c r="G24" s="12">
        <v>8</v>
      </c>
      <c r="H24" s="8">
        <v>2.31</v>
      </c>
      <c r="I24" s="12">
        <v>1</v>
      </c>
    </row>
    <row r="25" spans="2:9" ht="15" customHeight="1" x14ac:dyDescent="0.2">
      <c r="B25" t="s">
        <v>79</v>
      </c>
      <c r="C25" s="12">
        <v>87</v>
      </c>
      <c r="D25" s="8">
        <v>10.36</v>
      </c>
      <c r="E25" s="12">
        <v>76</v>
      </c>
      <c r="F25" s="8">
        <v>15.73</v>
      </c>
      <c r="G25" s="12">
        <v>11</v>
      </c>
      <c r="H25" s="8">
        <v>3.17</v>
      </c>
      <c r="I25" s="12">
        <v>0</v>
      </c>
    </row>
    <row r="26" spans="2:9" ht="15" customHeight="1" x14ac:dyDescent="0.2">
      <c r="B26" t="s">
        <v>65</v>
      </c>
      <c r="C26" s="12">
        <v>68</v>
      </c>
      <c r="D26" s="8">
        <v>8.1</v>
      </c>
      <c r="E26" s="12">
        <v>44</v>
      </c>
      <c r="F26" s="8">
        <v>9.11</v>
      </c>
      <c r="G26" s="12">
        <v>24</v>
      </c>
      <c r="H26" s="8">
        <v>6.92</v>
      </c>
      <c r="I26" s="12">
        <v>0</v>
      </c>
    </row>
    <row r="27" spans="2:9" ht="15" customHeight="1" x14ac:dyDescent="0.2">
      <c r="B27" t="s">
        <v>74</v>
      </c>
      <c r="C27" s="12">
        <v>68</v>
      </c>
      <c r="D27" s="8">
        <v>8.1</v>
      </c>
      <c r="E27" s="12">
        <v>38</v>
      </c>
      <c r="F27" s="8">
        <v>7.87</v>
      </c>
      <c r="G27" s="12">
        <v>30</v>
      </c>
      <c r="H27" s="8">
        <v>8.65</v>
      </c>
      <c r="I27" s="12">
        <v>0</v>
      </c>
    </row>
    <row r="28" spans="2:9" ht="15" customHeight="1" x14ac:dyDescent="0.2">
      <c r="B28" t="s">
        <v>72</v>
      </c>
      <c r="C28" s="12">
        <v>65</v>
      </c>
      <c r="D28" s="8">
        <v>7.74</v>
      </c>
      <c r="E28" s="12">
        <v>43</v>
      </c>
      <c r="F28" s="8">
        <v>8.9</v>
      </c>
      <c r="G28" s="12">
        <v>21</v>
      </c>
      <c r="H28" s="8">
        <v>6.05</v>
      </c>
      <c r="I28" s="12">
        <v>1</v>
      </c>
    </row>
    <row r="29" spans="2:9" ht="15" customHeight="1" x14ac:dyDescent="0.2">
      <c r="B29" t="s">
        <v>64</v>
      </c>
      <c r="C29" s="12">
        <v>58</v>
      </c>
      <c r="D29" s="8">
        <v>6.9</v>
      </c>
      <c r="E29" s="12">
        <v>26</v>
      </c>
      <c r="F29" s="8">
        <v>5.38</v>
      </c>
      <c r="G29" s="12">
        <v>32</v>
      </c>
      <c r="H29" s="8">
        <v>9.2200000000000006</v>
      </c>
      <c r="I29" s="12">
        <v>0</v>
      </c>
    </row>
    <row r="30" spans="2:9" ht="15" customHeight="1" x14ac:dyDescent="0.2">
      <c r="B30" t="s">
        <v>76</v>
      </c>
      <c r="C30" s="12">
        <v>45</v>
      </c>
      <c r="D30" s="8">
        <v>5.36</v>
      </c>
      <c r="E30" s="12">
        <v>19</v>
      </c>
      <c r="F30" s="8">
        <v>3.93</v>
      </c>
      <c r="G30" s="12">
        <v>26</v>
      </c>
      <c r="H30" s="8">
        <v>7.49</v>
      </c>
      <c r="I30" s="12">
        <v>0</v>
      </c>
    </row>
    <row r="31" spans="2:9" ht="15" customHeight="1" x14ac:dyDescent="0.2">
      <c r="B31" t="s">
        <v>81</v>
      </c>
      <c r="C31" s="12">
        <v>36</v>
      </c>
      <c r="D31" s="8">
        <v>4.29</v>
      </c>
      <c r="E31" s="12">
        <v>18</v>
      </c>
      <c r="F31" s="8">
        <v>3.73</v>
      </c>
      <c r="G31" s="12">
        <v>14</v>
      </c>
      <c r="H31" s="8">
        <v>4.03</v>
      </c>
      <c r="I31" s="12">
        <v>4</v>
      </c>
    </row>
    <row r="32" spans="2:9" ht="15" customHeight="1" x14ac:dyDescent="0.2">
      <c r="B32" t="s">
        <v>66</v>
      </c>
      <c r="C32" s="12">
        <v>32</v>
      </c>
      <c r="D32" s="8">
        <v>3.81</v>
      </c>
      <c r="E32" s="12">
        <v>11</v>
      </c>
      <c r="F32" s="8">
        <v>2.2799999999999998</v>
      </c>
      <c r="G32" s="12">
        <v>21</v>
      </c>
      <c r="H32" s="8">
        <v>6.05</v>
      </c>
      <c r="I32" s="12">
        <v>0</v>
      </c>
    </row>
    <row r="33" spans="2:9" ht="15" customHeight="1" x14ac:dyDescent="0.2">
      <c r="B33" t="s">
        <v>73</v>
      </c>
      <c r="C33" s="12">
        <v>22</v>
      </c>
      <c r="D33" s="8">
        <v>2.62</v>
      </c>
      <c r="E33" s="12">
        <v>13</v>
      </c>
      <c r="F33" s="8">
        <v>2.69</v>
      </c>
      <c r="G33" s="12">
        <v>9</v>
      </c>
      <c r="H33" s="8">
        <v>2.59</v>
      </c>
      <c r="I33" s="12">
        <v>0</v>
      </c>
    </row>
    <row r="34" spans="2:9" ht="15" customHeight="1" x14ac:dyDescent="0.2">
      <c r="B34" t="s">
        <v>82</v>
      </c>
      <c r="C34" s="12">
        <v>22</v>
      </c>
      <c r="D34" s="8">
        <v>2.62</v>
      </c>
      <c r="E34" s="12">
        <v>21</v>
      </c>
      <c r="F34" s="8">
        <v>4.3499999999999996</v>
      </c>
      <c r="G34" s="12">
        <v>1</v>
      </c>
      <c r="H34" s="8">
        <v>0.28999999999999998</v>
      </c>
      <c r="I34" s="12">
        <v>0</v>
      </c>
    </row>
    <row r="35" spans="2:9" ht="15" customHeight="1" x14ac:dyDescent="0.2">
      <c r="B35" t="s">
        <v>71</v>
      </c>
      <c r="C35" s="12">
        <v>20</v>
      </c>
      <c r="D35" s="8">
        <v>2.38</v>
      </c>
      <c r="E35" s="12">
        <v>10</v>
      </c>
      <c r="F35" s="8">
        <v>2.0699999999999998</v>
      </c>
      <c r="G35" s="12">
        <v>10</v>
      </c>
      <c r="H35" s="8">
        <v>2.88</v>
      </c>
      <c r="I35" s="12">
        <v>0</v>
      </c>
    </row>
    <row r="36" spans="2:9" ht="15" customHeight="1" x14ac:dyDescent="0.2">
      <c r="B36" t="s">
        <v>87</v>
      </c>
      <c r="C36" s="12">
        <v>15</v>
      </c>
      <c r="D36" s="8">
        <v>1.79</v>
      </c>
      <c r="E36" s="12">
        <v>7</v>
      </c>
      <c r="F36" s="8">
        <v>1.45</v>
      </c>
      <c r="G36" s="12">
        <v>8</v>
      </c>
      <c r="H36" s="8">
        <v>2.31</v>
      </c>
      <c r="I36" s="12">
        <v>0</v>
      </c>
    </row>
    <row r="37" spans="2:9" ht="15" customHeight="1" x14ac:dyDescent="0.2">
      <c r="B37" t="s">
        <v>94</v>
      </c>
      <c r="C37" s="12">
        <v>14</v>
      </c>
      <c r="D37" s="8">
        <v>1.67</v>
      </c>
      <c r="E37" s="12">
        <v>11</v>
      </c>
      <c r="F37" s="8">
        <v>2.2799999999999998</v>
      </c>
      <c r="G37" s="12">
        <v>3</v>
      </c>
      <c r="H37" s="8">
        <v>0.86</v>
      </c>
      <c r="I37" s="12">
        <v>0</v>
      </c>
    </row>
    <row r="38" spans="2:9" ht="15" customHeight="1" x14ac:dyDescent="0.2">
      <c r="B38" t="s">
        <v>77</v>
      </c>
      <c r="C38" s="12">
        <v>12</v>
      </c>
      <c r="D38" s="8">
        <v>1.43</v>
      </c>
      <c r="E38" s="12">
        <v>11</v>
      </c>
      <c r="F38" s="8">
        <v>2.2799999999999998</v>
      </c>
      <c r="G38" s="12">
        <v>1</v>
      </c>
      <c r="H38" s="8">
        <v>0.28999999999999998</v>
      </c>
      <c r="I38" s="12">
        <v>0</v>
      </c>
    </row>
    <row r="39" spans="2:9" ht="15" customHeight="1" x14ac:dyDescent="0.2">
      <c r="B39" t="s">
        <v>78</v>
      </c>
      <c r="C39" s="12">
        <v>12</v>
      </c>
      <c r="D39" s="8">
        <v>1.43</v>
      </c>
      <c r="E39" s="12">
        <v>4</v>
      </c>
      <c r="F39" s="8">
        <v>0.83</v>
      </c>
      <c r="G39" s="12">
        <v>8</v>
      </c>
      <c r="H39" s="8">
        <v>2.31</v>
      </c>
      <c r="I39" s="12">
        <v>0</v>
      </c>
    </row>
    <row r="40" spans="2:9" ht="15" customHeight="1" x14ac:dyDescent="0.2">
      <c r="B40" t="s">
        <v>83</v>
      </c>
      <c r="C40" s="12">
        <v>12</v>
      </c>
      <c r="D40" s="8">
        <v>1.43</v>
      </c>
      <c r="E40" s="12">
        <v>1</v>
      </c>
      <c r="F40" s="8">
        <v>0.21</v>
      </c>
      <c r="G40" s="12">
        <v>9</v>
      </c>
      <c r="H40" s="8">
        <v>2.59</v>
      </c>
      <c r="I40" s="12">
        <v>0</v>
      </c>
    </row>
    <row r="41" spans="2:9" ht="15" customHeight="1" x14ac:dyDescent="0.2">
      <c r="B41" t="s">
        <v>91</v>
      </c>
      <c r="C41" s="12">
        <v>11</v>
      </c>
      <c r="D41" s="8">
        <v>1.31</v>
      </c>
      <c r="E41" s="12">
        <v>6</v>
      </c>
      <c r="F41" s="8">
        <v>1.24</v>
      </c>
      <c r="G41" s="12">
        <v>5</v>
      </c>
      <c r="H41" s="8">
        <v>1.44</v>
      </c>
      <c r="I41" s="12">
        <v>0</v>
      </c>
    </row>
    <row r="42" spans="2:9" ht="15" customHeight="1" x14ac:dyDescent="0.2">
      <c r="B42" t="s">
        <v>93</v>
      </c>
      <c r="C42" s="12">
        <v>11</v>
      </c>
      <c r="D42" s="8">
        <v>1.31</v>
      </c>
      <c r="E42" s="12">
        <v>0</v>
      </c>
      <c r="F42" s="8">
        <v>0</v>
      </c>
      <c r="G42" s="12">
        <v>10</v>
      </c>
      <c r="H42" s="8">
        <v>2.88</v>
      </c>
      <c r="I42" s="12">
        <v>0</v>
      </c>
    </row>
    <row r="43" spans="2:9" ht="15" customHeight="1" x14ac:dyDescent="0.2">
      <c r="B43" t="s">
        <v>95</v>
      </c>
      <c r="C43" s="12">
        <v>10</v>
      </c>
      <c r="D43" s="8">
        <v>1.19</v>
      </c>
      <c r="E43" s="12">
        <v>3</v>
      </c>
      <c r="F43" s="8">
        <v>0.62</v>
      </c>
      <c r="G43" s="12">
        <v>7</v>
      </c>
      <c r="H43" s="8">
        <v>2.02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132</v>
      </c>
      <c r="C47" s="12">
        <v>42</v>
      </c>
      <c r="D47" s="8">
        <v>5</v>
      </c>
      <c r="E47" s="12">
        <v>41</v>
      </c>
      <c r="F47" s="8">
        <v>8.49</v>
      </c>
      <c r="G47" s="12">
        <v>1</v>
      </c>
      <c r="H47" s="8">
        <v>0.28999999999999998</v>
      </c>
      <c r="I47" s="12">
        <v>0</v>
      </c>
    </row>
    <row r="48" spans="2:9" ht="15" customHeight="1" x14ac:dyDescent="0.2">
      <c r="B48" t="s">
        <v>131</v>
      </c>
      <c r="C48" s="12">
        <v>38</v>
      </c>
      <c r="D48" s="8">
        <v>4.5199999999999996</v>
      </c>
      <c r="E48" s="12">
        <v>36</v>
      </c>
      <c r="F48" s="8">
        <v>7.45</v>
      </c>
      <c r="G48" s="12">
        <v>2</v>
      </c>
      <c r="H48" s="8">
        <v>0.57999999999999996</v>
      </c>
      <c r="I48" s="12">
        <v>0</v>
      </c>
    </row>
    <row r="49" spans="2:9" ht="15" customHeight="1" x14ac:dyDescent="0.2">
      <c r="B49" t="s">
        <v>118</v>
      </c>
      <c r="C49" s="12">
        <v>25</v>
      </c>
      <c r="D49" s="8">
        <v>2.98</v>
      </c>
      <c r="E49" s="12">
        <v>15</v>
      </c>
      <c r="F49" s="8">
        <v>3.11</v>
      </c>
      <c r="G49" s="12">
        <v>10</v>
      </c>
      <c r="H49" s="8">
        <v>2.88</v>
      </c>
      <c r="I49" s="12">
        <v>0</v>
      </c>
    </row>
    <row r="50" spans="2:9" ht="15" customHeight="1" x14ac:dyDescent="0.2">
      <c r="B50" t="s">
        <v>126</v>
      </c>
      <c r="C50" s="12">
        <v>25</v>
      </c>
      <c r="D50" s="8">
        <v>2.98</v>
      </c>
      <c r="E50" s="12">
        <v>11</v>
      </c>
      <c r="F50" s="8">
        <v>2.2799999999999998</v>
      </c>
      <c r="G50" s="12">
        <v>14</v>
      </c>
      <c r="H50" s="8">
        <v>4.03</v>
      </c>
      <c r="I50" s="12">
        <v>0</v>
      </c>
    </row>
    <row r="51" spans="2:9" ht="15" customHeight="1" x14ac:dyDescent="0.2">
      <c r="B51" t="s">
        <v>128</v>
      </c>
      <c r="C51" s="12">
        <v>24</v>
      </c>
      <c r="D51" s="8">
        <v>2.86</v>
      </c>
      <c r="E51" s="12">
        <v>19</v>
      </c>
      <c r="F51" s="8">
        <v>3.93</v>
      </c>
      <c r="G51" s="12">
        <v>5</v>
      </c>
      <c r="H51" s="8">
        <v>1.44</v>
      </c>
      <c r="I51" s="12">
        <v>0</v>
      </c>
    </row>
    <row r="52" spans="2:9" ht="15" customHeight="1" x14ac:dyDescent="0.2">
      <c r="B52" t="s">
        <v>121</v>
      </c>
      <c r="C52" s="12">
        <v>23</v>
      </c>
      <c r="D52" s="8">
        <v>2.74</v>
      </c>
      <c r="E52" s="12">
        <v>15</v>
      </c>
      <c r="F52" s="8">
        <v>3.11</v>
      </c>
      <c r="G52" s="12">
        <v>8</v>
      </c>
      <c r="H52" s="8">
        <v>2.31</v>
      </c>
      <c r="I52" s="12">
        <v>0</v>
      </c>
    </row>
    <row r="53" spans="2:9" ht="15" customHeight="1" x14ac:dyDescent="0.2">
      <c r="B53" t="s">
        <v>116</v>
      </c>
      <c r="C53" s="12">
        <v>19</v>
      </c>
      <c r="D53" s="8">
        <v>2.2599999999999998</v>
      </c>
      <c r="E53" s="12">
        <v>3</v>
      </c>
      <c r="F53" s="8">
        <v>0.62</v>
      </c>
      <c r="G53" s="12">
        <v>16</v>
      </c>
      <c r="H53" s="8">
        <v>4.6100000000000003</v>
      </c>
      <c r="I53" s="12">
        <v>0</v>
      </c>
    </row>
    <row r="54" spans="2:9" ht="15" customHeight="1" x14ac:dyDescent="0.2">
      <c r="B54" t="s">
        <v>161</v>
      </c>
      <c r="C54" s="12">
        <v>18</v>
      </c>
      <c r="D54" s="8">
        <v>2.14</v>
      </c>
      <c r="E54" s="12">
        <v>14</v>
      </c>
      <c r="F54" s="8">
        <v>2.9</v>
      </c>
      <c r="G54" s="12">
        <v>4</v>
      </c>
      <c r="H54" s="8">
        <v>1.1499999999999999</v>
      </c>
      <c r="I54" s="12">
        <v>0</v>
      </c>
    </row>
    <row r="55" spans="2:9" ht="15" customHeight="1" x14ac:dyDescent="0.2">
      <c r="B55" t="s">
        <v>119</v>
      </c>
      <c r="C55" s="12">
        <v>18</v>
      </c>
      <c r="D55" s="8">
        <v>2.14</v>
      </c>
      <c r="E55" s="12">
        <v>6</v>
      </c>
      <c r="F55" s="8">
        <v>1.24</v>
      </c>
      <c r="G55" s="12">
        <v>12</v>
      </c>
      <c r="H55" s="8">
        <v>3.46</v>
      </c>
      <c r="I55" s="12">
        <v>0</v>
      </c>
    </row>
    <row r="56" spans="2:9" ht="15" customHeight="1" x14ac:dyDescent="0.2">
      <c r="B56" t="s">
        <v>124</v>
      </c>
      <c r="C56" s="12">
        <v>18</v>
      </c>
      <c r="D56" s="8">
        <v>2.14</v>
      </c>
      <c r="E56" s="12">
        <v>16</v>
      </c>
      <c r="F56" s="8">
        <v>3.31</v>
      </c>
      <c r="G56" s="12">
        <v>2</v>
      </c>
      <c r="H56" s="8">
        <v>0.57999999999999996</v>
      </c>
      <c r="I56" s="12">
        <v>0</v>
      </c>
    </row>
    <row r="57" spans="2:9" ht="15" customHeight="1" x14ac:dyDescent="0.2">
      <c r="B57" t="s">
        <v>133</v>
      </c>
      <c r="C57" s="12">
        <v>18</v>
      </c>
      <c r="D57" s="8">
        <v>2.14</v>
      </c>
      <c r="E57" s="12">
        <v>13</v>
      </c>
      <c r="F57" s="8">
        <v>2.69</v>
      </c>
      <c r="G57" s="12">
        <v>4</v>
      </c>
      <c r="H57" s="8">
        <v>1.1499999999999999</v>
      </c>
      <c r="I57" s="12">
        <v>1</v>
      </c>
    </row>
    <row r="58" spans="2:9" ht="15" customHeight="1" x14ac:dyDescent="0.2">
      <c r="B58" t="s">
        <v>130</v>
      </c>
      <c r="C58" s="12">
        <v>17</v>
      </c>
      <c r="D58" s="8">
        <v>2.02</v>
      </c>
      <c r="E58" s="12">
        <v>17</v>
      </c>
      <c r="F58" s="8">
        <v>3.52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134</v>
      </c>
      <c r="C59" s="12">
        <v>17</v>
      </c>
      <c r="D59" s="8">
        <v>2.02</v>
      </c>
      <c r="E59" s="12">
        <v>16</v>
      </c>
      <c r="F59" s="8">
        <v>3.31</v>
      </c>
      <c r="G59" s="12">
        <v>1</v>
      </c>
      <c r="H59" s="8">
        <v>0.28999999999999998</v>
      </c>
      <c r="I59" s="12">
        <v>0</v>
      </c>
    </row>
    <row r="60" spans="2:9" ht="15" customHeight="1" x14ac:dyDescent="0.2">
      <c r="B60" t="s">
        <v>129</v>
      </c>
      <c r="C60" s="12">
        <v>16</v>
      </c>
      <c r="D60" s="8">
        <v>1.9</v>
      </c>
      <c r="E60" s="12">
        <v>16</v>
      </c>
      <c r="F60" s="8">
        <v>3.31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162</v>
      </c>
      <c r="C61" s="12">
        <v>15</v>
      </c>
      <c r="D61" s="8">
        <v>1.79</v>
      </c>
      <c r="E61" s="12">
        <v>11</v>
      </c>
      <c r="F61" s="8">
        <v>2.2799999999999998</v>
      </c>
      <c r="G61" s="12">
        <v>4</v>
      </c>
      <c r="H61" s="8">
        <v>1.1499999999999999</v>
      </c>
      <c r="I61" s="12">
        <v>0</v>
      </c>
    </row>
    <row r="62" spans="2:9" ht="15" customHeight="1" x14ac:dyDescent="0.2">
      <c r="B62" t="s">
        <v>135</v>
      </c>
      <c r="C62" s="12">
        <v>15</v>
      </c>
      <c r="D62" s="8">
        <v>1.79</v>
      </c>
      <c r="E62" s="12">
        <v>7</v>
      </c>
      <c r="F62" s="8">
        <v>1.45</v>
      </c>
      <c r="G62" s="12">
        <v>8</v>
      </c>
      <c r="H62" s="8">
        <v>2.31</v>
      </c>
      <c r="I62" s="12">
        <v>0</v>
      </c>
    </row>
    <row r="63" spans="2:9" ht="15" customHeight="1" x14ac:dyDescent="0.2">
      <c r="B63" t="s">
        <v>123</v>
      </c>
      <c r="C63" s="12">
        <v>14</v>
      </c>
      <c r="D63" s="8">
        <v>1.67</v>
      </c>
      <c r="E63" s="12">
        <v>5</v>
      </c>
      <c r="F63" s="8">
        <v>1.04</v>
      </c>
      <c r="G63" s="12">
        <v>9</v>
      </c>
      <c r="H63" s="8">
        <v>2.59</v>
      </c>
      <c r="I63" s="12">
        <v>0</v>
      </c>
    </row>
    <row r="64" spans="2:9" ht="15" customHeight="1" x14ac:dyDescent="0.2">
      <c r="B64" t="s">
        <v>152</v>
      </c>
      <c r="C64" s="12">
        <v>13</v>
      </c>
      <c r="D64" s="8">
        <v>1.55</v>
      </c>
      <c r="E64" s="12">
        <v>10</v>
      </c>
      <c r="F64" s="8">
        <v>2.0699999999999998</v>
      </c>
      <c r="G64" s="12">
        <v>3</v>
      </c>
      <c r="H64" s="8">
        <v>0.86</v>
      </c>
      <c r="I64" s="12">
        <v>0</v>
      </c>
    </row>
    <row r="65" spans="2:9" ht="15" customHeight="1" x14ac:dyDescent="0.2">
      <c r="B65" t="s">
        <v>122</v>
      </c>
      <c r="C65" s="12">
        <v>12</v>
      </c>
      <c r="D65" s="8">
        <v>1.43</v>
      </c>
      <c r="E65" s="12">
        <v>7</v>
      </c>
      <c r="F65" s="8">
        <v>1.45</v>
      </c>
      <c r="G65" s="12">
        <v>5</v>
      </c>
      <c r="H65" s="8">
        <v>1.44</v>
      </c>
      <c r="I65" s="12">
        <v>0</v>
      </c>
    </row>
    <row r="66" spans="2:9" ht="15" customHeight="1" x14ac:dyDescent="0.2">
      <c r="B66" t="s">
        <v>159</v>
      </c>
      <c r="C66" s="12">
        <v>12</v>
      </c>
      <c r="D66" s="8">
        <v>1.43</v>
      </c>
      <c r="E66" s="12">
        <v>8</v>
      </c>
      <c r="F66" s="8">
        <v>1.66</v>
      </c>
      <c r="G66" s="12">
        <v>4</v>
      </c>
      <c r="H66" s="8">
        <v>1.1499999999999999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F490-6B9F-4846-90CA-D348A42C3EA3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232</v>
      </c>
      <c r="D6" s="8">
        <v>17.059999999999999</v>
      </c>
      <c r="E6" s="12">
        <v>29</v>
      </c>
      <c r="F6" s="8">
        <v>5.0999999999999996</v>
      </c>
      <c r="G6" s="12">
        <v>203</v>
      </c>
      <c r="H6" s="8">
        <v>26.16</v>
      </c>
      <c r="I6" s="12">
        <v>0</v>
      </c>
    </row>
    <row r="7" spans="2:9" ht="15" customHeight="1" x14ac:dyDescent="0.2">
      <c r="B7" t="s">
        <v>43</v>
      </c>
      <c r="C7" s="12">
        <v>72</v>
      </c>
      <c r="D7" s="8">
        <v>5.29</v>
      </c>
      <c r="E7" s="12">
        <v>13</v>
      </c>
      <c r="F7" s="8">
        <v>2.2799999999999998</v>
      </c>
      <c r="G7" s="12">
        <v>59</v>
      </c>
      <c r="H7" s="8">
        <v>7.6</v>
      </c>
      <c r="I7" s="12">
        <v>0</v>
      </c>
    </row>
    <row r="8" spans="2:9" ht="15" customHeight="1" x14ac:dyDescent="0.2">
      <c r="B8" t="s">
        <v>44</v>
      </c>
      <c r="C8" s="12">
        <v>2</v>
      </c>
      <c r="D8" s="8">
        <v>0.15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2">
      <c r="B9" t="s">
        <v>45</v>
      </c>
      <c r="C9" s="12">
        <v>9</v>
      </c>
      <c r="D9" s="8">
        <v>0.66</v>
      </c>
      <c r="E9" s="12">
        <v>2</v>
      </c>
      <c r="F9" s="8">
        <v>0.35</v>
      </c>
      <c r="G9" s="12">
        <v>7</v>
      </c>
      <c r="H9" s="8">
        <v>0.9</v>
      </c>
      <c r="I9" s="12">
        <v>0</v>
      </c>
    </row>
    <row r="10" spans="2:9" ht="15" customHeight="1" x14ac:dyDescent="0.2">
      <c r="B10" t="s">
        <v>46</v>
      </c>
      <c r="C10" s="12">
        <v>25</v>
      </c>
      <c r="D10" s="8">
        <v>1.84</v>
      </c>
      <c r="E10" s="12">
        <v>1</v>
      </c>
      <c r="F10" s="8">
        <v>0.18</v>
      </c>
      <c r="G10" s="12">
        <v>24</v>
      </c>
      <c r="H10" s="8">
        <v>3.09</v>
      </c>
      <c r="I10" s="12">
        <v>0</v>
      </c>
    </row>
    <row r="11" spans="2:9" ht="15" customHeight="1" x14ac:dyDescent="0.2">
      <c r="B11" t="s">
        <v>47</v>
      </c>
      <c r="C11" s="12">
        <v>301</v>
      </c>
      <c r="D11" s="8">
        <v>22.13</v>
      </c>
      <c r="E11" s="12">
        <v>87</v>
      </c>
      <c r="F11" s="8">
        <v>15.29</v>
      </c>
      <c r="G11" s="12">
        <v>214</v>
      </c>
      <c r="H11" s="8">
        <v>27.58</v>
      </c>
      <c r="I11" s="12">
        <v>0</v>
      </c>
    </row>
    <row r="12" spans="2:9" ht="15" customHeight="1" x14ac:dyDescent="0.2">
      <c r="B12" t="s">
        <v>48</v>
      </c>
      <c r="C12" s="12">
        <v>17</v>
      </c>
      <c r="D12" s="8">
        <v>1.25</v>
      </c>
      <c r="E12" s="12">
        <v>2</v>
      </c>
      <c r="F12" s="8">
        <v>0.35</v>
      </c>
      <c r="G12" s="12">
        <v>15</v>
      </c>
      <c r="H12" s="8">
        <v>1.93</v>
      </c>
      <c r="I12" s="12">
        <v>0</v>
      </c>
    </row>
    <row r="13" spans="2:9" ht="15" customHeight="1" x14ac:dyDescent="0.2">
      <c r="B13" t="s">
        <v>49</v>
      </c>
      <c r="C13" s="12">
        <v>219</v>
      </c>
      <c r="D13" s="8">
        <v>16.100000000000001</v>
      </c>
      <c r="E13" s="12">
        <v>150</v>
      </c>
      <c r="F13" s="8">
        <v>26.36</v>
      </c>
      <c r="G13" s="12">
        <v>69</v>
      </c>
      <c r="H13" s="8">
        <v>8.89</v>
      </c>
      <c r="I13" s="12">
        <v>0</v>
      </c>
    </row>
    <row r="14" spans="2:9" ht="15" customHeight="1" x14ac:dyDescent="0.2">
      <c r="B14" t="s">
        <v>50</v>
      </c>
      <c r="C14" s="12">
        <v>60</v>
      </c>
      <c r="D14" s="8">
        <v>4.41</v>
      </c>
      <c r="E14" s="12">
        <v>24</v>
      </c>
      <c r="F14" s="8">
        <v>4.22</v>
      </c>
      <c r="G14" s="12">
        <v>35</v>
      </c>
      <c r="H14" s="8">
        <v>4.51</v>
      </c>
      <c r="I14" s="12">
        <v>0</v>
      </c>
    </row>
    <row r="15" spans="2:9" ht="15" customHeight="1" x14ac:dyDescent="0.2">
      <c r="B15" t="s">
        <v>51</v>
      </c>
      <c r="C15" s="12">
        <v>98</v>
      </c>
      <c r="D15" s="8">
        <v>7.21</v>
      </c>
      <c r="E15" s="12">
        <v>70</v>
      </c>
      <c r="F15" s="8">
        <v>12.3</v>
      </c>
      <c r="G15" s="12">
        <v>27</v>
      </c>
      <c r="H15" s="8">
        <v>3.48</v>
      </c>
      <c r="I15" s="12">
        <v>0</v>
      </c>
    </row>
    <row r="16" spans="2:9" ht="15" customHeight="1" x14ac:dyDescent="0.2">
      <c r="B16" t="s">
        <v>52</v>
      </c>
      <c r="C16" s="12">
        <v>146</v>
      </c>
      <c r="D16" s="8">
        <v>10.74</v>
      </c>
      <c r="E16" s="12">
        <v>105</v>
      </c>
      <c r="F16" s="8">
        <v>18.45</v>
      </c>
      <c r="G16" s="12">
        <v>41</v>
      </c>
      <c r="H16" s="8">
        <v>5.28</v>
      </c>
      <c r="I16" s="12">
        <v>0</v>
      </c>
    </row>
    <row r="17" spans="2:9" ht="15" customHeight="1" x14ac:dyDescent="0.2">
      <c r="B17" t="s">
        <v>53</v>
      </c>
      <c r="C17" s="12">
        <v>61</v>
      </c>
      <c r="D17" s="8">
        <v>4.49</v>
      </c>
      <c r="E17" s="12">
        <v>34</v>
      </c>
      <c r="F17" s="8">
        <v>5.98</v>
      </c>
      <c r="G17" s="12">
        <v>15</v>
      </c>
      <c r="H17" s="8">
        <v>1.93</v>
      </c>
      <c r="I17" s="12">
        <v>0</v>
      </c>
    </row>
    <row r="18" spans="2:9" ht="15" customHeight="1" x14ac:dyDescent="0.2">
      <c r="B18" t="s">
        <v>54</v>
      </c>
      <c r="C18" s="12">
        <v>60</v>
      </c>
      <c r="D18" s="8">
        <v>4.41</v>
      </c>
      <c r="E18" s="12">
        <v>37</v>
      </c>
      <c r="F18" s="8">
        <v>6.5</v>
      </c>
      <c r="G18" s="12">
        <v>23</v>
      </c>
      <c r="H18" s="8">
        <v>2.96</v>
      </c>
      <c r="I18" s="12">
        <v>0</v>
      </c>
    </row>
    <row r="19" spans="2:9" ht="15" customHeight="1" x14ac:dyDescent="0.2">
      <c r="B19" t="s">
        <v>55</v>
      </c>
      <c r="C19" s="12">
        <v>58</v>
      </c>
      <c r="D19" s="8">
        <v>4.26</v>
      </c>
      <c r="E19" s="12">
        <v>15</v>
      </c>
      <c r="F19" s="8">
        <v>2.64</v>
      </c>
      <c r="G19" s="12">
        <v>43</v>
      </c>
      <c r="H19" s="8">
        <v>5.54</v>
      </c>
      <c r="I19" s="12">
        <v>0</v>
      </c>
    </row>
    <row r="20" spans="2:9" ht="15" customHeight="1" x14ac:dyDescent="0.2">
      <c r="B20" s="9" t="s">
        <v>225</v>
      </c>
      <c r="C20" s="12">
        <f>SUM(LTBL_04207[総数／事業所数])</f>
        <v>1360</v>
      </c>
      <c r="E20" s="12">
        <f>SUBTOTAL(109,LTBL_04207[個人／事業所数])</f>
        <v>569</v>
      </c>
      <c r="G20" s="12">
        <f>SUBTOTAL(109,LTBL_04207[法人／事業所数])</f>
        <v>776</v>
      </c>
      <c r="I20" s="12">
        <f>SUBTOTAL(109,LTBL_04207[法人以外の団体／事業所数])</f>
        <v>0</v>
      </c>
    </row>
    <row r="21" spans="2:9" ht="15" customHeight="1" x14ac:dyDescent="0.2">
      <c r="E21" s="11">
        <f>LTBL_04207[[#Totals],[個人／事業所数]]/LTBL_04207[[#Totals],[総数／事業所数]]</f>
        <v>0.41838235294117648</v>
      </c>
      <c r="G21" s="11">
        <f>LTBL_04207[[#Totals],[法人／事業所数]]/LTBL_04207[[#Totals],[総数／事業所数]]</f>
        <v>0.57058823529411762</v>
      </c>
      <c r="I21" s="11">
        <f>LTBL_04207[[#Totals],[法人以外の団体／事業所数]]/LTBL_04207[[#Totals],[総数／事業所数]]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76</v>
      </c>
      <c r="C24" s="12">
        <v>193</v>
      </c>
      <c r="D24" s="8">
        <v>14.19</v>
      </c>
      <c r="E24" s="12">
        <v>147</v>
      </c>
      <c r="F24" s="8">
        <v>25.83</v>
      </c>
      <c r="G24" s="12">
        <v>46</v>
      </c>
      <c r="H24" s="8">
        <v>5.93</v>
      </c>
      <c r="I24" s="12">
        <v>0</v>
      </c>
    </row>
    <row r="25" spans="2:9" ht="15" customHeight="1" x14ac:dyDescent="0.2">
      <c r="B25" t="s">
        <v>80</v>
      </c>
      <c r="C25" s="12">
        <v>122</v>
      </c>
      <c r="D25" s="8">
        <v>8.9700000000000006</v>
      </c>
      <c r="E25" s="12">
        <v>99</v>
      </c>
      <c r="F25" s="8">
        <v>17.399999999999999</v>
      </c>
      <c r="G25" s="12">
        <v>23</v>
      </c>
      <c r="H25" s="8">
        <v>2.96</v>
      </c>
      <c r="I25" s="12">
        <v>0</v>
      </c>
    </row>
    <row r="26" spans="2:9" ht="15" customHeight="1" x14ac:dyDescent="0.2">
      <c r="B26" t="s">
        <v>64</v>
      </c>
      <c r="C26" s="12">
        <v>94</v>
      </c>
      <c r="D26" s="8">
        <v>6.91</v>
      </c>
      <c r="E26" s="12">
        <v>9</v>
      </c>
      <c r="F26" s="8">
        <v>1.58</v>
      </c>
      <c r="G26" s="12">
        <v>85</v>
      </c>
      <c r="H26" s="8">
        <v>10.95</v>
      </c>
      <c r="I26" s="12">
        <v>0</v>
      </c>
    </row>
    <row r="27" spans="2:9" ht="15" customHeight="1" x14ac:dyDescent="0.2">
      <c r="B27" t="s">
        <v>79</v>
      </c>
      <c r="C27" s="12">
        <v>84</v>
      </c>
      <c r="D27" s="8">
        <v>6.18</v>
      </c>
      <c r="E27" s="12">
        <v>68</v>
      </c>
      <c r="F27" s="8">
        <v>11.95</v>
      </c>
      <c r="G27" s="12">
        <v>16</v>
      </c>
      <c r="H27" s="8">
        <v>2.06</v>
      </c>
      <c r="I27" s="12">
        <v>0</v>
      </c>
    </row>
    <row r="28" spans="2:9" ht="15" customHeight="1" x14ac:dyDescent="0.2">
      <c r="B28" t="s">
        <v>65</v>
      </c>
      <c r="C28" s="12">
        <v>80</v>
      </c>
      <c r="D28" s="8">
        <v>5.88</v>
      </c>
      <c r="E28" s="12">
        <v>10</v>
      </c>
      <c r="F28" s="8">
        <v>1.76</v>
      </c>
      <c r="G28" s="12">
        <v>70</v>
      </c>
      <c r="H28" s="8">
        <v>9.02</v>
      </c>
      <c r="I28" s="12">
        <v>0</v>
      </c>
    </row>
    <row r="29" spans="2:9" ht="15" customHeight="1" x14ac:dyDescent="0.2">
      <c r="B29" t="s">
        <v>74</v>
      </c>
      <c r="C29" s="12">
        <v>71</v>
      </c>
      <c r="D29" s="8">
        <v>5.22</v>
      </c>
      <c r="E29" s="12">
        <v>23</v>
      </c>
      <c r="F29" s="8">
        <v>4.04</v>
      </c>
      <c r="G29" s="12">
        <v>48</v>
      </c>
      <c r="H29" s="8">
        <v>6.19</v>
      </c>
      <c r="I29" s="12">
        <v>0</v>
      </c>
    </row>
    <row r="30" spans="2:9" ht="15" customHeight="1" x14ac:dyDescent="0.2">
      <c r="B30" t="s">
        <v>81</v>
      </c>
      <c r="C30" s="12">
        <v>61</v>
      </c>
      <c r="D30" s="8">
        <v>4.49</v>
      </c>
      <c r="E30" s="12">
        <v>34</v>
      </c>
      <c r="F30" s="8">
        <v>5.98</v>
      </c>
      <c r="G30" s="12">
        <v>15</v>
      </c>
      <c r="H30" s="8">
        <v>1.93</v>
      </c>
      <c r="I30" s="12">
        <v>0</v>
      </c>
    </row>
    <row r="31" spans="2:9" ht="15" customHeight="1" x14ac:dyDescent="0.2">
      <c r="B31" t="s">
        <v>66</v>
      </c>
      <c r="C31" s="12">
        <v>58</v>
      </c>
      <c r="D31" s="8">
        <v>4.26</v>
      </c>
      <c r="E31" s="12">
        <v>10</v>
      </c>
      <c r="F31" s="8">
        <v>1.76</v>
      </c>
      <c r="G31" s="12">
        <v>48</v>
      </c>
      <c r="H31" s="8">
        <v>6.19</v>
      </c>
      <c r="I31" s="12">
        <v>0</v>
      </c>
    </row>
    <row r="32" spans="2:9" ht="15" customHeight="1" x14ac:dyDescent="0.2">
      <c r="B32" t="s">
        <v>72</v>
      </c>
      <c r="C32" s="12">
        <v>55</v>
      </c>
      <c r="D32" s="8">
        <v>4.04</v>
      </c>
      <c r="E32" s="12">
        <v>32</v>
      </c>
      <c r="F32" s="8">
        <v>5.62</v>
      </c>
      <c r="G32" s="12">
        <v>23</v>
      </c>
      <c r="H32" s="8">
        <v>2.96</v>
      </c>
      <c r="I32" s="12">
        <v>0</v>
      </c>
    </row>
    <row r="33" spans="2:9" ht="15" customHeight="1" x14ac:dyDescent="0.2">
      <c r="B33" t="s">
        <v>73</v>
      </c>
      <c r="C33" s="12">
        <v>48</v>
      </c>
      <c r="D33" s="8">
        <v>3.53</v>
      </c>
      <c r="E33" s="12">
        <v>15</v>
      </c>
      <c r="F33" s="8">
        <v>2.64</v>
      </c>
      <c r="G33" s="12">
        <v>33</v>
      </c>
      <c r="H33" s="8">
        <v>4.25</v>
      </c>
      <c r="I33" s="12">
        <v>0</v>
      </c>
    </row>
    <row r="34" spans="2:9" ht="15" customHeight="1" x14ac:dyDescent="0.2">
      <c r="B34" t="s">
        <v>82</v>
      </c>
      <c r="C34" s="12">
        <v>44</v>
      </c>
      <c r="D34" s="8">
        <v>3.24</v>
      </c>
      <c r="E34" s="12">
        <v>37</v>
      </c>
      <c r="F34" s="8">
        <v>6.5</v>
      </c>
      <c r="G34" s="12">
        <v>7</v>
      </c>
      <c r="H34" s="8">
        <v>0.9</v>
      </c>
      <c r="I34" s="12">
        <v>0</v>
      </c>
    </row>
    <row r="35" spans="2:9" ht="15" customHeight="1" x14ac:dyDescent="0.2">
      <c r="B35" t="s">
        <v>71</v>
      </c>
      <c r="C35" s="12">
        <v>34</v>
      </c>
      <c r="D35" s="8">
        <v>2.5</v>
      </c>
      <c r="E35" s="12">
        <v>7</v>
      </c>
      <c r="F35" s="8">
        <v>1.23</v>
      </c>
      <c r="G35" s="12">
        <v>27</v>
      </c>
      <c r="H35" s="8">
        <v>3.48</v>
      </c>
      <c r="I35" s="12">
        <v>0</v>
      </c>
    </row>
    <row r="36" spans="2:9" ht="15" customHeight="1" x14ac:dyDescent="0.2">
      <c r="B36" t="s">
        <v>78</v>
      </c>
      <c r="C36" s="12">
        <v>34</v>
      </c>
      <c r="D36" s="8">
        <v>2.5</v>
      </c>
      <c r="E36" s="12">
        <v>10</v>
      </c>
      <c r="F36" s="8">
        <v>1.76</v>
      </c>
      <c r="G36" s="12">
        <v>23</v>
      </c>
      <c r="H36" s="8">
        <v>2.96</v>
      </c>
      <c r="I36" s="12">
        <v>0</v>
      </c>
    </row>
    <row r="37" spans="2:9" ht="15" customHeight="1" x14ac:dyDescent="0.2">
      <c r="B37" t="s">
        <v>68</v>
      </c>
      <c r="C37" s="12">
        <v>31</v>
      </c>
      <c r="D37" s="8">
        <v>2.2799999999999998</v>
      </c>
      <c r="E37" s="12">
        <v>2</v>
      </c>
      <c r="F37" s="8">
        <v>0.35</v>
      </c>
      <c r="G37" s="12">
        <v>29</v>
      </c>
      <c r="H37" s="8">
        <v>3.74</v>
      </c>
      <c r="I37" s="12">
        <v>0</v>
      </c>
    </row>
    <row r="38" spans="2:9" ht="15" customHeight="1" x14ac:dyDescent="0.2">
      <c r="B38" t="s">
        <v>69</v>
      </c>
      <c r="C38" s="12">
        <v>25</v>
      </c>
      <c r="D38" s="8">
        <v>1.84</v>
      </c>
      <c r="E38" s="12">
        <v>1</v>
      </c>
      <c r="F38" s="8">
        <v>0.18</v>
      </c>
      <c r="G38" s="12">
        <v>24</v>
      </c>
      <c r="H38" s="8">
        <v>3.09</v>
      </c>
      <c r="I38" s="12">
        <v>0</v>
      </c>
    </row>
    <row r="39" spans="2:9" ht="15" customHeight="1" x14ac:dyDescent="0.2">
      <c r="B39" t="s">
        <v>77</v>
      </c>
      <c r="C39" s="12">
        <v>24</v>
      </c>
      <c r="D39" s="8">
        <v>1.76</v>
      </c>
      <c r="E39" s="12">
        <v>14</v>
      </c>
      <c r="F39" s="8">
        <v>2.46</v>
      </c>
      <c r="G39" s="12">
        <v>10</v>
      </c>
      <c r="H39" s="8">
        <v>1.29</v>
      </c>
      <c r="I39" s="12">
        <v>0</v>
      </c>
    </row>
    <row r="40" spans="2:9" ht="15" customHeight="1" x14ac:dyDescent="0.2">
      <c r="B40" t="s">
        <v>84</v>
      </c>
      <c r="C40" s="12">
        <v>22</v>
      </c>
      <c r="D40" s="8">
        <v>1.62</v>
      </c>
      <c r="E40" s="12">
        <v>2</v>
      </c>
      <c r="F40" s="8">
        <v>0.35</v>
      </c>
      <c r="G40" s="12">
        <v>20</v>
      </c>
      <c r="H40" s="8">
        <v>2.58</v>
      </c>
      <c r="I40" s="12">
        <v>0</v>
      </c>
    </row>
    <row r="41" spans="2:9" ht="15" customHeight="1" x14ac:dyDescent="0.2">
      <c r="B41" t="s">
        <v>87</v>
      </c>
      <c r="C41" s="12">
        <v>19</v>
      </c>
      <c r="D41" s="8">
        <v>1.4</v>
      </c>
      <c r="E41" s="12">
        <v>7</v>
      </c>
      <c r="F41" s="8">
        <v>1.23</v>
      </c>
      <c r="G41" s="12">
        <v>12</v>
      </c>
      <c r="H41" s="8">
        <v>1.55</v>
      </c>
      <c r="I41" s="12">
        <v>0</v>
      </c>
    </row>
    <row r="42" spans="2:9" ht="15" customHeight="1" x14ac:dyDescent="0.2">
      <c r="B42" t="s">
        <v>95</v>
      </c>
      <c r="C42" s="12">
        <v>17</v>
      </c>
      <c r="D42" s="8">
        <v>1.25</v>
      </c>
      <c r="E42" s="12">
        <v>2</v>
      </c>
      <c r="F42" s="8">
        <v>0.35</v>
      </c>
      <c r="G42" s="12">
        <v>15</v>
      </c>
      <c r="H42" s="8">
        <v>1.93</v>
      </c>
      <c r="I42" s="12">
        <v>0</v>
      </c>
    </row>
    <row r="43" spans="2:9" ht="15" customHeight="1" x14ac:dyDescent="0.2">
      <c r="B43" t="s">
        <v>86</v>
      </c>
      <c r="C43" s="12">
        <v>16</v>
      </c>
      <c r="D43" s="8">
        <v>1.18</v>
      </c>
      <c r="E43" s="12">
        <v>3</v>
      </c>
      <c r="F43" s="8">
        <v>0.53</v>
      </c>
      <c r="G43" s="12">
        <v>13</v>
      </c>
      <c r="H43" s="8">
        <v>1.68</v>
      </c>
      <c r="I43" s="12">
        <v>0</v>
      </c>
    </row>
    <row r="44" spans="2:9" ht="15" customHeight="1" x14ac:dyDescent="0.2">
      <c r="B44" t="s">
        <v>83</v>
      </c>
      <c r="C44" s="12">
        <v>16</v>
      </c>
      <c r="D44" s="8">
        <v>1.18</v>
      </c>
      <c r="E44" s="12">
        <v>0</v>
      </c>
      <c r="F44" s="8">
        <v>0</v>
      </c>
      <c r="G44" s="12">
        <v>16</v>
      </c>
      <c r="H44" s="8">
        <v>2.06</v>
      </c>
      <c r="I44" s="12">
        <v>0</v>
      </c>
    </row>
    <row r="47" spans="2:9" ht="33" customHeight="1" x14ac:dyDescent="0.2">
      <c r="B47" t="s">
        <v>227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126</v>
      </c>
      <c r="C48" s="12">
        <v>152</v>
      </c>
      <c r="D48" s="8">
        <v>11.18</v>
      </c>
      <c r="E48" s="12">
        <v>121</v>
      </c>
      <c r="F48" s="8">
        <v>21.27</v>
      </c>
      <c r="G48" s="12">
        <v>31</v>
      </c>
      <c r="H48" s="8">
        <v>3.99</v>
      </c>
      <c r="I48" s="12">
        <v>0</v>
      </c>
    </row>
    <row r="49" spans="2:9" ht="15" customHeight="1" x14ac:dyDescent="0.2">
      <c r="B49" t="s">
        <v>132</v>
      </c>
      <c r="C49" s="12">
        <v>59</v>
      </c>
      <c r="D49" s="8">
        <v>4.34</v>
      </c>
      <c r="E49" s="12">
        <v>50</v>
      </c>
      <c r="F49" s="8">
        <v>8.7899999999999991</v>
      </c>
      <c r="G49" s="12">
        <v>9</v>
      </c>
      <c r="H49" s="8">
        <v>1.1599999999999999</v>
      </c>
      <c r="I49" s="12">
        <v>0</v>
      </c>
    </row>
    <row r="50" spans="2:9" ht="15" customHeight="1" x14ac:dyDescent="0.2">
      <c r="B50" t="s">
        <v>131</v>
      </c>
      <c r="C50" s="12">
        <v>45</v>
      </c>
      <c r="D50" s="8">
        <v>3.31</v>
      </c>
      <c r="E50" s="12">
        <v>41</v>
      </c>
      <c r="F50" s="8">
        <v>7.21</v>
      </c>
      <c r="G50" s="12">
        <v>4</v>
      </c>
      <c r="H50" s="8">
        <v>0.52</v>
      </c>
      <c r="I50" s="12">
        <v>0</v>
      </c>
    </row>
    <row r="51" spans="2:9" ht="15" customHeight="1" x14ac:dyDescent="0.2">
      <c r="B51" t="s">
        <v>122</v>
      </c>
      <c r="C51" s="12">
        <v>35</v>
      </c>
      <c r="D51" s="8">
        <v>2.57</v>
      </c>
      <c r="E51" s="12">
        <v>10</v>
      </c>
      <c r="F51" s="8">
        <v>1.76</v>
      </c>
      <c r="G51" s="12">
        <v>25</v>
      </c>
      <c r="H51" s="8">
        <v>3.22</v>
      </c>
      <c r="I51" s="12">
        <v>0</v>
      </c>
    </row>
    <row r="52" spans="2:9" ht="15" customHeight="1" x14ac:dyDescent="0.2">
      <c r="B52" t="s">
        <v>128</v>
      </c>
      <c r="C52" s="12">
        <v>35</v>
      </c>
      <c r="D52" s="8">
        <v>2.57</v>
      </c>
      <c r="E52" s="12">
        <v>29</v>
      </c>
      <c r="F52" s="8">
        <v>5.0999999999999996</v>
      </c>
      <c r="G52" s="12">
        <v>6</v>
      </c>
      <c r="H52" s="8">
        <v>0.77</v>
      </c>
      <c r="I52" s="12">
        <v>0</v>
      </c>
    </row>
    <row r="53" spans="2:9" ht="15" customHeight="1" x14ac:dyDescent="0.2">
      <c r="B53" t="s">
        <v>134</v>
      </c>
      <c r="C53" s="12">
        <v>33</v>
      </c>
      <c r="D53" s="8">
        <v>2.4300000000000002</v>
      </c>
      <c r="E53" s="12">
        <v>30</v>
      </c>
      <c r="F53" s="8">
        <v>5.27</v>
      </c>
      <c r="G53" s="12">
        <v>3</v>
      </c>
      <c r="H53" s="8">
        <v>0.39</v>
      </c>
      <c r="I53" s="12">
        <v>0</v>
      </c>
    </row>
    <row r="54" spans="2:9" ht="15" customHeight="1" x14ac:dyDescent="0.2">
      <c r="B54" t="s">
        <v>116</v>
      </c>
      <c r="C54" s="12">
        <v>31</v>
      </c>
      <c r="D54" s="8">
        <v>2.2799999999999998</v>
      </c>
      <c r="E54" s="12">
        <v>3</v>
      </c>
      <c r="F54" s="8">
        <v>0.53</v>
      </c>
      <c r="G54" s="12">
        <v>28</v>
      </c>
      <c r="H54" s="8">
        <v>3.61</v>
      </c>
      <c r="I54" s="12">
        <v>0</v>
      </c>
    </row>
    <row r="55" spans="2:9" ht="15" customHeight="1" x14ac:dyDescent="0.2">
      <c r="B55" t="s">
        <v>145</v>
      </c>
      <c r="C55" s="12">
        <v>31</v>
      </c>
      <c r="D55" s="8">
        <v>2.2799999999999998</v>
      </c>
      <c r="E55" s="12">
        <v>3</v>
      </c>
      <c r="F55" s="8">
        <v>0.53</v>
      </c>
      <c r="G55" s="12">
        <v>28</v>
      </c>
      <c r="H55" s="8">
        <v>3.61</v>
      </c>
      <c r="I55" s="12">
        <v>0</v>
      </c>
    </row>
    <row r="56" spans="2:9" ht="15" customHeight="1" x14ac:dyDescent="0.2">
      <c r="B56" t="s">
        <v>133</v>
      </c>
      <c r="C56" s="12">
        <v>31</v>
      </c>
      <c r="D56" s="8">
        <v>2.2799999999999998</v>
      </c>
      <c r="E56" s="12">
        <v>24</v>
      </c>
      <c r="F56" s="8">
        <v>4.22</v>
      </c>
      <c r="G56" s="12">
        <v>7</v>
      </c>
      <c r="H56" s="8">
        <v>0.9</v>
      </c>
      <c r="I56" s="12">
        <v>0</v>
      </c>
    </row>
    <row r="57" spans="2:9" ht="15" customHeight="1" x14ac:dyDescent="0.2">
      <c r="B57" t="s">
        <v>119</v>
      </c>
      <c r="C57" s="12">
        <v>29</v>
      </c>
      <c r="D57" s="8">
        <v>2.13</v>
      </c>
      <c r="E57" s="12">
        <v>9</v>
      </c>
      <c r="F57" s="8">
        <v>1.58</v>
      </c>
      <c r="G57" s="12">
        <v>20</v>
      </c>
      <c r="H57" s="8">
        <v>2.58</v>
      </c>
      <c r="I57" s="12">
        <v>0</v>
      </c>
    </row>
    <row r="58" spans="2:9" ht="15" customHeight="1" x14ac:dyDescent="0.2">
      <c r="B58" t="s">
        <v>125</v>
      </c>
      <c r="C58" s="12">
        <v>29</v>
      </c>
      <c r="D58" s="8">
        <v>2.13</v>
      </c>
      <c r="E58" s="12">
        <v>20</v>
      </c>
      <c r="F58" s="8">
        <v>3.51</v>
      </c>
      <c r="G58" s="12">
        <v>9</v>
      </c>
      <c r="H58" s="8">
        <v>1.1599999999999999</v>
      </c>
      <c r="I58" s="12">
        <v>0</v>
      </c>
    </row>
    <row r="59" spans="2:9" ht="15" customHeight="1" x14ac:dyDescent="0.2">
      <c r="B59" t="s">
        <v>117</v>
      </c>
      <c r="C59" s="12">
        <v>25</v>
      </c>
      <c r="D59" s="8">
        <v>1.84</v>
      </c>
      <c r="E59" s="12">
        <v>1</v>
      </c>
      <c r="F59" s="8">
        <v>0.18</v>
      </c>
      <c r="G59" s="12">
        <v>24</v>
      </c>
      <c r="H59" s="8">
        <v>3.09</v>
      </c>
      <c r="I59" s="12">
        <v>0</v>
      </c>
    </row>
    <row r="60" spans="2:9" ht="15" customHeight="1" x14ac:dyDescent="0.2">
      <c r="B60" t="s">
        <v>121</v>
      </c>
      <c r="C60" s="12">
        <v>24</v>
      </c>
      <c r="D60" s="8">
        <v>1.76</v>
      </c>
      <c r="E60" s="12">
        <v>13</v>
      </c>
      <c r="F60" s="8">
        <v>2.2799999999999998</v>
      </c>
      <c r="G60" s="12">
        <v>11</v>
      </c>
      <c r="H60" s="8">
        <v>1.42</v>
      </c>
      <c r="I60" s="12">
        <v>0</v>
      </c>
    </row>
    <row r="61" spans="2:9" ht="15" customHeight="1" x14ac:dyDescent="0.2">
      <c r="B61" t="s">
        <v>118</v>
      </c>
      <c r="C61" s="12">
        <v>23</v>
      </c>
      <c r="D61" s="8">
        <v>1.69</v>
      </c>
      <c r="E61" s="12">
        <v>4</v>
      </c>
      <c r="F61" s="8">
        <v>0.7</v>
      </c>
      <c r="G61" s="12">
        <v>19</v>
      </c>
      <c r="H61" s="8">
        <v>2.4500000000000002</v>
      </c>
      <c r="I61" s="12">
        <v>0</v>
      </c>
    </row>
    <row r="62" spans="2:9" ht="15" customHeight="1" x14ac:dyDescent="0.2">
      <c r="B62" t="s">
        <v>124</v>
      </c>
      <c r="C62" s="12">
        <v>21</v>
      </c>
      <c r="D62" s="8">
        <v>1.54</v>
      </c>
      <c r="E62" s="12">
        <v>12</v>
      </c>
      <c r="F62" s="8">
        <v>2.11</v>
      </c>
      <c r="G62" s="12">
        <v>9</v>
      </c>
      <c r="H62" s="8">
        <v>1.1599999999999999</v>
      </c>
      <c r="I62" s="12">
        <v>0</v>
      </c>
    </row>
    <row r="63" spans="2:9" ht="15" customHeight="1" x14ac:dyDescent="0.2">
      <c r="B63" t="s">
        <v>129</v>
      </c>
      <c r="C63" s="12">
        <v>19</v>
      </c>
      <c r="D63" s="8">
        <v>1.4</v>
      </c>
      <c r="E63" s="12">
        <v>16</v>
      </c>
      <c r="F63" s="8">
        <v>2.81</v>
      </c>
      <c r="G63" s="12">
        <v>3</v>
      </c>
      <c r="H63" s="8">
        <v>0.39</v>
      </c>
      <c r="I63" s="12">
        <v>0</v>
      </c>
    </row>
    <row r="64" spans="2:9" ht="15" customHeight="1" x14ac:dyDescent="0.2">
      <c r="B64" t="s">
        <v>135</v>
      </c>
      <c r="C64" s="12">
        <v>19</v>
      </c>
      <c r="D64" s="8">
        <v>1.4</v>
      </c>
      <c r="E64" s="12">
        <v>7</v>
      </c>
      <c r="F64" s="8">
        <v>1.23</v>
      </c>
      <c r="G64" s="12">
        <v>12</v>
      </c>
      <c r="H64" s="8">
        <v>1.55</v>
      </c>
      <c r="I64" s="12">
        <v>0</v>
      </c>
    </row>
    <row r="65" spans="2:9" ht="15" customHeight="1" x14ac:dyDescent="0.2">
      <c r="B65" t="s">
        <v>148</v>
      </c>
      <c r="C65" s="12">
        <v>18</v>
      </c>
      <c r="D65" s="8">
        <v>1.32</v>
      </c>
      <c r="E65" s="12">
        <v>1</v>
      </c>
      <c r="F65" s="8">
        <v>0.18</v>
      </c>
      <c r="G65" s="12">
        <v>17</v>
      </c>
      <c r="H65" s="8">
        <v>2.19</v>
      </c>
      <c r="I65" s="12">
        <v>0</v>
      </c>
    </row>
    <row r="66" spans="2:9" ht="15" customHeight="1" x14ac:dyDescent="0.2">
      <c r="B66" t="s">
        <v>127</v>
      </c>
      <c r="C66" s="12">
        <v>18</v>
      </c>
      <c r="D66" s="8">
        <v>1.32</v>
      </c>
      <c r="E66" s="12">
        <v>3</v>
      </c>
      <c r="F66" s="8">
        <v>0.53</v>
      </c>
      <c r="G66" s="12">
        <v>14</v>
      </c>
      <c r="H66" s="8">
        <v>1.8</v>
      </c>
      <c r="I66" s="12">
        <v>0</v>
      </c>
    </row>
    <row r="67" spans="2:9" ht="15" customHeight="1" x14ac:dyDescent="0.2">
      <c r="B67" t="s">
        <v>163</v>
      </c>
      <c r="C67" s="12">
        <v>17</v>
      </c>
      <c r="D67" s="8">
        <v>1.25</v>
      </c>
      <c r="E67" s="12">
        <v>0</v>
      </c>
      <c r="F67" s="8">
        <v>0</v>
      </c>
      <c r="G67" s="12">
        <v>17</v>
      </c>
      <c r="H67" s="8">
        <v>2.19</v>
      </c>
      <c r="I67" s="12">
        <v>0</v>
      </c>
    </row>
    <row r="68" spans="2:9" ht="15" customHeight="1" x14ac:dyDescent="0.2">
      <c r="B68" t="s">
        <v>123</v>
      </c>
      <c r="C68" s="12">
        <v>17</v>
      </c>
      <c r="D68" s="8">
        <v>1.25</v>
      </c>
      <c r="E68" s="12">
        <v>0</v>
      </c>
      <c r="F68" s="8">
        <v>0</v>
      </c>
      <c r="G68" s="12">
        <v>17</v>
      </c>
      <c r="H68" s="8">
        <v>2.19</v>
      </c>
      <c r="I68" s="12">
        <v>0</v>
      </c>
    </row>
    <row r="69" spans="2:9" ht="15" customHeight="1" x14ac:dyDescent="0.2">
      <c r="B69" t="s">
        <v>164</v>
      </c>
      <c r="C69" s="12">
        <v>17</v>
      </c>
      <c r="D69" s="8">
        <v>1.25</v>
      </c>
      <c r="E69" s="12">
        <v>2</v>
      </c>
      <c r="F69" s="8">
        <v>0.35</v>
      </c>
      <c r="G69" s="12">
        <v>15</v>
      </c>
      <c r="H69" s="8">
        <v>1.93</v>
      </c>
      <c r="I69" s="12">
        <v>0</v>
      </c>
    </row>
    <row r="71" spans="2:9" ht="15" customHeight="1" x14ac:dyDescent="0.2">
      <c r="B71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A9DC-1952-4F0F-9361-DBBB9B28E95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240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90</v>
      </c>
      <c r="D6" s="8">
        <v>15.96</v>
      </c>
      <c r="E6" s="12">
        <v>26</v>
      </c>
      <c r="F6" s="8">
        <v>8.1999999999999993</v>
      </c>
      <c r="G6" s="12">
        <v>64</v>
      </c>
      <c r="H6" s="8">
        <v>27.12</v>
      </c>
      <c r="I6" s="12">
        <v>0</v>
      </c>
    </row>
    <row r="7" spans="2:9" ht="15" customHeight="1" x14ac:dyDescent="0.2">
      <c r="B7" t="s">
        <v>43</v>
      </c>
      <c r="C7" s="12">
        <v>42</v>
      </c>
      <c r="D7" s="8">
        <v>7.45</v>
      </c>
      <c r="E7" s="12">
        <v>16</v>
      </c>
      <c r="F7" s="8">
        <v>5.05</v>
      </c>
      <c r="G7" s="12">
        <v>26</v>
      </c>
      <c r="H7" s="8">
        <v>11.02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0.18</v>
      </c>
      <c r="E9" s="12">
        <v>0</v>
      </c>
      <c r="F9" s="8">
        <v>0</v>
      </c>
      <c r="G9" s="12">
        <v>1</v>
      </c>
      <c r="H9" s="8">
        <v>0.42</v>
      </c>
      <c r="I9" s="12">
        <v>0</v>
      </c>
    </row>
    <row r="10" spans="2:9" ht="15" customHeight="1" x14ac:dyDescent="0.2">
      <c r="B10" t="s">
        <v>46</v>
      </c>
      <c r="C10" s="12">
        <v>6</v>
      </c>
      <c r="D10" s="8">
        <v>1.06</v>
      </c>
      <c r="E10" s="12">
        <v>2</v>
      </c>
      <c r="F10" s="8">
        <v>0.63</v>
      </c>
      <c r="G10" s="12">
        <v>4</v>
      </c>
      <c r="H10" s="8">
        <v>1.69</v>
      </c>
      <c r="I10" s="12">
        <v>0</v>
      </c>
    </row>
    <row r="11" spans="2:9" ht="15" customHeight="1" x14ac:dyDescent="0.2">
      <c r="B11" t="s">
        <v>47</v>
      </c>
      <c r="C11" s="12">
        <v>161</v>
      </c>
      <c r="D11" s="8">
        <v>28.55</v>
      </c>
      <c r="E11" s="12">
        <v>100</v>
      </c>
      <c r="F11" s="8">
        <v>31.55</v>
      </c>
      <c r="G11" s="12">
        <v>61</v>
      </c>
      <c r="H11" s="8">
        <v>25.85</v>
      </c>
      <c r="I11" s="12">
        <v>0</v>
      </c>
    </row>
    <row r="12" spans="2:9" ht="15" customHeight="1" x14ac:dyDescent="0.2">
      <c r="B12" t="s">
        <v>48</v>
      </c>
      <c r="C12" s="12">
        <v>1</v>
      </c>
      <c r="D12" s="8">
        <v>0.18</v>
      </c>
      <c r="E12" s="12">
        <v>0</v>
      </c>
      <c r="F12" s="8">
        <v>0</v>
      </c>
      <c r="G12" s="12">
        <v>1</v>
      </c>
      <c r="H12" s="8">
        <v>0.42</v>
      </c>
      <c r="I12" s="12">
        <v>0</v>
      </c>
    </row>
    <row r="13" spans="2:9" ht="15" customHeight="1" x14ac:dyDescent="0.2">
      <c r="B13" t="s">
        <v>49</v>
      </c>
      <c r="C13" s="12">
        <v>22</v>
      </c>
      <c r="D13" s="8">
        <v>3.9</v>
      </c>
      <c r="E13" s="12">
        <v>7</v>
      </c>
      <c r="F13" s="8">
        <v>2.21</v>
      </c>
      <c r="G13" s="12">
        <v>15</v>
      </c>
      <c r="H13" s="8">
        <v>6.36</v>
      </c>
      <c r="I13" s="12">
        <v>0</v>
      </c>
    </row>
    <row r="14" spans="2:9" ht="15" customHeight="1" x14ac:dyDescent="0.2">
      <c r="B14" t="s">
        <v>50</v>
      </c>
      <c r="C14" s="12">
        <v>15</v>
      </c>
      <c r="D14" s="8">
        <v>2.66</v>
      </c>
      <c r="E14" s="12">
        <v>9</v>
      </c>
      <c r="F14" s="8">
        <v>2.84</v>
      </c>
      <c r="G14" s="12">
        <v>4</v>
      </c>
      <c r="H14" s="8">
        <v>1.69</v>
      </c>
      <c r="I14" s="12">
        <v>0</v>
      </c>
    </row>
    <row r="15" spans="2:9" ht="15" customHeight="1" x14ac:dyDescent="0.2">
      <c r="B15" t="s">
        <v>51</v>
      </c>
      <c r="C15" s="12">
        <v>78</v>
      </c>
      <c r="D15" s="8">
        <v>13.83</v>
      </c>
      <c r="E15" s="12">
        <v>63</v>
      </c>
      <c r="F15" s="8">
        <v>19.87</v>
      </c>
      <c r="G15" s="12">
        <v>14</v>
      </c>
      <c r="H15" s="8">
        <v>5.93</v>
      </c>
      <c r="I15" s="12">
        <v>0</v>
      </c>
    </row>
    <row r="16" spans="2:9" ht="15" customHeight="1" x14ac:dyDescent="0.2">
      <c r="B16" t="s">
        <v>52</v>
      </c>
      <c r="C16" s="12">
        <v>77</v>
      </c>
      <c r="D16" s="8">
        <v>13.65</v>
      </c>
      <c r="E16" s="12">
        <v>61</v>
      </c>
      <c r="F16" s="8">
        <v>19.239999999999998</v>
      </c>
      <c r="G16" s="12">
        <v>16</v>
      </c>
      <c r="H16" s="8">
        <v>6.78</v>
      </c>
      <c r="I16" s="12">
        <v>0</v>
      </c>
    </row>
    <row r="17" spans="2:9" ht="15" customHeight="1" x14ac:dyDescent="0.2">
      <c r="B17" t="s">
        <v>53</v>
      </c>
      <c r="C17" s="12">
        <v>20</v>
      </c>
      <c r="D17" s="8">
        <v>3.55</v>
      </c>
      <c r="E17" s="12">
        <v>9</v>
      </c>
      <c r="F17" s="8">
        <v>2.84</v>
      </c>
      <c r="G17" s="12">
        <v>3</v>
      </c>
      <c r="H17" s="8">
        <v>1.27</v>
      </c>
      <c r="I17" s="12">
        <v>0</v>
      </c>
    </row>
    <row r="18" spans="2:9" ht="15" customHeight="1" x14ac:dyDescent="0.2">
      <c r="B18" t="s">
        <v>54</v>
      </c>
      <c r="C18" s="12">
        <v>24</v>
      </c>
      <c r="D18" s="8">
        <v>4.26</v>
      </c>
      <c r="E18" s="12">
        <v>16</v>
      </c>
      <c r="F18" s="8">
        <v>5.05</v>
      </c>
      <c r="G18" s="12">
        <v>8</v>
      </c>
      <c r="H18" s="8">
        <v>3.39</v>
      </c>
      <c r="I18" s="12">
        <v>0</v>
      </c>
    </row>
    <row r="19" spans="2:9" ht="15" customHeight="1" x14ac:dyDescent="0.2">
      <c r="B19" t="s">
        <v>55</v>
      </c>
      <c r="C19" s="12">
        <v>27</v>
      </c>
      <c r="D19" s="8">
        <v>4.79</v>
      </c>
      <c r="E19" s="12">
        <v>8</v>
      </c>
      <c r="F19" s="8">
        <v>2.52</v>
      </c>
      <c r="G19" s="12">
        <v>19</v>
      </c>
      <c r="H19" s="8">
        <v>8.0500000000000007</v>
      </c>
      <c r="I19" s="12">
        <v>0</v>
      </c>
    </row>
    <row r="20" spans="2:9" ht="15" customHeight="1" x14ac:dyDescent="0.2">
      <c r="B20" s="9" t="s">
        <v>225</v>
      </c>
      <c r="C20" s="12">
        <f>SUM(LTBL_04208[総数／事業所数])</f>
        <v>564</v>
      </c>
      <c r="E20" s="12">
        <f>SUBTOTAL(109,LTBL_04208[個人／事業所数])</f>
        <v>317</v>
      </c>
      <c r="G20" s="12">
        <f>SUBTOTAL(109,LTBL_04208[法人／事業所数])</f>
        <v>236</v>
      </c>
      <c r="I20" s="12">
        <f>SUBTOTAL(109,LTBL_04208[法人以外の団体／事業所数])</f>
        <v>0</v>
      </c>
    </row>
    <row r="21" spans="2:9" ht="15" customHeight="1" x14ac:dyDescent="0.2">
      <c r="E21" s="11">
        <f>LTBL_04208[[#Totals],[個人／事業所数]]/LTBL_04208[[#Totals],[総数／事業所数]]</f>
        <v>0.56205673758865249</v>
      </c>
      <c r="G21" s="11">
        <f>LTBL_04208[[#Totals],[法人／事業所数]]/LTBL_04208[[#Totals],[総数／事業所数]]</f>
        <v>0.41843971631205673</v>
      </c>
      <c r="I21" s="11">
        <f>LTBL_04208[[#Totals],[法人以外の団体／事業所数]]/LTBL_04208[[#Totals],[総数／事業所数]]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79</v>
      </c>
      <c r="C24" s="12">
        <v>70</v>
      </c>
      <c r="D24" s="8">
        <v>12.41</v>
      </c>
      <c r="E24" s="12">
        <v>61</v>
      </c>
      <c r="F24" s="8">
        <v>19.239999999999998</v>
      </c>
      <c r="G24" s="12">
        <v>9</v>
      </c>
      <c r="H24" s="8">
        <v>3.81</v>
      </c>
      <c r="I24" s="12">
        <v>0</v>
      </c>
    </row>
    <row r="25" spans="2:9" ht="15" customHeight="1" x14ac:dyDescent="0.2">
      <c r="B25" t="s">
        <v>80</v>
      </c>
      <c r="C25" s="12">
        <v>63</v>
      </c>
      <c r="D25" s="8">
        <v>11.17</v>
      </c>
      <c r="E25" s="12">
        <v>54</v>
      </c>
      <c r="F25" s="8">
        <v>17.03</v>
      </c>
      <c r="G25" s="12">
        <v>9</v>
      </c>
      <c r="H25" s="8">
        <v>3.81</v>
      </c>
      <c r="I25" s="12">
        <v>0</v>
      </c>
    </row>
    <row r="26" spans="2:9" ht="15" customHeight="1" x14ac:dyDescent="0.2">
      <c r="B26" t="s">
        <v>74</v>
      </c>
      <c r="C26" s="12">
        <v>50</v>
      </c>
      <c r="D26" s="8">
        <v>8.8699999999999992</v>
      </c>
      <c r="E26" s="12">
        <v>26</v>
      </c>
      <c r="F26" s="8">
        <v>8.1999999999999993</v>
      </c>
      <c r="G26" s="12">
        <v>24</v>
      </c>
      <c r="H26" s="8">
        <v>10.17</v>
      </c>
      <c r="I26" s="12">
        <v>0</v>
      </c>
    </row>
    <row r="27" spans="2:9" ht="15" customHeight="1" x14ac:dyDescent="0.2">
      <c r="B27" t="s">
        <v>72</v>
      </c>
      <c r="C27" s="12">
        <v>45</v>
      </c>
      <c r="D27" s="8">
        <v>7.98</v>
      </c>
      <c r="E27" s="12">
        <v>31</v>
      </c>
      <c r="F27" s="8">
        <v>9.7799999999999994</v>
      </c>
      <c r="G27" s="12">
        <v>14</v>
      </c>
      <c r="H27" s="8">
        <v>5.93</v>
      </c>
      <c r="I27" s="12">
        <v>0</v>
      </c>
    </row>
    <row r="28" spans="2:9" ht="15" customHeight="1" x14ac:dyDescent="0.2">
      <c r="B28" t="s">
        <v>65</v>
      </c>
      <c r="C28" s="12">
        <v>41</v>
      </c>
      <c r="D28" s="8">
        <v>7.27</v>
      </c>
      <c r="E28" s="12">
        <v>13</v>
      </c>
      <c r="F28" s="8">
        <v>4.0999999999999996</v>
      </c>
      <c r="G28" s="12">
        <v>28</v>
      </c>
      <c r="H28" s="8">
        <v>11.86</v>
      </c>
      <c r="I28" s="12">
        <v>0</v>
      </c>
    </row>
    <row r="29" spans="2:9" ht="15" customHeight="1" x14ac:dyDescent="0.2">
      <c r="B29" t="s">
        <v>64</v>
      </c>
      <c r="C29" s="12">
        <v>37</v>
      </c>
      <c r="D29" s="8">
        <v>6.56</v>
      </c>
      <c r="E29" s="12">
        <v>11</v>
      </c>
      <c r="F29" s="8">
        <v>3.47</v>
      </c>
      <c r="G29" s="12">
        <v>26</v>
      </c>
      <c r="H29" s="8">
        <v>11.02</v>
      </c>
      <c r="I29" s="12">
        <v>0</v>
      </c>
    </row>
    <row r="30" spans="2:9" ht="15" customHeight="1" x14ac:dyDescent="0.2">
      <c r="B30" t="s">
        <v>73</v>
      </c>
      <c r="C30" s="12">
        <v>28</v>
      </c>
      <c r="D30" s="8">
        <v>4.96</v>
      </c>
      <c r="E30" s="12">
        <v>20</v>
      </c>
      <c r="F30" s="8">
        <v>6.31</v>
      </c>
      <c r="G30" s="12">
        <v>8</v>
      </c>
      <c r="H30" s="8">
        <v>3.39</v>
      </c>
      <c r="I30" s="12">
        <v>0</v>
      </c>
    </row>
    <row r="31" spans="2:9" ht="15" customHeight="1" x14ac:dyDescent="0.2">
      <c r="B31" t="s">
        <v>81</v>
      </c>
      <c r="C31" s="12">
        <v>20</v>
      </c>
      <c r="D31" s="8">
        <v>3.55</v>
      </c>
      <c r="E31" s="12">
        <v>9</v>
      </c>
      <c r="F31" s="8">
        <v>2.84</v>
      </c>
      <c r="G31" s="12">
        <v>3</v>
      </c>
      <c r="H31" s="8">
        <v>1.27</v>
      </c>
      <c r="I31" s="12">
        <v>0</v>
      </c>
    </row>
    <row r="32" spans="2:9" ht="15" customHeight="1" x14ac:dyDescent="0.2">
      <c r="B32" t="s">
        <v>90</v>
      </c>
      <c r="C32" s="12">
        <v>17</v>
      </c>
      <c r="D32" s="8">
        <v>3.01</v>
      </c>
      <c r="E32" s="12">
        <v>15</v>
      </c>
      <c r="F32" s="8">
        <v>4.7300000000000004</v>
      </c>
      <c r="G32" s="12">
        <v>2</v>
      </c>
      <c r="H32" s="8">
        <v>0.85</v>
      </c>
      <c r="I32" s="12">
        <v>0</v>
      </c>
    </row>
    <row r="33" spans="2:9" ht="15" customHeight="1" x14ac:dyDescent="0.2">
      <c r="B33" t="s">
        <v>82</v>
      </c>
      <c r="C33" s="12">
        <v>17</v>
      </c>
      <c r="D33" s="8">
        <v>3.01</v>
      </c>
      <c r="E33" s="12">
        <v>16</v>
      </c>
      <c r="F33" s="8">
        <v>5.05</v>
      </c>
      <c r="G33" s="12">
        <v>1</v>
      </c>
      <c r="H33" s="8">
        <v>0.42</v>
      </c>
      <c r="I33" s="12">
        <v>0</v>
      </c>
    </row>
    <row r="34" spans="2:9" ht="15" customHeight="1" x14ac:dyDescent="0.2">
      <c r="B34" t="s">
        <v>76</v>
      </c>
      <c r="C34" s="12">
        <v>14</v>
      </c>
      <c r="D34" s="8">
        <v>2.48</v>
      </c>
      <c r="E34" s="12">
        <v>7</v>
      </c>
      <c r="F34" s="8">
        <v>2.21</v>
      </c>
      <c r="G34" s="12">
        <v>7</v>
      </c>
      <c r="H34" s="8">
        <v>2.97</v>
      </c>
      <c r="I34" s="12">
        <v>0</v>
      </c>
    </row>
    <row r="35" spans="2:9" ht="15" customHeight="1" x14ac:dyDescent="0.2">
      <c r="B35" t="s">
        <v>87</v>
      </c>
      <c r="C35" s="12">
        <v>14</v>
      </c>
      <c r="D35" s="8">
        <v>2.48</v>
      </c>
      <c r="E35" s="12">
        <v>6</v>
      </c>
      <c r="F35" s="8">
        <v>1.89</v>
      </c>
      <c r="G35" s="12">
        <v>8</v>
      </c>
      <c r="H35" s="8">
        <v>3.39</v>
      </c>
      <c r="I35" s="12">
        <v>0</v>
      </c>
    </row>
    <row r="36" spans="2:9" ht="15" customHeight="1" x14ac:dyDescent="0.2">
      <c r="B36" t="s">
        <v>66</v>
      </c>
      <c r="C36" s="12">
        <v>12</v>
      </c>
      <c r="D36" s="8">
        <v>2.13</v>
      </c>
      <c r="E36" s="12">
        <v>2</v>
      </c>
      <c r="F36" s="8">
        <v>0.63</v>
      </c>
      <c r="G36" s="12">
        <v>10</v>
      </c>
      <c r="H36" s="8">
        <v>4.24</v>
      </c>
      <c r="I36" s="12">
        <v>0</v>
      </c>
    </row>
    <row r="37" spans="2:9" ht="15" customHeight="1" x14ac:dyDescent="0.2">
      <c r="B37" t="s">
        <v>68</v>
      </c>
      <c r="C37" s="12">
        <v>9</v>
      </c>
      <c r="D37" s="8">
        <v>1.6</v>
      </c>
      <c r="E37" s="12">
        <v>3</v>
      </c>
      <c r="F37" s="8">
        <v>0.95</v>
      </c>
      <c r="G37" s="12">
        <v>6</v>
      </c>
      <c r="H37" s="8">
        <v>2.54</v>
      </c>
      <c r="I37" s="12">
        <v>0</v>
      </c>
    </row>
    <row r="38" spans="2:9" ht="15" customHeight="1" x14ac:dyDescent="0.2">
      <c r="B38" t="s">
        <v>78</v>
      </c>
      <c r="C38" s="12">
        <v>8</v>
      </c>
      <c r="D38" s="8">
        <v>1.42</v>
      </c>
      <c r="E38" s="12">
        <v>5</v>
      </c>
      <c r="F38" s="8">
        <v>1.58</v>
      </c>
      <c r="G38" s="12">
        <v>1</v>
      </c>
      <c r="H38" s="8">
        <v>0.42</v>
      </c>
      <c r="I38" s="12">
        <v>0</v>
      </c>
    </row>
    <row r="39" spans="2:9" ht="15" customHeight="1" x14ac:dyDescent="0.2">
      <c r="B39" t="s">
        <v>91</v>
      </c>
      <c r="C39" s="12">
        <v>7</v>
      </c>
      <c r="D39" s="8">
        <v>1.24</v>
      </c>
      <c r="E39" s="12">
        <v>1</v>
      </c>
      <c r="F39" s="8">
        <v>0.32</v>
      </c>
      <c r="G39" s="12">
        <v>6</v>
      </c>
      <c r="H39" s="8">
        <v>2.54</v>
      </c>
      <c r="I39" s="12">
        <v>0</v>
      </c>
    </row>
    <row r="40" spans="2:9" ht="15" customHeight="1" x14ac:dyDescent="0.2">
      <c r="B40" t="s">
        <v>96</v>
      </c>
      <c r="C40" s="12">
        <v>7</v>
      </c>
      <c r="D40" s="8">
        <v>1.24</v>
      </c>
      <c r="E40" s="12">
        <v>1</v>
      </c>
      <c r="F40" s="8">
        <v>0.32</v>
      </c>
      <c r="G40" s="12">
        <v>6</v>
      </c>
      <c r="H40" s="8">
        <v>2.54</v>
      </c>
      <c r="I40" s="12">
        <v>0</v>
      </c>
    </row>
    <row r="41" spans="2:9" ht="15" customHeight="1" x14ac:dyDescent="0.2">
      <c r="B41" t="s">
        <v>86</v>
      </c>
      <c r="C41" s="12">
        <v>7</v>
      </c>
      <c r="D41" s="8">
        <v>1.24</v>
      </c>
      <c r="E41" s="12">
        <v>5</v>
      </c>
      <c r="F41" s="8">
        <v>1.58</v>
      </c>
      <c r="G41" s="12">
        <v>2</v>
      </c>
      <c r="H41" s="8">
        <v>0.85</v>
      </c>
      <c r="I41" s="12">
        <v>0</v>
      </c>
    </row>
    <row r="42" spans="2:9" ht="15" customHeight="1" x14ac:dyDescent="0.2">
      <c r="B42" t="s">
        <v>97</v>
      </c>
      <c r="C42" s="12">
        <v>7</v>
      </c>
      <c r="D42" s="8">
        <v>1.24</v>
      </c>
      <c r="E42" s="12">
        <v>2</v>
      </c>
      <c r="F42" s="8">
        <v>0.63</v>
      </c>
      <c r="G42" s="12">
        <v>5</v>
      </c>
      <c r="H42" s="8">
        <v>2.12</v>
      </c>
      <c r="I42" s="12">
        <v>0</v>
      </c>
    </row>
    <row r="43" spans="2:9" ht="15" customHeight="1" x14ac:dyDescent="0.2">
      <c r="B43" t="s">
        <v>83</v>
      </c>
      <c r="C43" s="12">
        <v>7</v>
      </c>
      <c r="D43" s="8">
        <v>1.24</v>
      </c>
      <c r="E43" s="12">
        <v>0</v>
      </c>
      <c r="F43" s="8">
        <v>0</v>
      </c>
      <c r="G43" s="12">
        <v>7</v>
      </c>
      <c r="H43" s="8">
        <v>2.97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132</v>
      </c>
      <c r="C47" s="12">
        <v>34</v>
      </c>
      <c r="D47" s="8">
        <v>6.03</v>
      </c>
      <c r="E47" s="12">
        <v>30</v>
      </c>
      <c r="F47" s="8">
        <v>9.4600000000000009</v>
      </c>
      <c r="G47" s="12">
        <v>4</v>
      </c>
      <c r="H47" s="8">
        <v>1.69</v>
      </c>
      <c r="I47" s="12">
        <v>0</v>
      </c>
    </row>
    <row r="48" spans="2:9" ht="15" customHeight="1" x14ac:dyDescent="0.2">
      <c r="B48" t="s">
        <v>131</v>
      </c>
      <c r="C48" s="12">
        <v>24</v>
      </c>
      <c r="D48" s="8">
        <v>4.26</v>
      </c>
      <c r="E48" s="12">
        <v>23</v>
      </c>
      <c r="F48" s="8">
        <v>7.26</v>
      </c>
      <c r="G48" s="12">
        <v>1</v>
      </c>
      <c r="H48" s="8">
        <v>0.42</v>
      </c>
      <c r="I48" s="12">
        <v>0</v>
      </c>
    </row>
    <row r="49" spans="2:9" ht="15" customHeight="1" x14ac:dyDescent="0.2">
      <c r="B49" t="s">
        <v>129</v>
      </c>
      <c r="C49" s="12">
        <v>22</v>
      </c>
      <c r="D49" s="8">
        <v>3.9</v>
      </c>
      <c r="E49" s="12">
        <v>21</v>
      </c>
      <c r="F49" s="8">
        <v>6.62</v>
      </c>
      <c r="G49" s="12">
        <v>1</v>
      </c>
      <c r="H49" s="8">
        <v>0.42</v>
      </c>
      <c r="I49" s="12">
        <v>0</v>
      </c>
    </row>
    <row r="50" spans="2:9" ht="15" customHeight="1" x14ac:dyDescent="0.2">
      <c r="B50" t="s">
        <v>121</v>
      </c>
      <c r="C50" s="12">
        <v>17</v>
      </c>
      <c r="D50" s="8">
        <v>3.01</v>
      </c>
      <c r="E50" s="12">
        <v>9</v>
      </c>
      <c r="F50" s="8">
        <v>2.84</v>
      </c>
      <c r="G50" s="12">
        <v>8</v>
      </c>
      <c r="H50" s="8">
        <v>3.39</v>
      </c>
      <c r="I50" s="12">
        <v>0</v>
      </c>
    </row>
    <row r="51" spans="2:9" ht="15" customHeight="1" x14ac:dyDescent="0.2">
      <c r="B51" t="s">
        <v>122</v>
      </c>
      <c r="C51" s="12">
        <v>17</v>
      </c>
      <c r="D51" s="8">
        <v>3.01</v>
      </c>
      <c r="E51" s="12">
        <v>11</v>
      </c>
      <c r="F51" s="8">
        <v>3.47</v>
      </c>
      <c r="G51" s="12">
        <v>6</v>
      </c>
      <c r="H51" s="8">
        <v>2.54</v>
      </c>
      <c r="I51" s="12">
        <v>0</v>
      </c>
    </row>
    <row r="52" spans="2:9" ht="15" customHeight="1" x14ac:dyDescent="0.2">
      <c r="B52" t="s">
        <v>165</v>
      </c>
      <c r="C52" s="12">
        <v>17</v>
      </c>
      <c r="D52" s="8">
        <v>3.01</v>
      </c>
      <c r="E52" s="12">
        <v>15</v>
      </c>
      <c r="F52" s="8">
        <v>4.7300000000000004</v>
      </c>
      <c r="G52" s="12">
        <v>2</v>
      </c>
      <c r="H52" s="8">
        <v>0.85</v>
      </c>
      <c r="I52" s="12">
        <v>0</v>
      </c>
    </row>
    <row r="53" spans="2:9" ht="15" customHeight="1" x14ac:dyDescent="0.2">
      <c r="B53" t="s">
        <v>128</v>
      </c>
      <c r="C53" s="12">
        <v>17</v>
      </c>
      <c r="D53" s="8">
        <v>3.01</v>
      </c>
      <c r="E53" s="12">
        <v>13</v>
      </c>
      <c r="F53" s="8">
        <v>4.0999999999999996</v>
      </c>
      <c r="G53" s="12">
        <v>4</v>
      </c>
      <c r="H53" s="8">
        <v>1.69</v>
      </c>
      <c r="I53" s="12">
        <v>0</v>
      </c>
    </row>
    <row r="54" spans="2:9" ht="15" customHeight="1" x14ac:dyDescent="0.2">
      <c r="B54" t="s">
        <v>123</v>
      </c>
      <c r="C54" s="12">
        <v>15</v>
      </c>
      <c r="D54" s="8">
        <v>2.66</v>
      </c>
      <c r="E54" s="12">
        <v>9</v>
      </c>
      <c r="F54" s="8">
        <v>2.84</v>
      </c>
      <c r="G54" s="12">
        <v>6</v>
      </c>
      <c r="H54" s="8">
        <v>2.54</v>
      </c>
      <c r="I54" s="12">
        <v>0</v>
      </c>
    </row>
    <row r="55" spans="2:9" ht="15" customHeight="1" x14ac:dyDescent="0.2">
      <c r="B55" t="s">
        <v>130</v>
      </c>
      <c r="C55" s="12">
        <v>15</v>
      </c>
      <c r="D55" s="8">
        <v>2.66</v>
      </c>
      <c r="E55" s="12">
        <v>14</v>
      </c>
      <c r="F55" s="8">
        <v>4.42</v>
      </c>
      <c r="G55" s="12">
        <v>1</v>
      </c>
      <c r="H55" s="8">
        <v>0.42</v>
      </c>
      <c r="I55" s="12">
        <v>0</v>
      </c>
    </row>
    <row r="56" spans="2:9" ht="15" customHeight="1" x14ac:dyDescent="0.2">
      <c r="B56" t="s">
        <v>135</v>
      </c>
      <c r="C56" s="12">
        <v>14</v>
      </c>
      <c r="D56" s="8">
        <v>2.48</v>
      </c>
      <c r="E56" s="12">
        <v>6</v>
      </c>
      <c r="F56" s="8">
        <v>1.89</v>
      </c>
      <c r="G56" s="12">
        <v>8</v>
      </c>
      <c r="H56" s="8">
        <v>3.39</v>
      </c>
      <c r="I56" s="12">
        <v>0</v>
      </c>
    </row>
    <row r="57" spans="2:9" ht="15" customHeight="1" x14ac:dyDescent="0.2">
      <c r="B57" t="s">
        <v>118</v>
      </c>
      <c r="C57" s="12">
        <v>13</v>
      </c>
      <c r="D57" s="8">
        <v>2.2999999999999998</v>
      </c>
      <c r="E57" s="12">
        <v>7</v>
      </c>
      <c r="F57" s="8">
        <v>2.21</v>
      </c>
      <c r="G57" s="12">
        <v>6</v>
      </c>
      <c r="H57" s="8">
        <v>2.54</v>
      </c>
      <c r="I57" s="12">
        <v>0</v>
      </c>
    </row>
    <row r="58" spans="2:9" ht="15" customHeight="1" x14ac:dyDescent="0.2">
      <c r="B58" t="s">
        <v>124</v>
      </c>
      <c r="C58" s="12">
        <v>12</v>
      </c>
      <c r="D58" s="8">
        <v>2.13</v>
      </c>
      <c r="E58" s="12">
        <v>6</v>
      </c>
      <c r="F58" s="8">
        <v>1.89</v>
      </c>
      <c r="G58" s="12">
        <v>6</v>
      </c>
      <c r="H58" s="8">
        <v>2.54</v>
      </c>
      <c r="I58" s="12">
        <v>0</v>
      </c>
    </row>
    <row r="59" spans="2:9" ht="15" customHeight="1" x14ac:dyDescent="0.2">
      <c r="B59" t="s">
        <v>134</v>
      </c>
      <c r="C59" s="12">
        <v>11</v>
      </c>
      <c r="D59" s="8">
        <v>1.95</v>
      </c>
      <c r="E59" s="12">
        <v>10</v>
      </c>
      <c r="F59" s="8">
        <v>3.15</v>
      </c>
      <c r="G59" s="12">
        <v>1</v>
      </c>
      <c r="H59" s="8">
        <v>0.42</v>
      </c>
      <c r="I59" s="12">
        <v>0</v>
      </c>
    </row>
    <row r="60" spans="2:9" ht="15" customHeight="1" x14ac:dyDescent="0.2">
      <c r="B60" t="s">
        <v>116</v>
      </c>
      <c r="C60" s="12">
        <v>10</v>
      </c>
      <c r="D60" s="8">
        <v>1.77</v>
      </c>
      <c r="E60" s="12">
        <v>1</v>
      </c>
      <c r="F60" s="8">
        <v>0.32</v>
      </c>
      <c r="G60" s="12">
        <v>9</v>
      </c>
      <c r="H60" s="8">
        <v>3.81</v>
      </c>
      <c r="I60" s="12">
        <v>0</v>
      </c>
    </row>
    <row r="61" spans="2:9" ht="15" customHeight="1" x14ac:dyDescent="0.2">
      <c r="B61" t="s">
        <v>163</v>
      </c>
      <c r="C61" s="12">
        <v>9</v>
      </c>
      <c r="D61" s="8">
        <v>1.6</v>
      </c>
      <c r="E61" s="12">
        <v>3</v>
      </c>
      <c r="F61" s="8">
        <v>0.95</v>
      </c>
      <c r="G61" s="12">
        <v>6</v>
      </c>
      <c r="H61" s="8">
        <v>2.54</v>
      </c>
      <c r="I61" s="12">
        <v>0</v>
      </c>
    </row>
    <row r="62" spans="2:9" ht="15" customHeight="1" x14ac:dyDescent="0.2">
      <c r="B62" t="s">
        <v>162</v>
      </c>
      <c r="C62" s="12">
        <v>9</v>
      </c>
      <c r="D62" s="8">
        <v>1.6</v>
      </c>
      <c r="E62" s="12">
        <v>5</v>
      </c>
      <c r="F62" s="8">
        <v>1.58</v>
      </c>
      <c r="G62" s="12">
        <v>4</v>
      </c>
      <c r="H62" s="8">
        <v>1.69</v>
      </c>
      <c r="I62" s="12">
        <v>0</v>
      </c>
    </row>
    <row r="63" spans="2:9" ht="15" customHeight="1" x14ac:dyDescent="0.2">
      <c r="B63" t="s">
        <v>166</v>
      </c>
      <c r="C63" s="12">
        <v>9</v>
      </c>
      <c r="D63" s="8">
        <v>1.6</v>
      </c>
      <c r="E63" s="12">
        <v>0</v>
      </c>
      <c r="F63" s="8">
        <v>0</v>
      </c>
      <c r="G63" s="12">
        <v>1</v>
      </c>
      <c r="H63" s="8">
        <v>0.42</v>
      </c>
      <c r="I63" s="12">
        <v>0</v>
      </c>
    </row>
    <row r="64" spans="2:9" ht="15" customHeight="1" x14ac:dyDescent="0.2">
      <c r="B64" t="s">
        <v>117</v>
      </c>
      <c r="C64" s="12">
        <v>8</v>
      </c>
      <c r="D64" s="8">
        <v>1.42</v>
      </c>
      <c r="E64" s="12">
        <v>0</v>
      </c>
      <c r="F64" s="8">
        <v>0</v>
      </c>
      <c r="G64" s="12">
        <v>8</v>
      </c>
      <c r="H64" s="8">
        <v>3.39</v>
      </c>
      <c r="I64" s="12">
        <v>0</v>
      </c>
    </row>
    <row r="65" spans="2:9" ht="15" customHeight="1" x14ac:dyDescent="0.2">
      <c r="B65" t="s">
        <v>119</v>
      </c>
      <c r="C65" s="12">
        <v>8</v>
      </c>
      <c r="D65" s="8">
        <v>1.42</v>
      </c>
      <c r="E65" s="12">
        <v>2</v>
      </c>
      <c r="F65" s="8">
        <v>0.63</v>
      </c>
      <c r="G65" s="12">
        <v>6</v>
      </c>
      <c r="H65" s="8">
        <v>2.54</v>
      </c>
      <c r="I65" s="12">
        <v>0</v>
      </c>
    </row>
    <row r="66" spans="2:9" ht="15" customHeight="1" x14ac:dyDescent="0.2">
      <c r="B66" t="s">
        <v>133</v>
      </c>
      <c r="C66" s="12">
        <v>8</v>
      </c>
      <c r="D66" s="8">
        <v>1.42</v>
      </c>
      <c r="E66" s="12">
        <v>6</v>
      </c>
      <c r="F66" s="8">
        <v>1.89</v>
      </c>
      <c r="G66" s="12">
        <v>2</v>
      </c>
      <c r="H66" s="8">
        <v>0.85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9F8F-7947-4B6F-AFB2-E31EC4E9C56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241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177</v>
      </c>
      <c r="D6" s="8">
        <v>15.05</v>
      </c>
      <c r="E6" s="12">
        <v>36</v>
      </c>
      <c r="F6" s="8">
        <v>5.72</v>
      </c>
      <c r="G6" s="12">
        <v>140</v>
      </c>
      <c r="H6" s="8">
        <v>25.88</v>
      </c>
      <c r="I6" s="12">
        <v>1</v>
      </c>
    </row>
    <row r="7" spans="2:9" ht="15" customHeight="1" x14ac:dyDescent="0.2">
      <c r="B7" t="s">
        <v>43</v>
      </c>
      <c r="C7" s="12">
        <v>41</v>
      </c>
      <c r="D7" s="8">
        <v>3.49</v>
      </c>
      <c r="E7" s="12">
        <v>8</v>
      </c>
      <c r="F7" s="8">
        <v>1.27</v>
      </c>
      <c r="G7" s="12">
        <v>33</v>
      </c>
      <c r="H7" s="8">
        <v>6.1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7</v>
      </c>
      <c r="D9" s="8">
        <v>0.6</v>
      </c>
      <c r="E9" s="12">
        <v>1</v>
      </c>
      <c r="F9" s="8">
        <v>0.16</v>
      </c>
      <c r="G9" s="12">
        <v>6</v>
      </c>
      <c r="H9" s="8">
        <v>1.1100000000000001</v>
      </c>
      <c r="I9" s="12">
        <v>0</v>
      </c>
    </row>
    <row r="10" spans="2:9" ht="15" customHeight="1" x14ac:dyDescent="0.2">
      <c r="B10" t="s">
        <v>46</v>
      </c>
      <c r="C10" s="12">
        <v>14</v>
      </c>
      <c r="D10" s="8">
        <v>1.19</v>
      </c>
      <c r="E10" s="12">
        <v>2</v>
      </c>
      <c r="F10" s="8">
        <v>0.32</v>
      </c>
      <c r="G10" s="12">
        <v>12</v>
      </c>
      <c r="H10" s="8">
        <v>2.2200000000000002</v>
      </c>
      <c r="I10" s="12">
        <v>0</v>
      </c>
    </row>
    <row r="11" spans="2:9" ht="15" customHeight="1" x14ac:dyDescent="0.2">
      <c r="B11" t="s">
        <v>47</v>
      </c>
      <c r="C11" s="12">
        <v>220</v>
      </c>
      <c r="D11" s="8">
        <v>18.71</v>
      </c>
      <c r="E11" s="12">
        <v>88</v>
      </c>
      <c r="F11" s="8">
        <v>13.99</v>
      </c>
      <c r="G11" s="12">
        <v>132</v>
      </c>
      <c r="H11" s="8">
        <v>24.4</v>
      </c>
      <c r="I11" s="12">
        <v>0</v>
      </c>
    </row>
    <row r="12" spans="2:9" ht="15" customHeight="1" x14ac:dyDescent="0.2">
      <c r="B12" t="s">
        <v>48</v>
      </c>
      <c r="C12" s="12">
        <v>9</v>
      </c>
      <c r="D12" s="8">
        <v>0.77</v>
      </c>
      <c r="E12" s="12">
        <v>4</v>
      </c>
      <c r="F12" s="8">
        <v>0.64</v>
      </c>
      <c r="G12" s="12">
        <v>5</v>
      </c>
      <c r="H12" s="8">
        <v>0.92</v>
      </c>
      <c r="I12" s="12">
        <v>0</v>
      </c>
    </row>
    <row r="13" spans="2:9" ht="15" customHeight="1" x14ac:dyDescent="0.2">
      <c r="B13" t="s">
        <v>49</v>
      </c>
      <c r="C13" s="12">
        <v>242</v>
      </c>
      <c r="D13" s="8">
        <v>20.58</v>
      </c>
      <c r="E13" s="12">
        <v>169</v>
      </c>
      <c r="F13" s="8">
        <v>26.87</v>
      </c>
      <c r="G13" s="12">
        <v>72</v>
      </c>
      <c r="H13" s="8">
        <v>13.31</v>
      </c>
      <c r="I13" s="12">
        <v>0</v>
      </c>
    </row>
    <row r="14" spans="2:9" ht="15" customHeight="1" x14ac:dyDescent="0.2">
      <c r="B14" t="s">
        <v>50</v>
      </c>
      <c r="C14" s="12">
        <v>23</v>
      </c>
      <c r="D14" s="8">
        <v>1.96</v>
      </c>
      <c r="E14" s="12">
        <v>7</v>
      </c>
      <c r="F14" s="8">
        <v>1.1100000000000001</v>
      </c>
      <c r="G14" s="12">
        <v>16</v>
      </c>
      <c r="H14" s="8">
        <v>2.96</v>
      </c>
      <c r="I14" s="12">
        <v>0</v>
      </c>
    </row>
    <row r="15" spans="2:9" ht="15" customHeight="1" x14ac:dyDescent="0.2">
      <c r="B15" t="s">
        <v>51</v>
      </c>
      <c r="C15" s="12">
        <v>126</v>
      </c>
      <c r="D15" s="8">
        <v>10.71</v>
      </c>
      <c r="E15" s="12">
        <v>85</v>
      </c>
      <c r="F15" s="8">
        <v>13.51</v>
      </c>
      <c r="G15" s="12">
        <v>40</v>
      </c>
      <c r="H15" s="8">
        <v>7.39</v>
      </c>
      <c r="I15" s="12">
        <v>0</v>
      </c>
    </row>
    <row r="16" spans="2:9" ht="15" customHeight="1" x14ac:dyDescent="0.2">
      <c r="B16" t="s">
        <v>52</v>
      </c>
      <c r="C16" s="12">
        <v>166</v>
      </c>
      <c r="D16" s="8">
        <v>14.12</v>
      </c>
      <c r="E16" s="12">
        <v>134</v>
      </c>
      <c r="F16" s="8">
        <v>21.3</v>
      </c>
      <c r="G16" s="12">
        <v>31</v>
      </c>
      <c r="H16" s="8">
        <v>5.73</v>
      </c>
      <c r="I16" s="12">
        <v>0</v>
      </c>
    </row>
    <row r="17" spans="2:9" ht="15" customHeight="1" x14ac:dyDescent="0.2">
      <c r="B17" t="s">
        <v>53</v>
      </c>
      <c r="C17" s="12">
        <v>56</v>
      </c>
      <c r="D17" s="8">
        <v>4.76</v>
      </c>
      <c r="E17" s="12">
        <v>47</v>
      </c>
      <c r="F17" s="8">
        <v>7.47</v>
      </c>
      <c r="G17" s="12">
        <v>8</v>
      </c>
      <c r="H17" s="8">
        <v>1.48</v>
      </c>
      <c r="I17" s="12">
        <v>1</v>
      </c>
    </row>
    <row r="18" spans="2:9" ht="15" customHeight="1" x14ac:dyDescent="0.2">
      <c r="B18" t="s">
        <v>54</v>
      </c>
      <c r="C18" s="12">
        <v>55</v>
      </c>
      <c r="D18" s="8">
        <v>4.68</v>
      </c>
      <c r="E18" s="12">
        <v>35</v>
      </c>
      <c r="F18" s="8">
        <v>5.56</v>
      </c>
      <c r="G18" s="12">
        <v>19</v>
      </c>
      <c r="H18" s="8">
        <v>3.51</v>
      </c>
      <c r="I18" s="12">
        <v>0</v>
      </c>
    </row>
    <row r="19" spans="2:9" ht="15" customHeight="1" x14ac:dyDescent="0.2">
      <c r="B19" t="s">
        <v>55</v>
      </c>
      <c r="C19" s="12">
        <v>40</v>
      </c>
      <c r="D19" s="8">
        <v>3.4</v>
      </c>
      <c r="E19" s="12">
        <v>13</v>
      </c>
      <c r="F19" s="8">
        <v>2.0699999999999998</v>
      </c>
      <c r="G19" s="12">
        <v>27</v>
      </c>
      <c r="H19" s="8">
        <v>4.99</v>
      </c>
      <c r="I19" s="12">
        <v>0</v>
      </c>
    </row>
    <row r="20" spans="2:9" ht="15" customHeight="1" x14ac:dyDescent="0.2">
      <c r="B20" s="9" t="s">
        <v>225</v>
      </c>
      <c r="C20" s="12">
        <f>SUM(LTBL_04209[総数／事業所数])</f>
        <v>1176</v>
      </c>
      <c r="E20" s="12">
        <f>SUBTOTAL(109,LTBL_04209[個人／事業所数])</f>
        <v>629</v>
      </c>
      <c r="G20" s="12">
        <f>SUBTOTAL(109,LTBL_04209[法人／事業所数])</f>
        <v>541</v>
      </c>
      <c r="I20" s="12">
        <f>SUBTOTAL(109,LTBL_04209[法人以外の団体／事業所数])</f>
        <v>2</v>
      </c>
    </row>
    <row r="21" spans="2:9" ht="15" customHeight="1" x14ac:dyDescent="0.2">
      <c r="E21" s="11">
        <f>LTBL_04209[[#Totals],[個人／事業所数]]/LTBL_04209[[#Totals],[総数／事業所数]]</f>
        <v>0.53486394557823125</v>
      </c>
      <c r="G21" s="11">
        <f>LTBL_04209[[#Totals],[法人／事業所数]]/LTBL_04209[[#Totals],[総数／事業所数]]</f>
        <v>0.46003401360544216</v>
      </c>
      <c r="I21" s="11">
        <f>LTBL_04209[[#Totals],[法人以外の団体／事業所数]]/LTBL_04209[[#Totals],[総数／事業所数]]</f>
        <v>1.7006802721088435E-3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76</v>
      </c>
      <c r="C24" s="12">
        <v>218</v>
      </c>
      <c r="D24" s="8">
        <v>18.54</v>
      </c>
      <c r="E24" s="12">
        <v>165</v>
      </c>
      <c r="F24" s="8">
        <v>26.23</v>
      </c>
      <c r="G24" s="12">
        <v>52</v>
      </c>
      <c r="H24" s="8">
        <v>9.61</v>
      </c>
      <c r="I24" s="12">
        <v>0</v>
      </c>
    </row>
    <row r="25" spans="2:9" ht="15" customHeight="1" x14ac:dyDescent="0.2">
      <c r="B25" t="s">
        <v>80</v>
      </c>
      <c r="C25" s="12">
        <v>140</v>
      </c>
      <c r="D25" s="8">
        <v>11.9</v>
      </c>
      <c r="E25" s="12">
        <v>119</v>
      </c>
      <c r="F25" s="8">
        <v>18.920000000000002</v>
      </c>
      <c r="G25" s="12">
        <v>21</v>
      </c>
      <c r="H25" s="8">
        <v>3.88</v>
      </c>
      <c r="I25" s="12">
        <v>0</v>
      </c>
    </row>
    <row r="26" spans="2:9" ht="15" customHeight="1" x14ac:dyDescent="0.2">
      <c r="B26" t="s">
        <v>79</v>
      </c>
      <c r="C26" s="12">
        <v>109</v>
      </c>
      <c r="D26" s="8">
        <v>9.27</v>
      </c>
      <c r="E26" s="12">
        <v>83</v>
      </c>
      <c r="F26" s="8">
        <v>13.2</v>
      </c>
      <c r="G26" s="12">
        <v>26</v>
      </c>
      <c r="H26" s="8">
        <v>4.8099999999999996</v>
      </c>
      <c r="I26" s="12">
        <v>0</v>
      </c>
    </row>
    <row r="27" spans="2:9" ht="15" customHeight="1" x14ac:dyDescent="0.2">
      <c r="B27" t="s">
        <v>74</v>
      </c>
      <c r="C27" s="12">
        <v>63</v>
      </c>
      <c r="D27" s="8">
        <v>5.36</v>
      </c>
      <c r="E27" s="12">
        <v>22</v>
      </c>
      <c r="F27" s="8">
        <v>3.5</v>
      </c>
      <c r="G27" s="12">
        <v>41</v>
      </c>
      <c r="H27" s="8">
        <v>7.58</v>
      </c>
      <c r="I27" s="12">
        <v>0</v>
      </c>
    </row>
    <row r="28" spans="2:9" ht="15" customHeight="1" x14ac:dyDescent="0.2">
      <c r="B28" t="s">
        <v>64</v>
      </c>
      <c r="C28" s="12">
        <v>62</v>
      </c>
      <c r="D28" s="8">
        <v>5.27</v>
      </c>
      <c r="E28" s="12">
        <v>9</v>
      </c>
      <c r="F28" s="8">
        <v>1.43</v>
      </c>
      <c r="G28" s="12">
        <v>52</v>
      </c>
      <c r="H28" s="8">
        <v>9.61</v>
      </c>
      <c r="I28" s="12">
        <v>1</v>
      </c>
    </row>
    <row r="29" spans="2:9" ht="15" customHeight="1" x14ac:dyDescent="0.2">
      <c r="B29" t="s">
        <v>66</v>
      </c>
      <c r="C29" s="12">
        <v>61</v>
      </c>
      <c r="D29" s="8">
        <v>5.19</v>
      </c>
      <c r="E29" s="12">
        <v>6</v>
      </c>
      <c r="F29" s="8">
        <v>0.95</v>
      </c>
      <c r="G29" s="12">
        <v>55</v>
      </c>
      <c r="H29" s="8">
        <v>10.17</v>
      </c>
      <c r="I29" s="12">
        <v>0</v>
      </c>
    </row>
    <row r="30" spans="2:9" ht="15" customHeight="1" x14ac:dyDescent="0.2">
      <c r="B30" t="s">
        <v>81</v>
      </c>
      <c r="C30" s="12">
        <v>56</v>
      </c>
      <c r="D30" s="8">
        <v>4.76</v>
      </c>
      <c r="E30" s="12">
        <v>47</v>
      </c>
      <c r="F30" s="8">
        <v>7.47</v>
      </c>
      <c r="G30" s="12">
        <v>8</v>
      </c>
      <c r="H30" s="8">
        <v>1.48</v>
      </c>
      <c r="I30" s="12">
        <v>1</v>
      </c>
    </row>
    <row r="31" spans="2:9" ht="15" customHeight="1" x14ac:dyDescent="0.2">
      <c r="B31" t="s">
        <v>65</v>
      </c>
      <c r="C31" s="12">
        <v>54</v>
      </c>
      <c r="D31" s="8">
        <v>4.59</v>
      </c>
      <c r="E31" s="12">
        <v>21</v>
      </c>
      <c r="F31" s="8">
        <v>3.34</v>
      </c>
      <c r="G31" s="12">
        <v>33</v>
      </c>
      <c r="H31" s="8">
        <v>6.1</v>
      </c>
      <c r="I31" s="12">
        <v>0</v>
      </c>
    </row>
    <row r="32" spans="2:9" ht="15" customHeight="1" x14ac:dyDescent="0.2">
      <c r="B32" t="s">
        <v>72</v>
      </c>
      <c r="C32" s="12">
        <v>46</v>
      </c>
      <c r="D32" s="8">
        <v>3.91</v>
      </c>
      <c r="E32" s="12">
        <v>26</v>
      </c>
      <c r="F32" s="8">
        <v>4.13</v>
      </c>
      <c r="G32" s="12">
        <v>20</v>
      </c>
      <c r="H32" s="8">
        <v>3.7</v>
      </c>
      <c r="I32" s="12">
        <v>0</v>
      </c>
    </row>
    <row r="33" spans="2:9" ht="15" customHeight="1" x14ac:dyDescent="0.2">
      <c r="B33" t="s">
        <v>82</v>
      </c>
      <c r="C33" s="12">
        <v>41</v>
      </c>
      <c r="D33" s="8">
        <v>3.49</v>
      </c>
      <c r="E33" s="12">
        <v>35</v>
      </c>
      <c r="F33" s="8">
        <v>5.56</v>
      </c>
      <c r="G33" s="12">
        <v>6</v>
      </c>
      <c r="H33" s="8">
        <v>1.1100000000000001</v>
      </c>
      <c r="I33" s="12">
        <v>0</v>
      </c>
    </row>
    <row r="34" spans="2:9" ht="15" customHeight="1" x14ac:dyDescent="0.2">
      <c r="B34" t="s">
        <v>73</v>
      </c>
      <c r="C34" s="12">
        <v>34</v>
      </c>
      <c r="D34" s="8">
        <v>2.89</v>
      </c>
      <c r="E34" s="12">
        <v>21</v>
      </c>
      <c r="F34" s="8">
        <v>3.34</v>
      </c>
      <c r="G34" s="12">
        <v>13</v>
      </c>
      <c r="H34" s="8">
        <v>2.4</v>
      </c>
      <c r="I34" s="12">
        <v>0</v>
      </c>
    </row>
    <row r="35" spans="2:9" ht="15" customHeight="1" x14ac:dyDescent="0.2">
      <c r="B35" t="s">
        <v>71</v>
      </c>
      <c r="C35" s="12">
        <v>22</v>
      </c>
      <c r="D35" s="8">
        <v>1.87</v>
      </c>
      <c r="E35" s="12">
        <v>12</v>
      </c>
      <c r="F35" s="8">
        <v>1.91</v>
      </c>
      <c r="G35" s="12">
        <v>10</v>
      </c>
      <c r="H35" s="8">
        <v>1.85</v>
      </c>
      <c r="I35" s="12">
        <v>0</v>
      </c>
    </row>
    <row r="36" spans="2:9" ht="15" customHeight="1" x14ac:dyDescent="0.2">
      <c r="B36" t="s">
        <v>75</v>
      </c>
      <c r="C36" s="12">
        <v>20</v>
      </c>
      <c r="D36" s="8">
        <v>1.7</v>
      </c>
      <c r="E36" s="12">
        <v>3</v>
      </c>
      <c r="F36" s="8">
        <v>0.48</v>
      </c>
      <c r="G36" s="12">
        <v>17</v>
      </c>
      <c r="H36" s="8">
        <v>3.14</v>
      </c>
      <c r="I36" s="12">
        <v>0</v>
      </c>
    </row>
    <row r="37" spans="2:9" ht="15" customHeight="1" x14ac:dyDescent="0.2">
      <c r="B37" t="s">
        <v>86</v>
      </c>
      <c r="C37" s="12">
        <v>17</v>
      </c>
      <c r="D37" s="8">
        <v>1.45</v>
      </c>
      <c r="E37" s="12">
        <v>12</v>
      </c>
      <c r="F37" s="8">
        <v>1.91</v>
      </c>
      <c r="G37" s="12">
        <v>5</v>
      </c>
      <c r="H37" s="8">
        <v>0.92</v>
      </c>
      <c r="I37" s="12">
        <v>0</v>
      </c>
    </row>
    <row r="38" spans="2:9" ht="15" customHeight="1" x14ac:dyDescent="0.2">
      <c r="B38" t="s">
        <v>84</v>
      </c>
      <c r="C38" s="12">
        <v>16</v>
      </c>
      <c r="D38" s="8">
        <v>1.36</v>
      </c>
      <c r="E38" s="12">
        <v>2</v>
      </c>
      <c r="F38" s="8">
        <v>0.32</v>
      </c>
      <c r="G38" s="12">
        <v>14</v>
      </c>
      <c r="H38" s="8">
        <v>2.59</v>
      </c>
      <c r="I38" s="12">
        <v>0</v>
      </c>
    </row>
    <row r="39" spans="2:9" ht="15" customHeight="1" x14ac:dyDescent="0.2">
      <c r="B39" t="s">
        <v>83</v>
      </c>
      <c r="C39" s="12">
        <v>14</v>
      </c>
      <c r="D39" s="8">
        <v>1.19</v>
      </c>
      <c r="E39" s="12">
        <v>0</v>
      </c>
      <c r="F39" s="8">
        <v>0</v>
      </c>
      <c r="G39" s="12">
        <v>13</v>
      </c>
      <c r="H39" s="8">
        <v>2.4</v>
      </c>
      <c r="I39" s="12">
        <v>0</v>
      </c>
    </row>
    <row r="40" spans="2:9" ht="15" customHeight="1" x14ac:dyDescent="0.2">
      <c r="B40" t="s">
        <v>68</v>
      </c>
      <c r="C40" s="12">
        <v>13</v>
      </c>
      <c r="D40" s="8">
        <v>1.1100000000000001</v>
      </c>
      <c r="E40" s="12">
        <v>2</v>
      </c>
      <c r="F40" s="8">
        <v>0.32</v>
      </c>
      <c r="G40" s="12">
        <v>11</v>
      </c>
      <c r="H40" s="8">
        <v>2.0299999999999998</v>
      </c>
      <c r="I40" s="12">
        <v>0</v>
      </c>
    </row>
    <row r="41" spans="2:9" ht="15" customHeight="1" x14ac:dyDescent="0.2">
      <c r="B41" t="s">
        <v>87</v>
      </c>
      <c r="C41" s="12">
        <v>13</v>
      </c>
      <c r="D41" s="8">
        <v>1.1100000000000001</v>
      </c>
      <c r="E41" s="12">
        <v>7</v>
      </c>
      <c r="F41" s="8">
        <v>1.1100000000000001</v>
      </c>
      <c r="G41" s="12">
        <v>6</v>
      </c>
      <c r="H41" s="8">
        <v>1.1100000000000001</v>
      </c>
      <c r="I41" s="12">
        <v>0</v>
      </c>
    </row>
    <row r="42" spans="2:9" ht="15" customHeight="1" x14ac:dyDescent="0.2">
      <c r="B42" t="s">
        <v>69</v>
      </c>
      <c r="C42" s="12">
        <v>12</v>
      </c>
      <c r="D42" s="8">
        <v>1.02</v>
      </c>
      <c r="E42" s="12">
        <v>0</v>
      </c>
      <c r="F42" s="8">
        <v>0</v>
      </c>
      <c r="G42" s="12">
        <v>12</v>
      </c>
      <c r="H42" s="8">
        <v>2.2200000000000002</v>
      </c>
      <c r="I42" s="12">
        <v>0</v>
      </c>
    </row>
    <row r="43" spans="2:9" ht="15" customHeight="1" x14ac:dyDescent="0.2">
      <c r="B43" t="s">
        <v>78</v>
      </c>
      <c r="C43" s="12">
        <v>12</v>
      </c>
      <c r="D43" s="8">
        <v>1.02</v>
      </c>
      <c r="E43" s="12">
        <v>0</v>
      </c>
      <c r="F43" s="8">
        <v>0</v>
      </c>
      <c r="G43" s="12">
        <v>12</v>
      </c>
      <c r="H43" s="8">
        <v>2.2200000000000002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126</v>
      </c>
      <c r="C47" s="12">
        <v>167</v>
      </c>
      <c r="D47" s="8">
        <v>14.2</v>
      </c>
      <c r="E47" s="12">
        <v>145</v>
      </c>
      <c r="F47" s="8">
        <v>23.05</v>
      </c>
      <c r="G47" s="12">
        <v>22</v>
      </c>
      <c r="H47" s="8">
        <v>4.07</v>
      </c>
      <c r="I47" s="12">
        <v>0</v>
      </c>
    </row>
    <row r="48" spans="2:9" ht="15" customHeight="1" x14ac:dyDescent="0.2">
      <c r="B48" t="s">
        <v>132</v>
      </c>
      <c r="C48" s="12">
        <v>62</v>
      </c>
      <c r="D48" s="8">
        <v>5.27</v>
      </c>
      <c r="E48" s="12">
        <v>58</v>
      </c>
      <c r="F48" s="8">
        <v>9.2200000000000006</v>
      </c>
      <c r="G48" s="12">
        <v>4</v>
      </c>
      <c r="H48" s="8">
        <v>0.74</v>
      </c>
      <c r="I48" s="12">
        <v>0</v>
      </c>
    </row>
    <row r="49" spans="2:9" ht="15" customHeight="1" x14ac:dyDescent="0.2">
      <c r="B49" t="s">
        <v>131</v>
      </c>
      <c r="C49" s="12">
        <v>54</v>
      </c>
      <c r="D49" s="8">
        <v>4.59</v>
      </c>
      <c r="E49" s="12">
        <v>49</v>
      </c>
      <c r="F49" s="8">
        <v>7.79</v>
      </c>
      <c r="G49" s="12">
        <v>5</v>
      </c>
      <c r="H49" s="8">
        <v>0.92</v>
      </c>
      <c r="I49" s="12">
        <v>0</v>
      </c>
    </row>
    <row r="50" spans="2:9" ht="15" customHeight="1" x14ac:dyDescent="0.2">
      <c r="B50" t="s">
        <v>133</v>
      </c>
      <c r="C50" s="12">
        <v>39</v>
      </c>
      <c r="D50" s="8">
        <v>3.32</v>
      </c>
      <c r="E50" s="12">
        <v>34</v>
      </c>
      <c r="F50" s="8">
        <v>5.41</v>
      </c>
      <c r="G50" s="12">
        <v>4</v>
      </c>
      <c r="H50" s="8">
        <v>0.74</v>
      </c>
      <c r="I50" s="12">
        <v>1</v>
      </c>
    </row>
    <row r="51" spans="2:9" ht="15" customHeight="1" x14ac:dyDescent="0.2">
      <c r="B51" t="s">
        <v>129</v>
      </c>
      <c r="C51" s="12">
        <v>38</v>
      </c>
      <c r="D51" s="8">
        <v>3.23</v>
      </c>
      <c r="E51" s="12">
        <v>32</v>
      </c>
      <c r="F51" s="8">
        <v>5.09</v>
      </c>
      <c r="G51" s="12">
        <v>6</v>
      </c>
      <c r="H51" s="8">
        <v>1.1100000000000001</v>
      </c>
      <c r="I51" s="12">
        <v>0</v>
      </c>
    </row>
    <row r="52" spans="2:9" ht="15" customHeight="1" x14ac:dyDescent="0.2">
      <c r="B52" t="s">
        <v>125</v>
      </c>
      <c r="C52" s="12">
        <v>28</v>
      </c>
      <c r="D52" s="8">
        <v>2.38</v>
      </c>
      <c r="E52" s="12">
        <v>10</v>
      </c>
      <c r="F52" s="8">
        <v>1.59</v>
      </c>
      <c r="G52" s="12">
        <v>18</v>
      </c>
      <c r="H52" s="8">
        <v>3.33</v>
      </c>
      <c r="I52" s="12">
        <v>0</v>
      </c>
    </row>
    <row r="53" spans="2:9" ht="15" customHeight="1" x14ac:dyDescent="0.2">
      <c r="B53" t="s">
        <v>128</v>
      </c>
      <c r="C53" s="12">
        <v>28</v>
      </c>
      <c r="D53" s="8">
        <v>2.38</v>
      </c>
      <c r="E53" s="12">
        <v>17</v>
      </c>
      <c r="F53" s="8">
        <v>2.7</v>
      </c>
      <c r="G53" s="12">
        <v>11</v>
      </c>
      <c r="H53" s="8">
        <v>2.0299999999999998</v>
      </c>
      <c r="I53" s="12">
        <v>0</v>
      </c>
    </row>
    <row r="54" spans="2:9" ht="15" customHeight="1" x14ac:dyDescent="0.2">
      <c r="B54" t="s">
        <v>134</v>
      </c>
      <c r="C54" s="12">
        <v>28</v>
      </c>
      <c r="D54" s="8">
        <v>2.38</v>
      </c>
      <c r="E54" s="12">
        <v>24</v>
      </c>
      <c r="F54" s="8">
        <v>3.82</v>
      </c>
      <c r="G54" s="12">
        <v>4</v>
      </c>
      <c r="H54" s="8">
        <v>0.74</v>
      </c>
      <c r="I54" s="12">
        <v>0</v>
      </c>
    </row>
    <row r="55" spans="2:9" ht="15" customHeight="1" x14ac:dyDescent="0.2">
      <c r="B55" t="s">
        <v>119</v>
      </c>
      <c r="C55" s="12">
        <v>26</v>
      </c>
      <c r="D55" s="8">
        <v>2.21</v>
      </c>
      <c r="E55" s="12">
        <v>3</v>
      </c>
      <c r="F55" s="8">
        <v>0.48</v>
      </c>
      <c r="G55" s="12">
        <v>23</v>
      </c>
      <c r="H55" s="8">
        <v>4.25</v>
      </c>
      <c r="I55" s="12">
        <v>0</v>
      </c>
    </row>
    <row r="56" spans="2:9" ht="15" customHeight="1" x14ac:dyDescent="0.2">
      <c r="B56" t="s">
        <v>124</v>
      </c>
      <c r="C56" s="12">
        <v>23</v>
      </c>
      <c r="D56" s="8">
        <v>1.96</v>
      </c>
      <c r="E56" s="12">
        <v>11</v>
      </c>
      <c r="F56" s="8">
        <v>1.75</v>
      </c>
      <c r="G56" s="12">
        <v>12</v>
      </c>
      <c r="H56" s="8">
        <v>2.2200000000000002</v>
      </c>
      <c r="I56" s="12">
        <v>0</v>
      </c>
    </row>
    <row r="57" spans="2:9" ht="15" customHeight="1" x14ac:dyDescent="0.2">
      <c r="B57" t="s">
        <v>116</v>
      </c>
      <c r="C57" s="12">
        <v>22</v>
      </c>
      <c r="D57" s="8">
        <v>1.87</v>
      </c>
      <c r="E57" s="12">
        <v>2</v>
      </c>
      <c r="F57" s="8">
        <v>0.32</v>
      </c>
      <c r="G57" s="12">
        <v>20</v>
      </c>
      <c r="H57" s="8">
        <v>3.7</v>
      </c>
      <c r="I57" s="12">
        <v>0</v>
      </c>
    </row>
    <row r="58" spans="2:9" ht="15" customHeight="1" x14ac:dyDescent="0.2">
      <c r="B58" t="s">
        <v>122</v>
      </c>
      <c r="C58" s="12">
        <v>22</v>
      </c>
      <c r="D58" s="8">
        <v>1.87</v>
      </c>
      <c r="E58" s="12">
        <v>12</v>
      </c>
      <c r="F58" s="8">
        <v>1.91</v>
      </c>
      <c r="G58" s="12">
        <v>10</v>
      </c>
      <c r="H58" s="8">
        <v>1.85</v>
      </c>
      <c r="I58" s="12">
        <v>0</v>
      </c>
    </row>
    <row r="59" spans="2:9" ht="15" customHeight="1" x14ac:dyDescent="0.2">
      <c r="B59" t="s">
        <v>120</v>
      </c>
      <c r="C59" s="12">
        <v>20</v>
      </c>
      <c r="D59" s="8">
        <v>1.7</v>
      </c>
      <c r="E59" s="12">
        <v>3</v>
      </c>
      <c r="F59" s="8">
        <v>0.48</v>
      </c>
      <c r="G59" s="12">
        <v>17</v>
      </c>
      <c r="H59" s="8">
        <v>3.14</v>
      </c>
      <c r="I59" s="12">
        <v>0</v>
      </c>
    </row>
    <row r="60" spans="2:9" ht="15" customHeight="1" x14ac:dyDescent="0.2">
      <c r="B60" t="s">
        <v>121</v>
      </c>
      <c r="C60" s="12">
        <v>19</v>
      </c>
      <c r="D60" s="8">
        <v>1.62</v>
      </c>
      <c r="E60" s="12">
        <v>13</v>
      </c>
      <c r="F60" s="8">
        <v>2.0699999999999998</v>
      </c>
      <c r="G60" s="12">
        <v>6</v>
      </c>
      <c r="H60" s="8">
        <v>1.1100000000000001</v>
      </c>
      <c r="I60" s="12">
        <v>0</v>
      </c>
    </row>
    <row r="61" spans="2:9" ht="15" customHeight="1" x14ac:dyDescent="0.2">
      <c r="B61" t="s">
        <v>118</v>
      </c>
      <c r="C61" s="12">
        <v>18</v>
      </c>
      <c r="D61" s="8">
        <v>1.53</v>
      </c>
      <c r="E61" s="12">
        <v>4</v>
      </c>
      <c r="F61" s="8">
        <v>0.64</v>
      </c>
      <c r="G61" s="12">
        <v>14</v>
      </c>
      <c r="H61" s="8">
        <v>2.59</v>
      </c>
      <c r="I61" s="12">
        <v>0</v>
      </c>
    </row>
    <row r="62" spans="2:9" ht="15" customHeight="1" x14ac:dyDescent="0.2">
      <c r="B62" t="s">
        <v>138</v>
      </c>
      <c r="C62" s="12">
        <v>18</v>
      </c>
      <c r="D62" s="8">
        <v>1.53</v>
      </c>
      <c r="E62" s="12">
        <v>3</v>
      </c>
      <c r="F62" s="8">
        <v>0.48</v>
      </c>
      <c r="G62" s="12">
        <v>15</v>
      </c>
      <c r="H62" s="8">
        <v>2.77</v>
      </c>
      <c r="I62" s="12">
        <v>0</v>
      </c>
    </row>
    <row r="63" spans="2:9" ht="15" customHeight="1" x14ac:dyDescent="0.2">
      <c r="B63" t="s">
        <v>152</v>
      </c>
      <c r="C63" s="12">
        <v>18</v>
      </c>
      <c r="D63" s="8">
        <v>1.53</v>
      </c>
      <c r="E63" s="12">
        <v>8</v>
      </c>
      <c r="F63" s="8">
        <v>1.27</v>
      </c>
      <c r="G63" s="12">
        <v>10</v>
      </c>
      <c r="H63" s="8">
        <v>1.85</v>
      </c>
      <c r="I63" s="12">
        <v>0</v>
      </c>
    </row>
    <row r="64" spans="2:9" ht="15" customHeight="1" x14ac:dyDescent="0.2">
      <c r="B64" t="s">
        <v>123</v>
      </c>
      <c r="C64" s="12">
        <v>17</v>
      </c>
      <c r="D64" s="8">
        <v>1.45</v>
      </c>
      <c r="E64" s="12">
        <v>4</v>
      </c>
      <c r="F64" s="8">
        <v>0.64</v>
      </c>
      <c r="G64" s="12">
        <v>13</v>
      </c>
      <c r="H64" s="8">
        <v>2.4</v>
      </c>
      <c r="I64" s="12">
        <v>0</v>
      </c>
    </row>
    <row r="65" spans="2:9" ht="15" customHeight="1" x14ac:dyDescent="0.2">
      <c r="B65" t="s">
        <v>167</v>
      </c>
      <c r="C65" s="12">
        <v>15</v>
      </c>
      <c r="D65" s="8">
        <v>1.28</v>
      </c>
      <c r="E65" s="12">
        <v>6</v>
      </c>
      <c r="F65" s="8">
        <v>0.95</v>
      </c>
      <c r="G65" s="12">
        <v>9</v>
      </c>
      <c r="H65" s="8">
        <v>1.66</v>
      </c>
      <c r="I65" s="12">
        <v>0</v>
      </c>
    </row>
    <row r="66" spans="2:9" ht="15" customHeight="1" x14ac:dyDescent="0.2">
      <c r="B66" t="s">
        <v>154</v>
      </c>
      <c r="C66" s="12">
        <v>15</v>
      </c>
      <c r="D66" s="8">
        <v>1.28</v>
      </c>
      <c r="E66" s="12">
        <v>13</v>
      </c>
      <c r="F66" s="8">
        <v>2.0699999999999998</v>
      </c>
      <c r="G66" s="12">
        <v>2</v>
      </c>
      <c r="H66" s="8">
        <v>0.37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A661-5FB4-47B4-91D2-B14007072F2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242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0.11</v>
      </c>
      <c r="E5" s="12">
        <v>0</v>
      </c>
      <c r="F5" s="8">
        <v>0</v>
      </c>
      <c r="G5" s="12">
        <v>1</v>
      </c>
      <c r="H5" s="8">
        <v>0.22</v>
      </c>
      <c r="I5" s="12">
        <v>0</v>
      </c>
    </row>
    <row r="6" spans="2:9" ht="15" customHeight="1" x14ac:dyDescent="0.2">
      <c r="B6" t="s">
        <v>42</v>
      </c>
      <c r="C6" s="12">
        <v>120</v>
      </c>
      <c r="D6" s="8">
        <v>12.7</v>
      </c>
      <c r="E6" s="12">
        <v>25</v>
      </c>
      <c r="F6" s="8">
        <v>5.32</v>
      </c>
      <c r="G6" s="12">
        <v>95</v>
      </c>
      <c r="H6" s="8">
        <v>20.47</v>
      </c>
      <c r="I6" s="12">
        <v>0</v>
      </c>
    </row>
    <row r="7" spans="2:9" ht="15" customHeight="1" x14ac:dyDescent="0.2">
      <c r="B7" t="s">
        <v>43</v>
      </c>
      <c r="C7" s="12">
        <v>62</v>
      </c>
      <c r="D7" s="8">
        <v>6.56</v>
      </c>
      <c r="E7" s="12">
        <v>13</v>
      </c>
      <c r="F7" s="8">
        <v>2.77</v>
      </c>
      <c r="G7" s="12">
        <v>49</v>
      </c>
      <c r="H7" s="8">
        <v>10.56</v>
      </c>
      <c r="I7" s="12">
        <v>0</v>
      </c>
    </row>
    <row r="8" spans="2:9" ht="15" customHeight="1" x14ac:dyDescent="0.2">
      <c r="B8" t="s">
        <v>44</v>
      </c>
      <c r="C8" s="12">
        <v>3</v>
      </c>
      <c r="D8" s="8">
        <v>0.32</v>
      </c>
      <c r="E8" s="12">
        <v>0</v>
      </c>
      <c r="F8" s="8">
        <v>0</v>
      </c>
      <c r="G8" s="12">
        <v>2</v>
      </c>
      <c r="H8" s="8">
        <v>0.43</v>
      </c>
      <c r="I8" s="12">
        <v>0</v>
      </c>
    </row>
    <row r="9" spans="2:9" ht="15" customHeight="1" x14ac:dyDescent="0.2">
      <c r="B9" t="s">
        <v>45</v>
      </c>
      <c r="C9" s="12">
        <v>7</v>
      </c>
      <c r="D9" s="8">
        <v>0.74</v>
      </c>
      <c r="E9" s="12">
        <v>0</v>
      </c>
      <c r="F9" s="8">
        <v>0</v>
      </c>
      <c r="G9" s="12">
        <v>7</v>
      </c>
      <c r="H9" s="8">
        <v>1.51</v>
      </c>
      <c r="I9" s="12">
        <v>0</v>
      </c>
    </row>
    <row r="10" spans="2:9" ht="15" customHeight="1" x14ac:dyDescent="0.2">
      <c r="B10" t="s">
        <v>46</v>
      </c>
      <c r="C10" s="12">
        <v>21</v>
      </c>
      <c r="D10" s="8">
        <v>2.2200000000000002</v>
      </c>
      <c r="E10" s="12">
        <v>3</v>
      </c>
      <c r="F10" s="8">
        <v>0.64</v>
      </c>
      <c r="G10" s="12">
        <v>18</v>
      </c>
      <c r="H10" s="8">
        <v>3.88</v>
      </c>
      <c r="I10" s="12">
        <v>0</v>
      </c>
    </row>
    <row r="11" spans="2:9" ht="15" customHeight="1" x14ac:dyDescent="0.2">
      <c r="B11" t="s">
        <v>47</v>
      </c>
      <c r="C11" s="12">
        <v>193</v>
      </c>
      <c r="D11" s="8">
        <v>20.420000000000002</v>
      </c>
      <c r="E11" s="12">
        <v>64</v>
      </c>
      <c r="F11" s="8">
        <v>13.62</v>
      </c>
      <c r="G11" s="12">
        <v>129</v>
      </c>
      <c r="H11" s="8">
        <v>27.8</v>
      </c>
      <c r="I11" s="12">
        <v>0</v>
      </c>
    </row>
    <row r="12" spans="2:9" ht="15" customHeight="1" x14ac:dyDescent="0.2">
      <c r="B12" t="s">
        <v>48</v>
      </c>
      <c r="C12" s="12">
        <v>11</v>
      </c>
      <c r="D12" s="8">
        <v>1.1599999999999999</v>
      </c>
      <c r="E12" s="12">
        <v>3</v>
      </c>
      <c r="F12" s="8">
        <v>0.64</v>
      </c>
      <c r="G12" s="12">
        <v>8</v>
      </c>
      <c r="H12" s="8">
        <v>1.72</v>
      </c>
      <c r="I12" s="12">
        <v>0</v>
      </c>
    </row>
    <row r="13" spans="2:9" ht="15" customHeight="1" x14ac:dyDescent="0.2">
      <c r="B13" t="s">
        <v>49</v>
      </c>
      <c r="C13" s="12">
        <v>142</v>
      </c>
      <c r="D13" s="8">
        <v>15.03</v>
      </c>
      <c r="E13" s="12">
        <v>104</v>
      </c>
      <c r="F13" s="8">
        <v>22.13</v>
      </c>
      <c r="G13" s="12">
        <v>38</v>
      </c>
      <c r="H13" s="8">
        <v>8.19</v>
      </c>
      <c r="I13" s="12">
        <v>0</v>
      </c>
    </row>
    <row r="14" spans="2:9" ht="15" customHeight="1" x14ac:dyDescent="0.2">
      <c r="B14" t="s">
        <v>50</v>
      </c>
      <c r="C14" s="12">
        <v>28</v>
      </c>
      <c r="D14" s="8">
        <v>2.96</v>
      </c>
      <c r="E14" s="12">
        <v>16</v>
      </c>
      <c r="F14" s="8">
        <v>3.4</v>
      </c>
      <c r="G14" s="12">
        <v>10</v>
      </c>
      <c r="H14" s="8">
        <v>2.16</v>
      </c>
      <c r="I14" s="12">
        <v>0</v>
      </c>
    </row>
    <row r="15" spans="2:9" ht="15" customHeight="1" x14ac:dyDescent="0.2">
      <c r="B15" t="s">
        <v>51</v>
      </c>
      <c r="C15" s="12">
        <v>126</v>
      </c>
      <c r="D15" s="8">
        <v>13.33</v>
      </c>
      <c r="E15" s="12">
        <v>99</v>
      </c>
      <c r="F15" s="8">
        <v>21.06</v>
      </c>
      <c r="G15" s="12">
        <v>27</v>
      </c>
      <c r="H15" s="8">
        <v>5.82</v>
      </c>
      <c r="I15" s="12">
        <v>0</v>
      </c>
    </row>
    <row r="16" spans="2:9" ht="15" customHeight="1" x14ac:dyDescent="0.2">
      <c r="B16" t="s">
        <v>52</v>
      </c>
      <c r="C16" s="12">
        <v>127</v>
      </c>
      <c r="D16" s="8">
        <v>13.44</v>
      </c>
      <c r="E16" s="12">
        <v>98</v>
      </c>
      <c r="F16" s="8">
        <v>20.85</v>
      </c>
      <c r="G16" s="12">
        <v>28</v>
      </c>
      <c r="H16" s="8">
        <v>6.03</v>
      </c>
      <c r="I16" s="12">
        <v>0</v>
      </c>
    </row>
    <row r="17" spans="2:9" ht="15" customHeight="1" x14ac:dyDescent="0.2">
      <c r="B17" t="s">
        <v>53</v>
      </c>
      <c r="C17" s="12">
        <v>31</v>
      </c>
      <c r="D17" s="8">
        <v>3.28</v>
      </c>
      <c r="E17" s="12">
        <v>22</v>
      </c>
      <c r="F17" s="8">
        <v>4.68</v>
      </c>
      <c r="G17" s="12">
        <v>6</v>
      </c>
      <c r="H17" s="8">
        <v>1.29</v>
      </c>
      <c r="I17" s="12">
        <v>0</v>
      </c>
    </row>
    <row r="18" spans="2:9" ht="15" customHeight="1" x14ac:dyDescent="0.2">
      <c r="B18" t="s">
        <v>54</v>
      </c>
      <c r="C18" s="12">
        <v>44</v>
      </c>
      <c r="D18" s="8">
        <v>4.66</v>
      </c>
      <c r="E18" s="12">
        <v>17</v>
      </c>
      <c r="F18" s="8">
        <v>3.62</v>
      </c>
      <c r="G18" s="12">
        <v>24</v>
      </c>
      <c r="H18" s="8">
        <v>5.17</v>
      </c>
      <c r="I18" s="12">
        <v>0</v>
      </c>
    </row>
    <row r="19" spans="2:9" ht="15" customHeight="1" x14ac:dyDescent="0.2">
      <c r="B19" t="s">
        <v>55</v>
      </c>
      <c r="C19" s="12">
        <v>29</v>
      </c>
      <c r="D19" s="8">
        <v>3.07</v>
      </c>
      <c r="E19" s="12">
        <v>6</v>
      </c>
      <c r="F19" s="8">
        <v>1.28</v>
      </c>
      <c r="G19" s="12">
        <v>22</v>
      </c>
      <c r="H19" s="8">
        <v>4.74</v>
      </c>
      <c r="I19" s="12">
        <v>0</v>
      </c>
    </row>
    <row r="20" spans="2:9" ht="15" customHeight="1" x14ac:dyDescent="0.2">
      <c r="B20" s="9" t="s">
        <v>225</v>
      </c>
      <c r="C20" s="12">
        <f>SUM(LTBL_04211[総数／事業所数])</f>
        <v>945</v>
      </c>
      <c r="E20" s="12">
        <f>SUBTOTAL(109,LTBL_04211[個人／事業所数])</f>
        <v>470</v>
      </c>
      <c r="G20" s="12">
        <f>SUBTOTAL(109,LTBL_04211[法人／事業所数])</f>
        <v>464</v>
      </c>
      <c r="I20" s="12">
        <f>SUBTOTAL(109,LTBL_04211[法人以外の団体／事業所数])</f>
        <v>0</v>
      </c>
    </row>
    <row r="21" spans="2:9" ht="15" customHeight="1" x14ac:dyDescent="0.2">
      <c r="E21" s="11">
        <f>LTBL_04211[[#Totals],[個人／事業所数]]/LTBL_04211[[#Totals],[総数／事業所数]]</f>
        <v>0.49735449735449733</v>
      </c>
      <c r="G21" s="11">
        <f>LTBL_04211[[#Totals],[法人／事業所数]]/LTBL_04211[[#Totals],[総数／事業所数]]</f>
        <v>0.491005291005291</v>
      </c>
      <c r="I21" s="11">
        <f>LTBL_04211[[#Totals],[法人以外の団体／事業所数]]/LTBL_04211[[#Totals],[総数／事業所数]]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76</v>
      </c>
      <c r="C24" s="12">
        <v>127</v>
      </c>
      <c r="D24" s="8">
        <v>13.44</v>
      </c>
      <c r="E24" s="12">
        <v>103</v>
      </c>
      <c r="F24" s="8">
        <v>21.91</v>
      </c>
      <c r="G24" s="12">
        <v>24</v>
      </c>
      <c r="H24" s="8">
        <v>5.17</v>
      </c>
      <c r="I24" s="12">
        <v>0</v>
      </c>
    </row>
    <row r="25" spans="2:9" ht="15" customHeight="1" x14ac:dyDescent="0.2">
      <c r="B25" t="s">
        <v>79</v>
      </c>
      <c r="C25" s="12">
        <v>110</v>
      </c>
      <c r="D25" s="8">
        <v>11.64</v>
      </c>
      <c r="E25" s="12">
        <v>96</v>
      </c>
      <c r="F25" s="8">
        <v>20.43</v>
      </c>
      <c r="G25" s="12">
        <v>14</v>
      </c>
      <c r="H25" s="8">
        <v>3.02</v>
      </c>
      <c r="I25" s="12">
        <v>0</v>
      </c>
    </row>
    <row r="26" spans="2:9" ht="15" customHeight="1" x14ac:dyDescent="0.2">
      <c r="B26" t="s">
        <v>80</v>
      </c>
      <c r="C26" s="12">
        <v>102</v>
      </c>
      <c r="D26" s="8">
        <v>10.79</v>
      </c>
      <c r="E26" s="12">
        <v>86</v>
      </c>
      <c r="F26" s="8">
        <v>18.3</v>
      </c>
      <c r="G26" s="12">
        <v>16</v>
      </c>
      <c r="H26" s="8">
        <v>3.45</v>
      </c>
      <c r="I26" s="12">
        <v>0</v>
      </c>
    </row>
    <row r="27" spans="2:9" ht="15" customHeight="1" x14ac:dyDescent="0.2">
      <c r="B27" t="s">
        <v>64</v>
      </c>
      <c r="C27" s="12">
        <v>55</v>
      </c>
      <c r="D27" s="8">
        <v>5.82</v>
      </c>
      <c r="E27" s="12">
        <v>11</v>
      </c>
      <c r="F27" s="8">
        <v>2.34</v>
      </c>
      <c r="G27" s="12">
        <v>44</v>
      </c>
      <c r="H27" s="8">
        <v>9.48</v>
      </c>
      <c r="I27" s="12">
        <v>0</v>
      </c>
    </row>
    <row r="28" spans="2:9" ht="15" customHeight="1" x14ac:dyDescent="0.2">
      <c r="B28" t="s">
        <v>74</v>
      </c>
      <c r="C28" s="12">
        <v>50</v>
      </c>
      <c r="D28" s="8">
        <v>5.29</v>
      </c>
      <c r="E28" s="12">
        <v>17</v>
      </c>
      <c r="F28" s="8">
        <v>3.62</v>
      </c>
      <c r="G28" s="12">
        <v>33</v>
      </c>
      <c r="H28" s="8">
        <v>7.11</v>
      </c>
      <c r="I28" s="12">
        <v>0</v>
      </c>
    </row>
    <row r="29" spans="2:9" ht="15" customHeight="1" x14ac:dyDescent="0.2">
      <c r="B29" t="s">
        <v>65</v>
      </c>
      <c r="C29" s="12">
        <v>38</v>
      </c>
      <c r="D29" s="8">
        <v>4.0199999999999996</v>
      </c>
      <c r="E29" s="12">
        <v>11</v>
      </c>
      <c r="F29" s="8">
        <v>2.34</v>
      </c>
      <c r="G29" s="12">
        <v>27</v>
      </c>
      <c r="H29" s="8">
        <v>5.82</v>
      </c>
      <c r="I29" s="12">
        <v>0</v>
      </c>
    </row>
    <row r="30" spans="2:9" ht="15" customHeight="1" x14ac:dyDescent="0.2">
      <c r="B30" t="s">
        <v>72</v>
      </c>
      <c r="C30" s="12">
        <v>36</v>
      </c>
      <c r="D30" s="8">
        <v>3.81</v>
      </c>
      <c r="E30" s="12">
        <v>18</v>
      </c>
      <c r="F30" s="8">
        <v>3.83</v>
      </c>
      <c r="G30" s="12">
        <v>18</v>
      </c>
      <c r="H30" s="8">
        <v>3.88</v>
      </c>
      <c r="I30" s="12">
        <v>0</v>
      </c>
    </row>
    <row r="31" spans="2:9" ht="15" customHeight="1" x14ac:dyDescent="0.2">
      <c r="B31" t="s">
        <v>81</v>
      </c>
      <c r="C31" s="12">
        <v>31</v>
      </c>
      <c r="D31" s="8">
        <v>3.28</v>
      </c>
      <c r="E31" s="12">
        <v>22</v>
      </c>
      <c r="F31" s="8">
        <v>4.68</v>
      </c>
      <c r="G31" s="12">
        <v>6</v>
      </c>
      <c r="H31" s="8">
        <v>1.29</v>
      </c>
      <c r="I31" s="12">
        <v>0</v>
      </c>
    </row>
    <row r="32" spans="2:9" ht="15" customHeight="1" x14ac:dyDescent="0.2">
      <c r="B32" t="s">
        <v>66</v>
      </c>
      <c r="C32" s="12">
        <v>27</v>
      </c>
      <c r="D32" s="8">
        <v>2.86</v>
      </c>
      <c r="E32" s="12">
        <v>3</v>
      </c>
      <c r="F32" s="8">
        <v>0.64</v>
      </c>
      <c r="G32" s="12">
        <v>24</v>
      </c>
      <c r="H32" s="8">
        <v>5.17</v>
      </c>
      <c r="I32" s="12">
        <v>0</v>
      </c>
    </row>
    <row r="33" spans="2:9" ht="15" customHeight="1" x14ac:dyDescent="0.2">
      <c r="B33" t="s">
        <v>82</v>
      </c>
      <c r="C33" s="12">
        <v>23</v>
      </c>
      <c r="D33" s="8">
        <v>2.4300000000000002</v>
      </c>
      <c r="E33" s="12">
        <v>17</v>
      </c>
      <c r="F33" s="8">
        <v>3.62</v>
      </c>
      <c r="G33" s="12">
        <v>6</v>
      </c>
      <c r="H33" s="8">
        <v>1.29</v>
      </c>
      <c r="I33" s="12">
        <v>0</v>
      </c>
    </row>
    <row r="34" spans="2:9" ht="15" customHeight="1" x14ac:dyDescent="0.2">
      <c r="B34" t="s">
        <v>68</v>
      </c>
      <c r="C34" s="12">
        <v>22</v>
      </c>
      <c r="D34" s="8">
        <v>2.33</v>
      </c>
      <c r="E34" s="12">
        <v>2</v>
      </c>
      <c r="F34" s="8">
        <v>0.43</v>
      </c>
      <c r="G34" s="12">
        <v>20</v>
      </c>
      <c r="H34" s="8">
        <v>4.3099999999999996</v>
      </c>
      <c r="I34" s="12">
        <v>0</v>
      </c>
    </row>
    <row r="35" spans="2:9" ht="15" customHeight="1" x14ac:dyDescent="0.2">
      <c r="B35" t="s">
        <v>83</v>
      </c>
      <c r="C35" s="12">
        <v>21</v>
      </c>
      <c r="D35" s="8">
        <v>2.2200000000000002</v>
      </c>
      <c r="E35" s="12">
        <v>0</v>
      </c>
      <c r="F35" s="8">
        <v>0</v>
      </c>
      <c r="G35" s="12">
        <v>18</v>
      </c>
      <c r="H35" s="8">
        <v>3.88</v>
      </c>
      <c r="I35" s="12">
        <v>0</v>
      </c>
    </row>
    <row r="36" spans="2:9" ht="15" customHeight="1" x14ac:dyDescent="0.2">
      <c r="B36" t="s">
        <v>71</v>
      </c>
      <c r="C36" s="12">
        <v>20</v>
      </c>
      <c r="D36" s="8">
        <v>2.12</v>
      </c>
      <c r="E36" s="12">
        <v>8</v>
      </c>
      <c r="F36" s="8">
        <v>1.7</v>
      </c>
      <c r="G36" s="12">
        <v>12</v>
      </c>
      <c r="H36" s="8">
        <v>2.59</v>
      </c>
      <c r="I36" s="12">
        <v>0</v>
      </c>
    </row>
    <row r="37" spans="2:9" ht="15" customHeight="1" x14ac:dyDescent="0.2">
      <c r="B37" t="s">
        <v>86</v>
      </c>
      <c r="C37" s="12">
        <v>19</v>
      </c>
      <c r="D37" s="8">
        <v>2.0099999999999998</v>
      </c>
      <c r="E37" s="12">
        <v>11</v>
      </c>
      <c r="F37" s="8">
        <v>2.34</v>
      </c>
      <c r="G37" s="12">
        <v>8</v>
      </c>
      <c r="H37" s="8">
        <v>1.72</v>
      </c>
      <c r="I37" s="12">
        <v>0</v>
      </c>
    </row>
    <row r="38" spans="2:9" ht="15" customHeight="1" x14ac:dyDescent="0.2">
      <c r="B38" t="s">
        <v>69</v>
      </c>
      <c r="C38" s="12">
        <v>18</v>
      </c>
      <c r="D38" s="8">
        <v>1.9</v>
      </c>
      <c r="E38" s="12">
        <v>2</v>
      </c>
      <c r="F38" s="8">
        <v>0.43</v>
      </c>
      <c r="G38" s="12">
        <v>16</v>
      </c>
      <c r="H38" s="8">
        <v>3.45</v>
      </c>
      <c r="I38" s="12">
        <v>0</v>
      </c>
    </row>
    <row r="39" spans="2:9" ht="15" customHeight="1" x14ac:dyDescent="0.2">
      <c r="B39" t="s">
        <v>73</v>
      </c>
      <c r="C39" s="12">
        <v>17</v>
      </c>
      <c r="D39" s="8">
        <v>1.8</v>
      </c>
      <c r="E39" s="12">
        <v>12</v>
      </c>
      <c r="F39" s="8">
        <v>2.5499999999999998</v>
      </c>
      <c r="G39" s="12">
        <v>5</v>
      </c>
      <c r="H39" s="8">
        <v>1.08</v>
      </c>
      <c r="I39" s="12">
        <v>0</v>
      </c>
    </row>
    <row r="40" spans="2:9" ht="15" customHeight="1" x14ac:dyDescent="0.2">
      <c r="B40" t="s">
        <v>70</v>
      </c>
      <c r="C40" s="12">
        <v>16</v>
      </c>
      <c r="D40" s="8">
        <v>1.69</v>
      </c>
      <c r="E40" s="12">
        <v>3</v>
      </c>
      <c r="F40" s="8">
        <v>0.64</v>
      </c>
      <c r="G40" s="12">
        <v>13</v>
      </c>
      <c r="H40" s="8">
        <v>2.8</v>
      </c>
      <c r="I40" s="12">
        <v>0</v>
      </c>
    </row>
    <row r="41" spans="2:9" ht="15" customHeight="1" x14ac:dyDescent="0.2">
      <c r="B41" t="s">
        <v>78</v>
      </c>
      <c r="C41" s="12">
        <v>14</v>
      </c>
      <c r="D41" s="8">
        <v>1.48</v>
      </c>
      <c r="E41" s="12">
        <v>6</v>
      </c>
      <c r="F41" s="8">
        <v>1.28</v>
      </c>
      <c r="G41" s="12">
        <v>7</v>
      </c>
      <c r="H41" s="8">
        <v>1.51</v>
      </c>
      <c r="I41" s="12">
        <v>0</v>
      </c>
    </row>
    <row r="42" spans="2:9" ht="15" customHeight="1" x14ac:dyDescent="0.2">
      <c r="B42" t="s">
        <v>77</v>
      </c>
      <c r="C42" s="12">
        <v>12</v>
      </c>
      <c r="D42" s="8">
        <v>1.27</v>
      </c>
      <c r="E42" s="12">
        <v>10</v>
      </c>
      <c r="F42" s="8">
        <v>2.13</v>
      </c>
      <c r="G42" s="12">
        <v>2</v>
      </c>
      <c r="H42" s="8">
        <v>0.43</v>
      </c>
      <c r="I42" s="12">
        <v>0</v>
      </c>
    </row>
    <row r="43" spans="2:9" ht="15" customHeight="1" x14ac:dyDescent="0.2">
      <c r="B43" t="s">
        <v>95</v>
      </c>
      <c r="C43" s="12">
        <v>11</v>
      </c>
      <c r="D43" s="8">
        <v>1.1599999999999999</v>
      </c>
      <c r="E43" s="12">
        <v>3</v>
      </c>
      <c r="F43" s="8">
        <v>0.64</v>
      </c>
      <c r="G43" s="12">
        <v>8</v>
      </c>
      <c r="H43" s="8">
        <v>1.72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126</v>
      </c>
      <c r="C47" s="12">
        <v>91</v>
      </c>
      <c r="D47" s="8">
        <v>9.6300000000000008</v>
      </c>
      <c r="E47" s="12">
        <v>80</v>
      </c>
      <c r="F47" s="8">
        <v>17.02</v>
      </c>
      <c r="G47" s="12">
        <v>11</v>
      </c>
      <c r="H47" s="8">
        <v>2.37</v>
      </c>
      <c r="I47" s="12">
        <v>0</v>
      </c>
    </row>
    <row r="48" spans="2:9" ht="15" customHeight="1" x14ac:dyDescent="0.2">
      <c r="B48" t="s">
        <v>132</v>
      </c>
      <c r="C48" s="12">
        <v>42</v>
      </c>
      <c r="D48" s="8">
        <v>4.4400000000000004</v>
      </c>
      <c r="E48" s="12">
        <v>38</v>
      </c>
      <c r="F48" s="8">
        <v>8.09</v>
      </c>
      <c r="G48" s="12">
        <v>4</v>
      </c>
      <c r="H48" s="8">
        <v>0.86</v>
      </c>
      <c r="I48" s="12">
        <v>0</v>
      </c>
    </row>
    <row r="49" spans="2:9" ht="15" customHeight="1" x14ac:dyDescent="0.2">
      <c r="B49" t="s">
        <v>131</v>
      </c>
      <c r="C49" s="12">
        <v>41</v>
      </c>
      <c r="D49" s="8">
        <v>4.34</v>
      </c>
      <c r="E49" s="12">
        <v>38</v>
      </c>
      <c r="F49" s="8">
        <v>8.09</v>
      </c>
      <c r="G49" s="12">
        <v>3</v>
      </c>
      <c r="H49" s="8">
        <v>0.65</v>
      </c>
      <c r="I49" s="12">
        <v>0</v>
      </c>
    </row>
    <row r="50" spans="2:9" ht="15" customHeight="1" x14ac:dyDescent="0.2">
      <c r="B50" t="s">
        <v>129</v>
      </c>
      <c r="C50" s="12">
        <v>31</v>
      </c>
      <c r="D50" s="8">
        <v>3.28</v>
      </c>
      <c r="E50" s="12">
        <v>30</v>
      </c>
      <c r="F50" s="8">
        <v>6.38</v>
      </c>
      <c r="G50" s="12">
        <v>1</v>
      </c>
      <c r="H50" s="8">
        <v>0.22</v>
      </c>
      <c r="I50" s="12">
        <v>0</v>
      </c>
    </row>
    <row r="51" spans="2:9" ht="15" customHeight="1" x14ac:dyDescent="0.2">
      <c r="B51" t="s">
        <v>130</v>
      </c>
      <c r="C51" s="12">
        <v>31</v>
      </c>
      <c r="D51" s="8">
        <v>3.28</v>
      </c>
      <c r="E51" s="12">
        <v>26</v>
      </c>
      <c r="F51" s="8">
        <v>5.53</v>
      </c>
      <c r="G51" s="12">
        <v>5</v>
      </c>
      <c r="H51" s="8">
        <v>1.08</v>
      </c>
      <c r="I51" s="12">
        <v>0</v>
      </c>
    </row>
    <row r="52" spans="2:9" ht="15" customHeight="1" x14ac:dyDescent="0.2">
      <c r="B52" t="s">
        <v>128</v>
      </c>
      <c r="C52" s="12">
        <v>27</v>
      </c>
      <c r="D52" s="8">
        <v>2.86</v>
      </c>
      <c r="E52" s="12">
        <v>24</v>
      </c>
      <c r="F52" s="8">
        <v>5.1100000000000003</v>
      </c>
      <c r="G52" s="12">
        <v>3</v>
      </c>
      <c r="H52" s="8">
        <v>0.65</v>
      </c>
      <c r="I52" s="12">
        <v>0</v>
      </c>
    </row>
    <row r="53" spans="2:9" ht="15" customHeight="1" x14ac:dyDescent="0.2">
      <c r="B53" t="s">
        <v>125</v>
      </c>
      <c r="C53" s="12">
        <v>23</v>
      </c>
      <c r="D53" s="8">
        <v>2.4300000000000002</v>
      </c>
      <c r="E53" s="12">
        <v>12</v>
      </c>
      <c r="F53" s="8">
        <v>2.5499999999999998</v>
      </c>
      <c r="G53" s="12">
        <v>11</v>
      </c>
      <c r="H53" s="8">
        <v>2.37</v>
      </c>
      <c r="I53" s="12">
        <v>0</v>
      </c>
    </row>
    <row r="54" spans="2:9" ht="15" customHeight="1" x14ac:dyDescent="0.2">
      <c r="B54" t="s">
        <v>116</v>
      </c>
      <c r="C54" s="12">
        <v>21</v>
      </c>
      <c r="D54" s="8">
        <v>2.2200000000000002</v>
      </c>
      <c r="E54" s="12">
        <v>4</v>
      </c>
      <c r="F54" s="8">
        <v>0.85</v>
      </c>
      <c r="G54" s="12">
        <v>17</v>
      </c>
      <c r="H54" s="8">
        <v>3.66</v>
      </c>
      <c r="I54" s="12">
        <v>0</v>
      </c>
    </row>
    <row r="55" spans="2:9" ht="15" customHeight="1" x14ac:dyDescent="0.2">
      <c r="B55" t="s">
        <v>134</v>
      </c>
      <c r="C55" s="12">
        <v>20</v>
      </c>
      <c r="D55" s="8">
        <v>2.12</v>
      </c>
      <c r="E55" s="12">
        <v>14</v>
      </c>
      <c r="F55" s="8">
        <v>2.98</v>
      </c>
      <c r="G55" s="12">
        <v>6</v>
      </c>
      <c r="H55" s="8">
        <v>1.29</v>
      </c>
      <c r="I55" s="12">
        <v>0</v>
      </c>
    </row>
    <row r="56" spans="2:9" ht="15" customHeight="1" x14ac:dyDescent="0.2">
      <c r="B56" t="s">
        <v>133</v>
      </c>
      <c r="C56" s="12">
        <v>17</v>
      </c>
      <c r="D56" s="8">
        <v>1.8</v>
      </c>
      <c r="E56" s="12">
        <v>12</v>
      </c>
      <c r="F56" s="8">
        <v>2.5499999999999998</v>
      </c>
      <c r="G56" s="12">
        <v>5</v>
      </c>
      <c r="H56" s="8">
        <v>1.08</v>
      </c>
      <c r="I56" s="12">
        <v>0</v>
      </c>
    </row>
    <row r="57" spans="2:9" ht="15" customHeight="1" x14ac:dyDescent="0.2">
      <c r="B57" t="s">
        <v>124</v>
      </c>
      <c r="C57" s="12">
        <v>16</v>
      </c>
      <c r="D57" s="8">
        <v>1.69</v>
      </c>
      <c r="E57" s="12">
        <v>11</v>
      </c>
      <c r="F57" s="8">
        <v>2.34</v>
      </c>
      <c r="G57" s="12">
        <v>5</v>
      </c>
      <c r="H57" s="8">
        <v>1.08</v>
      </c>
      <c r="I57" s="12">
        <v>0</v>
      </c>
    </row>
    <row r="58" spans="2:9" ht="15" customHeight="1" x14ac:dyDescent="0.2">
      <c r="B58" t="s">
        <v>123</v>
      </c>
      <c r="C58" s="12">
        <v>14</v>
      </c>
      <c r="D58" s="8">
        <v>1.48</v>
      </c>
      <c r="E58" s="12">
        <v>2</v>
      </c>
      <c r="F58" s="8">
        <v>0.43</v>
      </c>
      <c r="G58" s="12">
        <v>12</v>
      </c>
      <c r="H58" s="8">
        <v>2.59</v>
      </c>
      <c r="I58" s="12">
        <v>0</v>
      </c>
    </row>
    <row r="59" spans="2:9" ht="15" customHeight="1" x14ac:dyDescent="0.2">
      <c r="B59" t="s">
        <v>121</v>
      </c>
      <c r="C59" s="12">
        <v>13</v>
      </c>
      <c r="D59" s="8">
        <v>1.38</v>
      </c>
      <c r="E59" s="12">
        <v>6</v>
      </c>
      <c r="F59" s="8">
        <v>1.28</v>
      </c>
      <c r="G59" s="12">
        <v>7</v>
      </c>
      <c r="H59" s="8">
        <v>1.51</v>
      </c>
      <c r="I59" s="12">
        <v>0</v>
      </c>
    </row>
    <row r="60" spans="2:9" ht="15" customHeight="1" x14ac:dyDescent="0.2">
      <c r="B60" t="s">
        <v>152</v>
      </c>
      <c r="C60" s="12">
        <v>13</v>
      </c>
      <c r="D60" s="8">
        <v>1.38</v>
      </c>
      <c r="E60" s="12">
        <v>7</v>
      </c>
      <c r="F60" s="8">
        <v>1.49</v>
      </c>
      <c r="G60" s="12">
        <v>6</v>
      </c>
      <c r="H60" s="8">
        <v>1.29</v>
      </c>
      <c r="I60" s="12">
        <v>0</v>
      </c>
    </row>
    <row r="61" spans="2:9" ht="15" customHeight="1" x14ac:dyDescent="0.2">
      <c r="B61" t="s">
        <v>168</v>
      </c>
      <c r="C61" s="12">
        <v>13</v>
      </c>
      <c r="D61" s="8">
        <v>1.38</v>
      </c>
      <c r="E61" s="12">
        <v>8</v>
      </c>
      <c r="F61" s="8">
        <v>1.7</v>
      </c>
      <c r="G61" s="12">
        <v>5</v>
      </c>
      <c r="H61" s="8">
        <v>1.08</v>
      </c>
      <c r="I61" s="12">
        <v>0</v>
      </c>
    </row>
    <row r="62" spans="2:9" ht="15" customHeight="1" x14ac:dyDescent="0.2">
      <c r="B62" t="s">
        <v>159</v>
      </c>
      <c r="C62" s="12">
        <v>12</v>
      </c>
      <c r="D62" s="8">
        <v>1.27</v>
      </c>
      <c r="E62" s="12">
        <v>11</v>
      </c>
      <c r="F62" s="8">
        <v>2.34</v>
      </c>
      <c r="G62" s="12">
        <v>1</v>
      </c>
      <c r="H62" s="8">
        <v>0.22</v>
      </c>
      <c r="I62" s="12">
        <v>0</v>
      </c>
    </row>
    <row r="63" spans="2:9" ht="15" customHeight="1" x14ac:dyDescent="0.2">
      <c r="B63" t="s">
        <v>145</v>
      </c>
      <c r="C63" s="12">
        <v>11</v>
      </c>
      <c r="D63" s="8">
        <v>1.1599999999999999</v>
      </c>
      <c r="E63" s="12">
        <v>3</v>
      </c>
      <c r="F63" s="8">
        <v>0.64</v>
      </c>
      <c r="G63" s="12">
        <v>8</v>
      </c>
      <c r="H63" s="8">
        <v>1.72</v>
      </c>
      <c r="I63" s="12">
        <v>0</v>
      </c>
    </row>
    <row r="64" spans="2:9" ht="15" customHeight="1" x14ac:dyDescent="0.2">
      <c r="B64" t="s">
        <v>119</v>
      </c>
      <c r="C64" s="12">
        <v>11</v>
      </c>
      <c r="D64" s="8">
        <v>1.1599999999999999</v>
      </c>
      <c r="E64" s="12">
        <v>0</v>
      </c>
      <c r="F64" s="8">
        <v>0</v>
      </c>
      <c r="G64" s="12">
        <v>11</v>
      </c>
      <c r="H64" s="8">
        <v>2.37</v>
      </c>
      <c r="I64" s="12">
        <v>0</v>
      </c>
    </row>
    <row r="65" spans="2:9" ht="15" customHeight="1" x14ac:dyDescent="0.2">
      <c r="B65" t="s">
        <v>164</v>
      </c>
      <c r="C65" s="12">
        <v>11</v>
      </c>
      <c r="D65" s="8">
        <v>1.1599999999999999</v>
      </c>
      <c r="E65" s="12">
        <v>3</v>
      </c>
      <c r="F65" s="8">
        <v>0.64</v>
      </c>
      <c r="G65" s="12">
        <v>8</v>
      </c>
      <c r="H65" s="8">
        <v>1.72</v>
      </c>
      <c r="I65" s="12">
        <v>0</v>
      </c>
    </row>
    <row r="66" spans="2:9" ht="15" customHeight="1" x14ac:dyDescent="0.2">
      <c r="B66" t="s">
        <v>154</v>
      </c>
      <c r="C66" s="12">
        <v>11</v>
      </c>
      <c r="D66" s="8">
        <v>1.1599999999999999</v>
      </c>
      <c r="E66" s="12">
        <v>10</v>
      </c>
      <c r="F66" s="8">
        <v>2.13</v>
      </c>
      <c r="G66" s="12">
        <v>1</v>
      </c>
      <c r="H66" s="8">
        <v>0.22</v>
      </c>
      <c r="I66" s="12">
        <v>0</v>
      </c>
    </row>
    <row r="67" spans="2:9" ht="15" customHeight="1" x14ac:dyDescent="0.2">
      <c r="B67" t="s">
        <v>169</v>
      </c>
      <c r="C67" s="12">
        <v>11</v>
      </c>
      <c r="D67" s="8">
        <v>1.1599999999999999</v>
      </c>
      <c r="E67" s="12">
        <v>0</v>
      </c>
      <c r="F67" s="8">
        <v>0</v>
      </c>
      <c r="G67" s="12">
        <v>11</v>
      </c>
      <c r="H67" s="8">
        <v>2.37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BD2A3-8203-435D-A169-C880A89EA5B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243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421</v>
      </c>
      <c r="D6" s="8">
        <v>17.920000000000002</v>
      </c>
      <c r="E6" s="12">
        <v>238</v>
      </c>
      <c r="F6" s="8">
        <v>15.6</v>
      </c>
      <c r="G6" s="12">
        <v>183</v>
      </c>
      <c r="H6" s="8">
        <v>23.37</v>
      </c>
      <c r="I6" s="12">
        <v>0</v>
      </c>
    </row>
    <row r="7" spans="2:9" ht="15" customHeight="1" x14ac:dyDescent="0.2">
      <c r="B7" t="s">
        <v>43</v>
      </c>
      <c r="C7" s="12">
        <v>151</v>
      </c>
      <c r="D7" s="8">
        <v>6.43</v>
      </c>
      <c r="E7" s="12">
        <v>78</v>
      </c>
      <c r="F7" s="8">
        <v>5.1100000000000003</v>
      </c>
      <c r="G7" s="12">
        <v>73</v>
      </c>
      <c r="H7" s="8">
        <v>9.32</v>
      </c>
      <c r="I7" s="12">
        <v>0</v>
      </c>
    </row>
    <row r="8" spans="2:9" ht="15" customHeight="1" x14ac:dyDescent="0.2">
      <c r="B8" t="s">
        <v>44</v>
      </c>
      <c r="C8" s="12">
        <v>3</v>
      </c>
      <c r="D8" s="8">
        <v>0.13</v>
      </c>
      <c r="E8" s="12">
        <v>0</v>
      </c>
      <c r="F8" s="8">
        <v>0</v>
      </c>
      <c r="G8" s="12">
        <v>2</v>
      </c>
      <c r="H8" s="8">
        <v>0.26</v>
      </c>
      <c r="I8" s="12">
        <v>1</v>
      </c>
    </row>
    <row r="9" spans="2:9" ht="15" customHeight="1" x14ac:dyDescent="0.2">
      <c r="B9" t="s">
        <v>45</v>
      </c>
      <c r="C9" s="12">
        <v>7</v>
      </c>
      <c r="D9" s="8">
        <v>0.3</v>
      </c>
      <c r="E9" s="12">
        <v>2</v>
      </c>
      <c r="F9" s="8">
        <v>0.13</v>
      </c>
      <c r="G9" s="12">
        <v>5</v>
      </c>
      <c r="H9" s="8">
        <v>0.64</v>
      </c>
      <c r="I9" s="12">
        <v>0</v>
      </c>
    </row>
    <row r="10" spans="2:9" ht="15" customHeight="1" x14ac:dyDescent="0.2">
      <c r="B10" t="s">
        <v>46</v>
      </c>
      <c r="C10" s="12">
        <v>34</v>
      </c>
      <c r="D10" s="8">
        <v>1.45</v>
      </c>
      <c r="E10" s="12">
        <v>15</v>
      </c>
      <c r="F10" s="8">
        <v>0.98</v>
      </c>
      <c r="G10" s="12">
        <v>19</v>
      </c>
      <c r="H10" s="8">
        <v>2.4300000000000002</v>
      </c>
      <c r="I10" s="12">
        <v>0</v>
      </c>
    </row>
    <row r="11" spans="2:9" ht="15" customHeight="1" x14ac:dyDescent="0.2">
      <c r="B11" t="s">
        <v>47</v>
      </c>
      <c r="C11" s="12">
        <v>537</v>
      </c>
      <c r="D11" s="8">
        <v>22.86</v>
      </c>
      <c r="E11" s="12">
        <v>320</v>
      </c>
      <c r="F11" s="8">
        <v>20.97</v>
      </c>
      <c r="G11" s="12">
        <v>216</v>
      </c>
      <c r="H11" s="8">
        <v>27.59</v>
      </c>
      <c r="I11" s="12">
        <v>1</v>
      </c>
    </row>
    <row r="12" spans="2:9" ht="15" customHeight="1" x14ac:dyDescent="0.2">
      <c r="B12" t="s">
        <v>48</v>
      </c>
      <c r="C12" s="12">
        <v>13</v>
      </c>
      <c r="D12" s="8">
        <v>0.55000000000000004</v>
      </c>
      <c r="E12" s="12">
        <v>3</v>
      </c>
      <c r="F12" s="8">
        <v>0.2</v>
      </c>
      <c r="G12" s="12">
        <v>10</v>
      </c>
      <c r="H12" s="8">
        <v>1.28</v>
      </c>
      <c r="I12" s="12">
        <v>0</v>
      </c>
    </row>
    <row r="13" spans="2:9" ht="15" customHeight="1" x14ac:dyDescent="0.2">
      <c r="B13" t="s">
        <v>49</v>
      </c>
      <c r="C13" s="12">
        <v>253</v>
      </c>
      <c r="D13" s="8">
        <v>10.77</v>
      </c>
      <c r="E13" s="12">
        <v>168</v>
      </c>
      <c r="F13" s="8">
        <v>11.01</v>
      </c>
      <c r="G13" s="12">
        <v>85</v>
      </c>
      <c r="H13" s="8">
        <v>10.86</v>
      </c>
      <c r="I13" s="12">
        <v>0</v>
      </c>
    </row>
    <row r="14" spans="2:9" ht="15" customHeight="1" x14ac:dyDescent="0.2">
      <c r="B14" t="s">
        <v>50</v>
      </c>
      <c r="C14" s="12">
        <v>78</v>
      </c>
      <c r="D14" s="8">
        <v>3.32</v>
      </c>
      <c r="E14" s="12">
        <v>41</v>
      </c>
      <c r="F14" s="8">
        <v>2.69</v>
      </c>
      <c r="G14" s="12">
        <v>35</v>
      </c>
      <c r="H14" s="8">
        <v>4.47</v>
      </c>
      <c r="I14" s="12">
        <v>0</v>
      </c>
    </row>
    <row r="15" spans="2:9" ht="15" customHeight="1" x14ac:dyDescent="0.2">
      <c r="B15" t="s">
        <v>51</v>
      </c>
      <c r="C15" s="12">
        <v>268</v>
      </c>
      <c r="D15" s="8">
        <v>11.41</v>
      </c>
      <c r="E15" s="12">
        <v>225</v>
      </c>
      <c r="F15" s="8">
        <v>14.74</v>
      </c>
      <c r="G15" s="12">
        <v>38</v>
      </c>
      <c r="H15" s="8">
        <v>4.8499999999999996</v>
      </c>
      <c r="I15" s="12">
        <v>1</v>
      </c>
    </row>
    <row r="16" spans="2:9" ht="15" customHeight="1" x14ac:dyDescent="0.2">
      <c r="B16" t="s">
        <v>52</v>
      </c>
      <c r="C16" s="12">
        <v>335</v>
      </c>
      <c r="D16" s="8">
        <v>14.26</v>
      </c>
      <c r="E16" s="12">
        <v>279</v>
      </c>
      <c r="F16" s="8">
        <v>18.28</v>
      </c>
      <c r="G16" s="12">
        <v>51</v>
      </c>
      <c r="H16" s="8">
        <v>6.51</v>
      </c>
      <c r="I16" s="12">
        <v>4</v>
      </c>
    </row>
    <row r="17" spans="2:9" ht="15" customHeight="1" x14ac:dyDescent="0.2">
      <c r="B17" t="s">
        <v>53</v>
      </c>
      <c r="C17" s="12">
        <v>88</v>
      </c>
      <c r="D17" s="8">
        <v>3.75</v>
      </c>
      <c r="E17" s="12">
        <v>56</v>
      </c>
      <c r="F17" s="8">
        <v>3.67</v>
      </c>
      <c r="G17" s="12">
        <v>16</v>
      </c>
      <c r="H17" s="8">
        <v>2.04</v>
      </c>
      <c r="I17" s="12">
        <v>11</v>
      </c>
    </row>
    <row r="18" spans="2:9" ht="15" customHeight="1" x14ac:dyDescent="0.2">
      <c r="B18" t="s">
        <v>54</v>
      </c>
      <c r="C18" s="12">
        <v>75</v>
      </c>
      <c r="D18" s="8">
        <v>3.19</v>
      </c>
      <c r="E18" s="12">
        <v>46</v>
      </c>
      <c r="F18" s="8">
        <v>3.01</v>
      </c>
      <c r="G18" s="12">
        <v>26</v>
      </c>
      <c r="H18" s="8">
        <v>3.32</v>
      </c>
      <c r="I18" s="12">
        <v>0</v>
      </c>
    </row>
    <row r="19" spans="2:9" ht="15" customHeight="1" x14ac:dyDescent="0.2">
      <c r="B19" t="s">
        <v>55</v>
      </c>
      <c r="C19" s="12">
        <v>86</v>
      </c>
      <c r="D19" s="8">
        <v>3.66</v>
      </c>
      <c r="E19" s="12">
        <v>55</v>
      </c>
      <c r="F19" s="8">
        <v>3.6</v>
      </c>
      <c r="G19" s="12">
        <v>24</v>
      </c>
      <c r="H19" s="8">
        <v>3.07</v>
      </c>
      <c r="I19" s="12">
        <v>4</v>
      </c>
    </row>
    <row r="20" spans="2:9" ht="15" customHeight="1" x14ac:dyDescent="0.2">
      <c r="B20" s="9" t="s">
        <v>225</v>
      </c>
      <c r="C20" s="12">
        <f>SUM(LTBL_04212[総数／事業所数])</f>
        <v>2349</v>
      </c>
      <c r="E20" s="12">
        <f>SUBTOTAL(109,LTBL_04212[個人／事業所数])</f>
        <v>1526</v>
      </c>
      <c r="G20" s="12">
        <f>SUBTOTAL(109,LTBL_04212[法人／事業所数])</f>
        <v>783</v>
      </c>
      <c r="I20" s="12">
        <f>SUBTOTAL(109,LTBL_04212[法人以外の団体／事業所数])</f>
        <v>22</v>
      </c>
    </row>
    <row r="21" spans="2:9" ht="15" customHeight="1" x14ac:dyDescent="0.2">
      <c r="E21" s="11">
        <f>LTBL_04212[[#Totals],[個人／事業所数]]/LTBL_04212[[#Totals],[総数／事業所数]]</f>
        <v>0.64963814389101748</v>
      </c>
      <c r="G21" s="11">
        <f>LTBL_04212[[#Totals],[法人／事業所数]]/LTBL_04212[[#Totals],[総数／事業所数]]</f>
        <v>0.33333333333333331</v>
      </c>
      <c r="I21" s="11">
        <f>LTBL_04212[[#Totals],[法人以外の団体／事業所数]]/LTBL_04212[[#Totals],[総数／事業所数]]</f>
        <v>9.3656875266070663E-3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284</v>
      </c>
      <c r="D24" s="8">
        <v>12.09</v>
      </c>
      <c r="E24" s="12">
        <v>265</v>
      </c>
      <c r="F24" s="8">
        <v>17.37</v>
      </c>
      <c r="G24" s="12">
        <v>19</v>
      </c>
      <c r="H24" s="8">
        <v>2.4300000000000002</v>
      </c>
      <c r="I24" s="12">
        <v>0</v>
      </c>
    </row>
    <row r="25" spans="2:9" ht="15" customHeight="1" x14ac:dyDescent="0.2">
      <c r="B25" t="s">
        <v>79</v>
      </c>
      <c r="C25" s="12">
        <v>236</v>
      </c>
      <c r="D25" s="8">
        <v>10.050000000000001</v>
      </c>
      <c r="E25" s="12">
        <v>213</v>
      </c>
      <c r="F25" s="8">
        <v>13.96</v>
      </c>
      <c r="G25" s="12">
        <v>23</v>
      </c>
      <c r="H25" s="8">
        <v>2.94</v>
      </c>
      <c r="I25" s="12">
        <v>0</v>
      </c>
    </row>
    <row r="26" spans="2:9" ht="15" customHeight="1" x14ac:dyDescent="0.2">
      <c r="B26" t="s">
        <v>76</v>
      </c>
      <c r="C26" s="12">
        <v>227</v>
      </c>
      <c r="D26" s="8">
        <v>9.66</v>
      </c>
      <c r="E26" s="12">
        <v>165</v>
      </c>
      <c r="F26" s="8">
        <v>10.81</v>
      </c>
      <c r="G26" s="12">
        <v>62</v>
      </c>
      <c r="H26" s="8">
        <v>7.92</v>
      </c>
      <c r="I26" s="12">
        <v>0</v>
      </c>
    </row>
    <row r="27" spans="2:9" ht="15" customHeight="1" x14ac:dyDescent="0.2">
      <c r="B27" t="s">
        <v>65</v>
      </c>
      <c r="C27" s="12">
        <v>177</v>
      </c>
      <c r="D27" s="8">
        <v>7.54</v>
      </c>
      <c r="E27" s="12">
        <v>121</v>
      </c>
      <c r="F27" s="8">
        <v>7.93</v>
      </c>
      <c r="G27" s="12">
        <v>56</v>
      </c>
      <c r="H27" s="8">
        <v>7.15</v>
      </c>
      <c r="I27" s="12">
        <v>0</v>
      </c>
    </row>
    <row r="28" spans="2:9" ht="15" customHeight="1" x14ac:dyDescent="0.2">
      <c r="B28" t="s">
        <v>74</v>
      </c>
      <c r="C28" s="12">
        <v>176</v>
      </c>
      <c r="D28" s="8">
        <v>7.49</v>
      </c>
      <c r="E28" s="12">
        <v>97</v>
      </c>
      <c r="F28" s="8">
        <v>6.36</v>
      </c>
      <c r="G28" s="12">
        <v>79</v>
      </c>
      <c r="H28" s="8">
        <v>10.09</v>
      </c>
      <c r="I28" s="12">
        <v>0</v>
      </c>
    </row>
    <row r="29" spans="2:9" ht="15" customHeight="1" x14ac:dyDescent="0.2">
      <c r="B29" t="s">
        <v>64</v>
      </c>
      <c r="C29" s="12">
        <v>171</v>
      </c>
      <c r="D29" s="8">
        <v>7.28</v>
      </c>
      <c r="E29" s="12">
        <v>83</v>
      </c>
      <c r="F29" s="8">
        <v>5.44</v>
      </c>
      <c r="G29" s="12">
        <v>88</v>
      </c>
      <c r="H29" s="8">
        <v>11.24</v>
      </c>
      <c r="I29" s="12">
        <v>0</v>
      </c>
    </row>
    <row r="30" spans="2:9" ht="15" customHeight="1" x14ac:dyDescent="0.2">
      <c r="B30" t="s">
        <v>72</v>
      </c>
      <c r="C30" s="12">
        <v>121</v>
      </c>
      <c r="D30" s="8">
        <v>5.15</v>
      </c>
      <c r="E30" s="12">
        <v>97</v>
      </c>
      <c r="F30" s="8">
        <v>6.36</v>
      </c>
      <c r="G30" s="12">
        <v>24</v>
      </c>
      <c r="H30" s="8">
        <v>3.07</v>
      </c>
      <c r="I30" s="12">
        <v>0</v>
      </c>
    </row>
    <row r="31" spans="2:9" ht="15" customHeight="1" x14ac:dyDescent="0.2">
      <c r="B31" t="s">
        <v>81</v>
      </c>
      <c r="C31" s="12">
        <v>88</v>
      </c>
      <c r="D31" s="8">
        <v>3.75</v>
      </c>
      <c r="E31" s="12">
        <v>56</v>
      </c>
      <c r="F31" s="8">
        <v>3.67</v>
      </c>
      <c r="G31" s="12">
        <v>16</v>
      </c>
      <c r="H31" s="8">
        <v>2.04</v>
      </c>
      <c r="I31" s="12">
        <v>11</v>
      </c>
    </row>
    <row r="32" spans="2:9" ht="15" customHeight="1" x14ac:dyDescent="0.2">
      <c r="B32" t="s">
        <v>73</v>
      </c>
      <c r="C32" s="12">
        <v>81</v>
      </c>
      <c r="D32" s="8">
        <v>3.45</v>
      </c>
      <c r="E32" s="12">
        <v>59</v>
      </c>
      <c r="F32" s="8">
        <v>3.87</v>
      </c>
      <c r="G32" s="12">
        <v>22</v>
      </c>
      <c r="H32" s="8">
        <v>2.81</v>
      </c>
      <c r="I32" s="12">
        <v>0</v>
      </c>
    </row>
    <row r="33" spans="2:9" ht="15" customHeight="1" x14ac:dyDescent="0.2">
      <c r="B33" t="s">
        <v>66</v>
      </c>
      <c r="C33" s="12">
        <v>73</v>
      </c>
      <c r="D33" s="8">
        <v>3.11</v>
      </c>
      <c r="E33" s="12">
        <v>34</v>
      </c>
      <c r="F33" s="8">
        <v>2.23</v>
      </c>
      <c r="G33" s="12">
        <v>39</v>
      </c>
      <c r="H33" s="8">
        <v>4.9800000000000004</v>
      </c>
      <c r="I33" s="12">
        <v>0</v>
      </c>
    </row>
    <row r="34" spans="2:9" ht="15" customHeight="1" x14ac:dyDescent="0.2">
      <c r="B34" t="s">
        <v>71</v>
      </c>
      <c r="C34" s="12">
        <v>53</v>
      </c>
      <c r="D34" s="8">
        <v>2.2599999999999998</v>
      </c>
      <c r="E34" s="12">
        <v>29</v>
      </c>
      <c r="F34" s="8">
        <v>1.9</v>
      </c>
      <c r="G34" s="12">
        <v>24</v>
      </c>
      <c r="H34" s="8">
        <v>3.07</v>
      </c>
      <c r="I34" s="12">
        <v>0</v>
      </c>
    </row>
    <row r="35" spans="2:9" ht="15" customHeight="1" x14ac:dyDescent="0.2">
      <c r="B35" t="s">
        <v>82</v>
      </c>
      <c r="C35" s="12">
        <v>51</v>
      </c>
      <c r="D35" s="8">
        <v>2.17</v>
      </c>
      <c r="E35" s="12">
        <v>46</v>
      </c>
      <c r="F35" s="8">
        <v>3.01</v>
      </c>
      <c r="G35" s="12">
        <v>5</v>
      </c>
      <c r="H35" s="8">
        <v>0.64</v>
      </c>
      <c r="I35" s="12">
        <v>0</v>
      </c>
    </row>
    <row r="36" spans="2:9" ht="15" customHeight="1" x14ac:dyDescent="0.2">
      <c r="B36" t="s">
        <v>78</v>
      </c>
      <c r="C36" s="12">
        <v>49</v>
      </c>
      <c r="D36" s="8">
        <v>2.09</v>
      </c>
      <c r="E36" s="12">
        <v>24</v>
      </c>
      <c r="F36" s="8">
        <v>1.57</v>
      </c>
      <c r="G36" s="12">
        <v>24</v>
      </c>
      <c r="H36" s="8">
        <v>3.07</v>
      </c>
      <c r="I36" s="12">
        <v>0</v>
      </c>
    </row>
    <row r="37" spans="2:9" ht="15" customHeight="1" x14ac:dyDescent="0.2">
      <c r="B37" t="s">
        <v>87</v>
      </c>
      <c r="C37" s="12">
        <v>45</v>
      </c>
      <c r="D37" s="8">
        <v>1.92</v>
      </c>
      <c r="E37" s="12">
        <v>36</v>
      </c>
      <c r="F37" s="8">
        <v>2.36</v>
      </c>
      <c r="G37" s="12">
        <v>9</v>
      </c>
      <c r="H37" s="8">
        <v>1.1499999999999999</v>
      </c>
      <c r="I37" s="12">
        <v>0</v>
      </c>
    </row>
    <row r="38" spans="2:9" ht="15" customHeight="1" x14ac:dyDescent="0.2">
      <c r="B38" t="s">
        <v>86</v>
      </c>
      <c r="C38" s="12">
        <v>34</v>
      </c>
      <c r="D38" s="8">
        <v>1.45</v>
      </c>
      <c r="E38" s="12">
        <v>11</v>
      </c>
      <c r="F38" s="8">
        <v>0.72</v>
      </c>
      <c r="G38" s="12">
        <v>23</v>
      </c>
      <c r="H38" s="8">
        <v>2.94</v>
      </c>
      <c r="I38" s="12">
        <v>0</v>
      </c>
    </row>
    <row r="39" spans="2:9" ht="15" customHeight="1" x14ac:dyDescent="0.2">
      <c r="B39" t="s">
        <v>68</v>
      </c>
      <c r="C39" s="12">
        <v>29</v>
      </c>
      <c r="D39" s="8">
        <v>1.23</v>
      </c>
      <c r="E39" s="12">
        <v>13</v>
      </c>
      <c r="F39" s="8">
        <v>0.85</v>
      </c>
      <c r="G39" s="12">
        <v>15</v>
      </c>
      <c r="H39" s="8">
        <v>1.92</v>
      </c>
      <c r="I39" s="12">
        <v>1</v>
      </c>
    </row>
    <row r="40" spans="2:9" ht="15" customHeight="1" x14ac:dyDescent="0.2">
      <c r="B40" t="s">
        <v>77</v>
      </c>
      <c r="C40" s="12">
        <v>27</v>
      </c>
      <c r="D40" s="8">
        <v>1.1499999999999999</v>
      </c>
      <c r="E40" s="12">
        <v>17</v>
      </c>
      <c r="F40" s="8">
        <v>1.1100000000000001</v>
      </c>
      <c r="G40" s="12">
        <v>10</v>
      </c>
      <c r="H40" s="8">
        <v>1.28</v>
      </c>
      <c r="I40" s="12">
        <v>0</v>
      </c>
    </row>
    <row r="41" spans="2:9" ht="15" customHeight="1" x14ac:dyDescent="0.2">
      <c r="B41" t="s">
        <v>83</v>
      </c>
      <c r="C41" s="12">
        <v>24</v>
      </c>
      <c r="D41" s="8">
        <v>1.02</v>
      </c>
      <c r="E41" s="12">
        <v>0</v>
      </c>
      <c r="F41" s="8">
        <v>0</v>
      </c>
      <c r="G41" s="12">
        <v>21</v>
      </c>
      <c r="H41" s="8">
        <v>2.68</v>
      </c>
      <c r="I41" s="12">
        <v>0</v>
      </c>
    </row>
    <row r="42" spans="2:9" ht="15" customHeight="1" x14ac:dyDescent="0.2">
      <c r="B42" t="s">
        <v>91</v>
      </c>
      <c r="C42" s="12">
        <v>21</v>
      </c>
      <c r="D42" s="8">
        <v>0.89</v>
      </c>
      <c r="E42" s="12">
        <v>11</v>
      </c>
      <c r="F42" s="8">
        <v>0.72</v>
      </c>
      <c r="G42" s="12">
        <v>10</v>
      </c>
      <c r="H42" s="8">
        <v>1.28</v>
      </c>
      <c r="I42" s="12">
        <v>0</v>
      </c>
    </row>
    <row r="43" spans="2:9" ht="15" customHeight="1" x14ac:dyDescent="0.2">
      <c r="B43" t="s">
        <v>70</v>
      </c>
      <c r="C43" s="12">
        <v>21</v>
      </c>
      <c r="D43" s="8">
        <v>0.89</v>
      </c>
      <c r="E43" s="12">
        <v>7</v>
      </c>
      <c r="F43" s="8">
        <v>0.46</v>
      </c>
      <c r="G43" s="12">
        <v>14</v>
      </c>
      <c r="H43" s="8">
        <v>1.79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126</v>
      </c>
      <c r="C47" s="12">
        <v>180</v>
      </c>
      <c r="D47" s="8">
        <v>7.66</v>
      </c>
      <c r="E47" s="12">
        <v>152</v>
      </c>
      <c r="F47" s="8">
        <v>9.9600000000000009</v>
      </c>
      <c r="G47" s="12">
        <v>28</v>
      </c>
      <c r="H47" s="8">
        <v>3.58</v>
      </c>
      <c r="I47" s="12">
        <v>0</v>
      </c>
    </row>
    <row r="48" spans="2:9" ht="15" customHeight="1" x14ac:dyDescent="0.2">
      <c r="B48" t="s">
        <v>132</v>
      </c>
      <c r="C48" s="12">
        <v>156</v>
      </c>
      <c r="D48" s="8">
        <v>6.64</v>
      </c>
      <c r="E48" s="12">
        <v>150</v>
      </c>
      <c r="F48" s="8">
        <v>9.83</v>
      </c>
      <c r="G48" s="12">
        <v>6</v>
      </c>
      <c r="H48" s="8">
        <v>0.77</v>
      </c>
      <c r="I48" s="12">
        <v>0</v>
      </c>
    </row>
    <row r="49" spans="2:9" ht="15" customHeight="1" x14ac:dyDescent="0.2">
      <c r="B49" t="s">
        <v>131</v>
      </c>
      <c r="C49" s="12">
        <v>96</v>
      </c>
      <c r="D49" s="8">
        <v>4.09</v>
      </c>
      <c r="E49" s="12">
        <v>94</v>
      </c>
      <c r="F49" s="8">
        <v>6.16</v>
      </c>
      <c r="G49" s="12">
        <v>2</v>
      </c>
      <c r="H49" s="8">
        <v>0.26</v>
      </c>
      <c r="I49" s="12">
        <v>0</v>
      </c>
    </row>
    <row r="50" spans="2:9" ht="15" customHeight="1" x14ac:dyDescent="0.2">
      <c r="B50" t="s">
        <v>116</v>
      </c>
      <c r="C50" s="12">
        <v>67</v>
      </c>
      <c r="D50" s="8">
        <v>2.85</v>
      </c>
      <c r="E50" s="12">
        <v>20</v>
      </c>
      <c r="F50" s="8">
        <v>1.31</v>
      </c>
      <c r="G50" s="12">
        <v>47</v>
      </c>
      <c r="H50" s="8">
        <v>6</v>
      </c>
      <c r="I50" s="12">
        <v>0</v>
      </c>
    </row>
    <row r="51" spans="2:9" ht="15" customHeight="1" x14ac:dyDescent="0.2">
      <c r="B51" t="s">
        <v>118</v>
      </c>
      <c r="C51" s="12">
        <v>67</v>
      </c>
      <c r="D51" s="8">
        <v>2.85</v>
      </c>
      <c r="E51" s="12">
        <v>47</v>
      </c>
      <c r="F51" s="8">
        <v>3.08</v>
      </c>
      <c r="G51" s="12">
        <v>20</v>
      </c>
      <c r="H51" s="8">
        <v>2.5499999999999998</v>
      </c>
      <c r="I51" s="12">
        <v>0</v>
      </c>
    </row>
    <row r="52" spans="2:9" ht="15" customHeight="1" x14ac:dyDescent="0.2">
      <c r="B52" t="s">
        <v>128</v>
      </c>
      <c r="C52" s="12">
        <v>65</v>
      </c>
      <c r="D52" s="8">
        <v>2.77</v>
      </c>
      <c r="E52" s="12">
        <v>60</v>
      </c>
      <c r="F52" s="8">
        <v>3.93</v>
      </c>
      <c r="G52" s="12">
        <v>5</v>
      </c>
      <c r="H52" s="8">
        <v>0.64</v>
      </c>
      <c r="I52" s="12">
        <v>0</v>
      </c>
    </row>
    <row r="53" spans="2:9" ht="15" customHeight="1" x14ac:dyDescent="0.2">
      <c r="B53" t="s">
        <v>130</v>
      </c>
      <c r="C53" s="12">
        <v>58</v>
      </c>
      <c r="D53" s="8">
        <v>2.4700000000000002</v>
      </c>
      <c r="E53" s="12">
        <v>56</v>
      </c>
      <c r="F53" s="8">
        <v>3.67</v>
      </c>
      <c r="G53" s="12">
        <v>2</v>
      </c>
      <c r="H53" s="8">
        <v>0.26</v>
      </c>
      <c r="I53" s="12">
        <v>0</v>
      </c>
    </row>
    <row r="54" spans="2:9" ht="15" customHeight="1" x14ac:dyDescent="0.2">
      <c r="B54" t="s">
        <v>122</v>
      </c>
      <c r="C54" s="12">
        <v>54</v>
      </c>
      <c r="D54" s="8">
        <v>2.2999999999999998</v>
      </c>
      <c r="E54" s="12">
        <v>37</v>
      </c>
      <c r="F54" s="8">
        <v>2.42</v>
      </c>
      <c r="G54" s="12">
        <v>17</v>
      </c>
      <c r="H54" s="8">
        <v>2.17</v>
      </c>
      <c r="I54" s="12">
        <v>0</v>
      </c>
    </row>
    <row r="55" spans="2:9" ht="15" customHeight="1" x14ac:dyDescent="0.2">
      <c r="B55" t="s">
        <v>124</v>
      </c>
      <c r="C55" s="12">
        <v>49</v>
      </c>
      <c r="D55" s="8">
        <v>2.09</v>
      </c>
      <c r="E55" s="12">
        <v>38</v>
      </c>
      <c r="F55" s="8">
        <v>2.4900000000000002</v>
      </c>
      <c r="G55" s="12">
        <v>11</v>
      </c>
      <c r="H55" s="8">
        <v>1.4</v>
      </c>
      <c r="I55" s="12">
        <v>0</v>
      </c>
    </row>
    <row r="56" spans="2:9" ht="15" customHeight="1" x14ac:dyDescent="0.2">
      <c r="B56" t="s">
        <v>135</v>
      </c>
      <c r="C56" s="12">
        <v>45</v>
      </c>
      <c r="D56" s="8">
        <v>1.92</v>
      </c>
      <c r="E56" s="12">
        <v>36</v>
      </c>
      <c r="F56" s="8">
        <v>2.36</v>
      </c>
      <c r="G56" s="12">
        <v>9</v>
      </c>
      <c r="H56" s="8">
        <v>1.1499999999999999</v>
      </c>
      <c r="I56" s="12">
        <v>0</v>
      </c>
    </row>
    <row r="57" spans="2:9" ht="15" customHeight="1" x14ac:dyDescent="0.2">
      <c r="B57" t="s">
        <v>161</v>
      </c>
      <c r="C57" s="12">
        <v>41</v>
      </c>
      <c r="D57" s="8">
        <v>1.75</v>
      </c>
      <c r="E57" s="12">
        <v>35</v>
      </c>
      <c r="F57" s="8">
        <v>2.29</v>
      </c>
      <c r="G57" s="12">
        <v>6</v>
      </c>
      <c r="H57" s="8">
        <v>0.77</v>
      </c>
      <c r="I57" s="12">
        <v>0</v>
      </c>
    </row>
    <row r="58" spans="2:9" ht="15" customHeight="1" x14ac:dyDescent="0.2">
      <c r="B58" t="s">
        <v>133</v>
      </c>
      <c r="C58" s="12">
        <v>41</v>
      </c>
      <c r="D58" s="8">
        <v>1.75</v>
      </c>
      <c r="E58" s="12">
        <v>36</v>
      </c>
      <c r="F58" s="8">
        <v>2.36</v>
      </c>
      <c r="G58" s="12">
        <v>4</v>
      </c>
      <c r="H58" s="8">
        <v>0.51</v>
      </c>
      <c r="I58" s="12">
        <v>1</v>
      </c>
    </row>
    <row r="59" spans="2:9" ht="15" customHeight="1" x14ac:dyDescent="0.2">
      <c r="B59" t="s">
        <v>134</v>
      </c>
      <c r="C59" s="12">
        <v>39</v>
      </c>
      <c r="D59" s="8">
        <v>1.66</v>
      </c>
      <c r="E59" s="12">
        <v>36</v>
      </c>
      <c r="F59" s="8">
        <v>2.36</v>
      </c>
      <c r="G59" s="12">
        <v>3</v>
      </c>
      <c r="H59" s="8">
        <v>0.38</v>
      </c>
      <c r="I59" s="12">
        <v>0</v>
      </c>
    </row>
    <row r="60" spans="2:9" ht="15" customHeight="1" x14ac:dyDescent="0.2">
      <c r="B60" t="s">
        <v>129</v>
      </c>
      <c r="C60" s="12">
        <v>37</v>
      </c>
      <c r="D60" s="8">
        <v>1.58</v>
      </c>
      <c r="E60" s="12">
        <v>32</v>
      </c>
      <c r="F60" s="8">
        <v>2.1</v>
      </c>
      <c r="G60" s="12">
        <v>5</v>
      </c>
      <c r="H60" s="8">
        <v>0.64</v>
      </c>
      <c r="I60" s="12">
        <v>0</v>
      </c>
    </row>
    <row r="61" spans="2:9" ht="15" customHeight="1" x14ac:dyDescent="0.2">
      <c r="B61" t="s">
        <v>121</v>
      </c>
      <c r="C61" s="12">
        <v>36</v>
      </c>
      <c r="D61" s="8">
        <v>1.53</v>
      </c>
      <c r="E61" s="12">
        <v>26</v>
      </c>
      <c r="F61" s="8">
        <v>1.7</v>
      </c>
      <c r="G61" s="12">
        <v>10</v>
      </c>
      <c r="H61" s="8">
        <v>1.28</v>
      </c>
      <c r="I61" s="12">
        <v>0</v>
      </c>
    </row>
    <row r="62" spans="2:9" ht="15" customHeight="1" x14ac:dyDescent="0.2">
      <c r="B62" t="s">
        <v>119</v>
      </c>
      <c r="C62" s="12">
        <v>35</v>
      </c>
      <c r="D62" s="8">
        <v>1.49</v>
      </c>
      <c r="E62" s="12">
        <v>12</v>
      </c>
      <c r="F62" s="8">
        <v>0.79</v>
      </c>
      <c r="G62" s="12">
        <v>23</v>
      </c>
      <c r="H62" s="8">
        <v>2.94</v>
      </c>
      <c r="I62" s="12">
        <v>0</v>
      </c>
    </row>
    <row r="63" spans="2:9" ht="15" customHeight="1" x14ac:dyDescent="0.2">
      <c r="B63" t="s">
        <v>125</v>
      </c>
      <c r="C63" s="12">
        <v>35</v>
      </c>
      <c r="D63" s="8">
        <v>1.49</v>
      </c>
      <c r="E63" s="12">
        <v>7</v>
      </c>
      <c r="F63" s="8">
        <v>0.46</v>
      </c>
      <c r="G63" s="12">
        <v>28</v>
      </c>
      <c r="H63" s="8">
        <v>3.58</v>
      </c>
      <c r="I63" s="12">
        <v>0</v>
      </c>
    </row>
    <row r="64" spans="2:9" ht="15" customHeight="1" x14ac:dyDescent="0.2">
      <c r="B64" t="s">
        <v>170</v>
      </c>
      <c r="C64" s="12">
        <v>35</v>
      </c>
      <c r="D64" s="8">
        <v>1.49</v>
      </c>
      <c r="E64" s="12">
        <v>31</v>
      </c>
      <c r="F64" s="8">
        <v>2.0299999999999998</v>
      </c>
      <c r="G64" s="12">
        <v>4</v>
      </c>
      <c r="H64" s="8">
        <v>0.51</v>
      </c>
      <c r="I64" s="12">
        <v>0</v>
      </c>
    </row>
    <row r="65" spans="2:9" ht="15" customHeight="1" x14ac:dyDescent="0.2">
      <c r="B65" t="s">
        <v>167</v>
      </c>
      <c r="C65" s="12">
        <v>32</v>
      </c>
      <c r="D65" s="8">
        <v>1.36</v>
      </c>
      <c r="E65" s="12">
        <v>23</v>
      </c>
      <c r="F65" s="8">
        <v>1.51</v>
      </c>
      <c r="G65" s="12">
        <v>9</v>
      </c>
      <c r="H65" s="8">
        <v>1.1499999999999999</v>
      </c>
      <c r="I65" s="12">
        <v>0</v>
      </c>
    </row>
    <row r="66" spans="2:9" ht="15" customHeight="1" x14ac:dyDescent="0.2">
      <c r="B66" t="s">
        <v>162</v>
      </c>
      <c r="C66" s="12">
        <v>32</v>
      </c>
      <c r="D66" s="8">
        <v>1.36</v>
      </c>
      <c r="E66" s="12">
        <v>25</v>
      </c>
      <c r="F66" s="8">
        <v>1.64</v>
      </c>
      <c r="G66" s="12">
        <v>7</v>
      </c>
      <c r="H66" s="8">
        <v>0.89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D8E6E-50CE-439F-8269-129E102345F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244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0.17</v>
      </c>
      <c r="I5" s="12">
        <v>0</v>
      </c>
    </row>
    <row r="6" spans="2:9" ht="15" customHeight="1" x14ac:dyDescent="0.2">
      <c r="B6" t="s">
        <v>42</v>
      </c>
      <c r="C6" s="12">
        <v>270</v>
      </c>
      <c r="D6" s="8">
        <v>16.11</v>
      </c>
      <c r="E6" s="12">
        <v>149</v>
      </c>
      <c r="F6" s="8">
        <v>14.08</v>
      </c>
      <c r="G6" s="12">
        <v>121</v>
      </c>
      <c r="H6" s="8">
        <v>20.440000000000001</v>
      </c>
      <c r="I6" s="12">
        <v>0</v>
      </c>
    </row>
    <row r="7" spans="2:9" ht="15" customHeight="1" x14ac:dyDescent="0.2">
      <c r="B7" t="s">
        <v>43</v>
      </c>
      <c r="C7" s="12">
        <v>134</v>
      </c>
      <c r="D7" s="8">
        <v>8</v>
      </c>
      <c r="E7" s="12">
        <v>53</v>
      </c>
      <c r="F7" s="8">
        <v>5.01</v>
      </c>
      <c r="G7" s="12">
        <v>78</v>
      </c>
      <c r="H7" s="8">
        <v>13.18</v>
      </c>
      <c r="I7" s="12">
        <v>0</v>
      </c>
    </row>
    <row r="8" spans="2:9" ht="15" customHeight="1" x14ac:dyDescent="0.2">
      <c r="B8" t="s">
        <v>44</v>
      </c>
      <c r="C8" s="12">
        <v>2</v>
      </c>
      <c r="D8" s="8">
        <v>0.12</v>
      </c>
      <c r="E8" s="12">
        <v>1</v>
      </c>
      <c r="F8" s="8">
        <v>0.09</v>
      </c>
      <c r="G8" s="12">
        <v>1</v>
      </c>
      <c r="H8" s="8">
        <v>0.17</v>
      </c>
      <c r="I8" s="12">
        <v>0</v>
      </c>
    </row>
    <row r="9" spans="2:9" ht="15" customHeight="1" x14ac:dyDescent="0.2">
      <c r="B9" t="s">
        <v>45</v>
      </c>
      <c r="C9" s="12">
        <v>6</v>
      </c>
      <c r="D9" s="8">
        <v>0.36</v>
      </c>
      <c r="E9" s="12">
        <v>2</v>
      </c>
      <c r="F9" s="8">
        <v>0.19</v>
      </c>
      <c r="G9" s="12">
        <v>4</v>
      </c>
      <c r="H9" s="8">
        <v>0.68</v>
      </c>
      <c r="I9" s="12">
        <v>0</v>
      </c>
    </row>
    <row r="10" spans="2:9" ht="15" customHeight="1" x14ac:dyDescent="0.2">
      <c r="B10" t="s">
        <v>46</v>
      </c>
      <c r="C10" s="12">
        <v>18</v>
      </c>
      <c r="D10" s="8">
        <v>1.07</v>
      </c>
      <c r="E10" s="12">
        <v>10</v>
      </c>
      <c r="F10" s="8">
        <v>0.95</v>
      </c>
      <c r="G10" s="12">
        <v>8</v>
      </c>
      <c r="H10" s="8">
        <v>1.35</v>
      </c>
      <c r="I10" s="12">
        <v>0</v>
      </c>
    </row>
    <row r="11" spans="2:9" ht="15" customHeight="1" x14ac:dyDescent="0.2">
      <c r="B11" t="s">
        <v>47</v>
      </c>
      <c r="C11" s="12">
        <v>474</v>
      </c>
      <c r="D11" s="8">
        <v>28.28</v>
      </c>
      <c r="E11" s="12">
        <v>306</v>
      </c>
      <c r="F11" s="8">
        <v>28.92</v>
      </c>
      <c r="G11" s="12">
        <v>168</v>
      </c>
      <c r="H11" s="8">
        <v>28.38</v>
      </c>
      <c r="I11" s="12">
        <v>0</v>
      </c>
    </row>
    <row r="12" spans="2:9" ht="15" customHeight="1" x14ac:dyDescent="0.2">
      <c r="B12" t="s">
        <v>48</v>
      </c>
      <c r="C12" s="12">
        <v>11</v>
      </c>
      <c r="D12" s="8">
        <v>0.66</v>
      </c>
      <c r="E12" s="12">
        <v>4</v>
      </c>
      <c r="F12" s="8">
        <v>0.38</v>
      </c>
      <c r="G12" s="12">
        <v>7</v>
      </c>
      <c r="H12" s="8">
        <v>1.18</v>
      </c>
      <c r="I12" s="12">
        <v>0</v>
      </c>
    </row>
    <row r="13" spans="2:9" ht="15" customHeight="1" x14ac:dyDescent="0.2">
      <c r="B13" t="s">
        <v>49</v>
      </c>
      <c r="C13" s="12">
        <v>56</v>
      </c>
      <c r="D13" s="8">
        <v>3.34</v>
      </c>
      <c r="E13" s="12">
        <v>27</v>
      </c>
      <c r="F13" s="8">
        <v>2.5499999999999998</v>
      </c>
      <c r="G13" s="12">
        <v>28</v>
      </c>
      <c r="H13" s="8">
        <v>4.7300000000000004</v>
      </c>
      <c r="I13" s="12">
        <v>0</v>
      </c>
    </row>
    <row r="14" spans="2:9" ht="15" customHeight="1" x14ac:dyDescent="0.2">
      <c r="B14" t="s">
        <v>50</v>
      </c>
      <c r="C14" s="12">
        <v>60</v>
      </c>
      <c r="D14" s="8">
        <v>3.58</v>
      </c>
      <c r="E14" s="12">
        <v>32</v>
      </c>
      <c r="F14" s="8">
        <v>3.02</v>
      </c>
      <c r="G14" s="12">
        <v>27</v>
      </c>
      <c r="H14" s="8">
        <v>4.5599999999999996</v>
      </c>
      <c r="I14" s="12">
        <v>0</v>
      </c>
    </row>
    <row r="15" spans="2:9" ht="15" customHeight="1" x14ac:dyDescent="0.2">
      <c r="B15" t="s">
        <v>51</v>
      </c>
      <c r="C15" s="12">
        <v>206</v>
      </c>
      <c r="D15" s="8">
        <v>12.29</v>
      </c>
      <c r="E15" s="12">
        <v>169</v>
      </c>
      <c r="F15" s="8">
        <v>15.97</v>
      </c>
      <c r="G15" s="12">
        <v>32</v>
      </c>
      <c r="H15" s="8">
        <v>5.41</v>
      </c>
      <c r="I15" s="12">
        <v>1</v>
      </c>
    </row>
    <row r="16" spans="2:9" ht="15" customHeight="1" x14ac:dyDescent="0.2">
      <c r="B16" t="s">
        <v>52</v>
      </c>
      <c r="C16" s="12">
        <v>254</v>
      </c>
      <c r="D16" s="8">
        <v>15.16</v>
      </c>
      <c r="E16" s="12">
        <v>220</v>
      </c>
      <c r="F16" s="8">
        <v>20.79</v>
      </c>
      <c r="G16" s="12">
        <v>33</v>
      </c>
      <c r="H16" s="8">
        <v>5.57</v>
      </c>
      <c r="I16" s="12">
        <v>1</v>
      </c>
    </row>
    <row r="17" spans="2:9" ht="15" customHeight="1" x14ac:dyDescent="0.2">
      <c r="B17" t="s">
        <v>53</v>
      </c>
      <c r="C17" s="12">
        <v>47</v>
      </c>
      <c r="D17" s="8">
        <v>2.8</v>
      </c>
      <c r="E17" s="12">
        <v>26</v>
      </c>
      <c r="F17" s="8">
        <v>2.46</v>
      </c>
      <c r="G17" s="12">
        <v>11</v>
      </c>
      <c r="H17" s="8">
        <v>1.86</v>
      </c>
      <c r="I17" s="12">
        <v>0</v>
      </c>
    </row>
    <row r="18" spans="2:9" ht="15" customHeight="1" x14ac:dyDescent="0.2">
      <c r="B18" t="s">
        <v>54</v>
      </c>
      <c r="C18" s="12">
        <v>80</v>
      </c>
      <c r="D18" s="8">
        <v>4.7699999999999996</v>
      </c>
      <c r="E18" s="12">
        <v>29</v>
      </c>
      <c r="F18" s="8">
        <v>2.74</v>
      </c>
      <c r="G18" s="12">
        <v>50</v>
      </c>
      <c r="H18" s="8">
        <v>8.4499999999999993</v>
      </c>
      <c r="I18" s="12">
        <v>0</v>
      </c>
    </row>
    <row r="19" spans="2:9" ht="15" customHeight="1" x14ac:dyDescent="0.2">
      <c r="B19" t="s">
        <v>55</v>
      </c>
      <c r="C19" s="12">
        <v>57</v>
      </c>
      <c r="D19" s="8">
        <v>3.4</v>
      </c>
      <c r="E19" s="12">
        <v>30</v>
      </c>
      <c r="F19" s="8">
        <v>2.84</v>
      </c>
      <c r="G19" s="12">
        <v>23</v>
      </c>
      <c r="H19" s="8">
        <v>3.89</v>
      </c>
      <c r="I19" s="12">
        <v>0</v>
      </c>
    </row>
    <row r="20" spans="2:9" ht="15" customHeight="1" x14ac:dyDescent="0.2">
      <c r="B20" s="9" t="s">
        <v>225</v>
      </c>
      <c r="C20" s="12">
        <f>SUM(LTBL_04213[総数／事業所数])</f>
        <v>1676</v>
      </c>
      <c r="E20" s="12">
        <f>SUBTOTAL(109,LTBL_04213[個人／事業所数])</f>
        <v>1058</v>
      </c>
      <c r="G20" s="12">
        <f>SUBTOTAL(109,LTBL_04213[法人／事業所数])</f>
        <v>592</v>
      </c>
      <c r="I20" s="12">
        <f>SUBTOTAL(109,LTBL_04213[法人以外の団体／事業所数])</f>
        <v>2</v>
      </c>
    </row>
    <row r="21" spans="2:9" ht="15" customHeight="1" x14ac:dyDescent="0.2">
      <c r="E21" s="11">
        <f>LTBL_04213[[#Totals],[個人／事業所数]]/LTBL_04213[[#Totals],[総数／事業所数]]</f>
        <v>0.63126491646778038</v>
      </c>
      <c r="G21" s="11">
        <f>LTBL_04213[[#Totals],[法人／事業所数]]/LTBL_04213[[#Totals],[総数／事業所数]]</f>
        <v>0.3532219570405728</v>
      </c>
      <c r="I21" s="11">
        <f>LTBL_04213[[#Totals],[法人以外の団体／事業所数]]/LTBL_04213[[#Totals],[総数／事業所数]]</f>
        <v>1.1933174224343676E-3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232</v>
      </c>
      <c r="D24" s="8">
        <v>13.84</v>
      </c>
      <c r="E24" s="12">
        <v>211</v>
      </c>
      <c r="F24" s="8">
        <v>19.940000000000001</v>
      </c>
      <c r="G24" s="12">
        <v>21</v>
      </c>
      <c r="H24" s="8">
        <v>3.55</v>
      </c>
      <c r="I24" s="12">
        <v>0</v>
      </c>
    </row>
    <row r="25" spans="2:9" ht="15" customHeight="1" x14ac:dyDescent="0.2">
      <c r="B25" t="s">
        <v>79</v>
      </c>
      <c r="C25" s="12">
        <v>173</v>
      </c>
      <c r="D25" s="8">
        <v>10.32</v>
      </c>
      <c r="E25" s="12">
        <v>157</v>
      </c>
      <c r="F25" s="8">
        <v>14.84</v>
      </c>
      <c r="G25" s="12">
        <v>15</v>
      </c>
      <c r="H25" s="8">
        <v>2.5299999999999998</v>
      </c>
      <c r="I25" s="12">
        <v>1</v>
      </c>
    </row>
    <row r="26" spans="2:9" ht="15" customHeight="1" x14ac:dyDescent="0.2">
      <c r="B26" t="s">
        <v>74</v>
      </c>
      <c r="C26" s="12">
        <v>153</v>
      </c>
      <c r="D26" s="8">
        <v>9.1300000000000008</v>
      </c>
      <c r="E26" s="12">
        <v>96</v>
      </c>
      <c r="F26" s="8">
        <v>9.07</v>
      </c>
      <c r="G26" s="12">
        <v>57</v>
      </c>
      <c r="H26" s="8">
        <v>9.6300000000000008</v>
      </c>
      <c r="I26" s="12">
        <v>0</v>
      </c>
    </row>
    <row r="27" spans="2:9" ht="15" customHeight="1" x14ac:dyDescent="0.2">
      <c r="B27" t="s">
        <v>64</v>
      </c>
      <c r="C27" s="12">
        <v>122</v>
      </c>
      <c r="D27" s="8">
        <v>7.28</v>
      </c>
      <c r="E27" s="12">
        <v>55</v>
      </c>
      <c r="F27" s="8">
        <v>5.2</v>
      </c>
      <c r="G27" s="12">
        <v>67</v>
      </c>
      <c r="H27" s="8">
        <v>11.32</v>
      </c>
      <c r="I27" s="12">
        <v>0</v>
      </c>
    </row>
    <row r="28" spans="2:9" ht="15" customHeight="1" x14ac:dyDescent="0.2">
      <c r="B28" t="s">
        <v>72</v>
      </c>
      <c r="C28" s="12">
        <v>116</v>
      </c>
      <c r="D28" s="8">
        <v>6.92</v>
      </c>
      <c r="E28" s="12">
        <v>95</v>
      </c>
      <c r="F28" s="8">
        <v>8.98</v>
      </c>
      <c r="G28" s="12">
        <v>21</v>
      </c>
      <c r="H28" s="8">
        <v>3.55</v>
      </c>
      <c r="I28" s="12">
        <v>0</v>
      </c>
    </row>
    <row r="29" spans="2:9" ht="15" customHeight="1" x14ac:dyDescent="0.2">
      <c r="B29" t="s">
        <v>65</v>
      </c>
      <c r="C29" s="12">
        <v>102</v>
      </c>
      <c r="D29" s="8">
        <v>6.09</v>
      </c>
      <c r="E29" s="12">
        <v>74</v>
      </c>
      <c r="F29" s="8">
        <v>6.99</v>
      </c>
      <c r="G29" s="12">
        <v>28</v>
      </c>
      <c r="H29" s="8">
        <v>4.7300000000000004</v>
      </c>
      <c r="I29" s="12">
        <v>0</v>
      </c>
    </row>
    <row r="30" spans="2:9" ht="15" customHeight="1" x14ac:dyDescent="0.2">
      <c r="B30" t="s">
        <v>73</v>
      </c>
      <c r="C30" s="12">
        <v>90</v>
      </c>
      <c r="D30" s="8">
        <v>5.37</v>
      </c>
      <c r="E30" s="12">
        <v>63</v>
      </c>
      <c r="F30" s="8">
        <v>5.95</v>
      </c>
      <c r="G30" s="12">
        <v>27</v>
      </c>
      <c r="H30" s="8">
        <v>4.5599999999999996</v>
      </c>
      <c r="I30" s="12">
        <v>0</v>
      </c>
    </row>
    <row r="31" spans="2:9" ht="15" customHeight="1" x14ac:dyDescent="0.2">
      <c r="B31" t="s">
        <v>71</v>
      </c>
      <c r="C31" s="12">
        <v>47</v>
      </c>
      <c r="D31" s="8">
        <v>2.8</v>
      </c>
      <c r="E31" s="12">
        <v>25</v>
      </c>
      <c r="F31" s="8">
        <v>2.36</v>
      </c>
      <c r="G31" s="12">
        <v>22</v>
      </c>
      <c r="H31" s="8">
        <v>3.72</v>
      </c>
      <c r="I31" s="12">
        <v>0</v>
      </c>
    </row>
    <row r="32" spans="2:9" ht="15" customHeight="1" x14ac:dyDescent="0.2">
      <c r="B32" t="s">
        <v>81</v>
      </c>
      <c r="C32" s="12">
        <v>47</v>
      </c>
      <c r="D32" s="8">
        <v>2.8</v>
      </c>
      <c r="E32" s="12">
        <v>26</v>
      </c>
      <c r="F32" s="8">
        <v>2.46</v>
      </c>
      <c r="G32" s="12">
        <v>11</v>
      </c>
      <c r="H32" s="8">
        <v>1.86</v>
      </c>
      <c r="I32" s="12">
        <v>0</v>
      </c>
    </row>
    <row r="33" spans="2:9" ht="15" customHeight="1" x14ac:dyDescent="0.2">
      <c r="B33" t="s">
        <v>66</v>
      </c>
      <c r="C33" s="12">
        <v>46</v>
      </c>
      <c r="D33" s="8">
        <v>2.74</v>
      </c>
      <c r="E33" s="12">
        <v>20</v>
      </c>
      <c r="F33" s="8">
        <v>1.89</v>
      </c>
      <c r="G33" s="12">
        <v>26</v>
      </c>
      <c r="H33" s="8">
        <v>4.3899999999999997</v>
      </c>
      <c r="I33" s="12">
        <v>0</v>
      </c>
    </row>
    <row r="34" spans="2:9" ht="15" customHeight="1" x14ac:dyDescent="0.2">
      <c r="B34" t="s">
        <v>76</v>
      </c>
      <c r="C34" s="12">
        <v>46</v>
      </c>
      <c r="D34" s="8">
        <v>2.74</v>
      </c>
      <c r="E34" s="12">
        <v>25</v>
      </c>
      <c r="F34" s="8">
        <v>2.36</v>
      </c>
      <c r="G34" s="12">
        <v>20</v>
      </c>
      <c r="H34" s="8">
        <v>3.38</v>
      </c>
      <c r="I34" s="12">
        <v>0</v>
      </c>
    </row>
    <row r="35" spans="2:9" ht="15" customHeight="1" x14ac:dyDescent="0.2">
      <c r="B35" t="s">
        <v>83</v>
      </c>
      <c r="C35" s="12">
        <v>41</v>
      </c>
      <c r="D35" s="8">
        <v>2.4500000000000002</v>
      </c>
      <c r="E35" s="12">
        <v>0</v>
      </c>
      <c r="F35" s="8">
        <v>0</v>
      </c>
      <c r="G35" s="12">
        <v>40</v>
      </c>
      <c r="H35" s="8">
        <v>6.76</v>
      </c>
      <c r="I35" s="12">
        <v>0</v>
      </c>
    </row>
    <row r="36" spans="2:9" ht="15" customHeight="1" x14ac:dyDescent="0.2">
      <c r="B36" t="s">
        <v>78</v>
      </c>
      <c r="C36" s="12">
        <v>39</v>
      </c>
      <c r="D36" s="8">
        <v>2.33</v>
      </c>
      <c r="E36" s="12">
        <v>15</v>
      </c>
      <c r="F36" s="8">
        <v>1.42</v>
      </c>
      <c r="G36" s="12">
        <v>23</v>
      </c>
      <c r="H36" s="8">
        <v>3.89</v>
      </c>
      <c r="I36" s="12">
        <v>0</v>
      </c>
    </row>
    <row r="37" spans="2:9" ht="15" customHeight="1" x14ac:dyDescent="0.2">
      <c r="B37" t="s">
        <v>82</v>
      </c>
      <c r="C37" s="12">
        <v>39</v>
      </c>
      <c r="D37" s="8">
        <v>2.33</v>
      </c>
      <c r="E37" s="12">
        <v>29</v>
      </c>
      <c r="F37" s="8">
        <v>2.74</v>
      </c>
      <c r="G37" s="12">
        <v>10</v>
      </c>
      <c r="H37" s="8">
        <v>1.69</v>
      </c>
      <c r="I37" s="12">
        <v>0</v>
      </c>
    </row>
    <row r="38" spans="2:9" ht="15" customHeight="1" x14ac:dyDescent="0.2">
      <c r="B38" t="s">
        <v>87</v>
      </c>
      <c r="C38" s="12">
        <v>33</v>
      </c>
      <c r="D38" s="8">
        <v>1.97</v>
      </c>
      <c r="E38" s="12">
        <v>24</v>
      </c>
      <c r="F38" s="8">
        <v>2.27</v>
      </c>
      <c r="G38" s="12">
        <v>9</v>
      </c>
      <c r="H38" s="8">
        <v>1.52</v>
      </c>
      <c r="I38" s="12">
        <v>0</v>
      </c>
    </row>
    <row r="39" spans="2:9" ht="15" customHeight="1" x14ac:dyDescent="0.2">
      <c r="B39" t="s">
        <v>68</v>
      </c>
      <c r="C39" s="12">
        <v>26</v>
      </c>
      <c r="D39" s="8">
        <v>1.55</v>
      </c>
      <c r="E39" s="12">
        <v>15</v>
      </c>
      <c r="F39" s="8">
        <v>1.42</v>
      </c>
      <c r="G39" s="12">
        <v>11</v>
      </c>
      <c r="H39" s="8">
        <v>1.86</v>
      </c>
      <c r="I39" s="12">
        <v>0</v>
      </c>
    </row>
    <row r="40" spans="2:9" ht="15" customHeight="1" x14ac:dyDescent="0.2">
      <c r="B40" t="s">
        <v>77</v>
      </c>
      <c r="C40" s="12">
        <v>21</v>
      </c>
      <c r="D40" s="8">
        <v>1.25</v>
      </c>
      <c r="E40" s="12">
        <v>17</v>
      </c>
      <c r="F40" s="8">
        <v>1.61</v>
      </c>
      <c r="G40" s="12">
        <v>4</v>
      </c>
      <c r="H40" s="8">
        <v>0.68</v>
      </c>
      <c r="I40" s="12">
        <v>0</v>
      </c>
    </row>
    <row r="41" spans="2:9" ht="15" customHeight="1" x14ac:dyDescent="0.2">
      <c r="B41" t="s">
        <v>86</v>
      </c>
      <c r="C41" s="12">
        <v>19</v>
      </c>
      <c r="D41" s="8">
        <v>1.1299999999999999</v>
      </c>
      <c r="E41" s="12">
        <v>8</v>
      </c>
      <c r="F41" s="8">
        <v>0.76</v>
      </c>
      <c r="G41" s="12">
        <v>11</v>
      </c>
      <c r="H41" s="8">
        <v>1.86</v>
      </c>
      <c r="I41" s="12">
        <v>0</v>
      </c>
    </row>
    <row r="42" spans="2:9" ht="15" customHeight="1" x14ac:dyDescent="0.2">
      <c r="B42" t="s">
        <v>91</v>
      </c>
      <c r="C42" s="12">
        <v>18</v>
      </c>
      <c r="D42" s="8">
        <v>1.07</v>
      </c>
      <c r="E42" s="12">
        <v>14</v>
      </c>
      <c r="F42" s="8">
        <v>1.32</v>
      </c>
      <c r="G42" s="12">
        <v>4</v>
      </c>
      <c r="H42" s="8">
        <v>0.68</v>
      </c>
      <c r="I42" s="12">
        <v>0</v>
      </c>
    </row>
    <row r="43" spans="2:9" ht="15" customHeight="1" x14ac:dyDescent="0.2">
      <c r="B43" t="s">
        <v>98</v>
      </c>
      <c r="C43" s="12">
        <v>17</v>
      </c>
      <c r="D43" s="8">
        <v>1.01</v>
      </c>
      <c r="E43" s="12">
        <v>5</v>
      </c>
      <c r="F43" s="8">
        <v>0.47</v>
      </c>
      <c r="G43" s="12">
        <v>12</v>
      </c>
      <c r="H43" s="8">
        <v>2.0299999999999998</v>
      </c>
      <c r="I43" s="12">
        <v>0</v>
      </c>
    </row>
    <row r="44" spans="2:9" ht="15" customHeight="1" x14ac:dyDescent="0.2">
      <c r="B44" t="s">
        <v>92</v>
      </c>
      <c r="C44" s="12">
        <v>17</v>
      </c>
      <c r="D44" s="8">
        <v>1.01</v>
      </c>
      <c r="E44" s="12">
        <v>11</v>
      </c>
      <c r="F44" s="8">
        <v>1.04</v>
      </c>
      <c r="G44" s="12">
        <v>5</v>
      </c>
      <c r="H44" s="8">
        <v>0.84</v>
      </c>
      <c r="I44" s="12">
        <v>0</v>
      </c>
    </row>
    <row r="47" spans="2:9" ht="33" customHeight="1" x14ac:dyDescent="0.2">
      <c r="B47" t="s">
        <v>227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132</v>
      </c>
      <c r="C48" s="12">
        <v>117</v>
      </c>
      <c r="D48" s="8">
        <v>6.98</v>
      </c>
      <c r="E48" s="12">
        <v>108</v>
      </c>
      <c r="F48" s="8">
        <v>10.210000000000001</v>
      </c>
      <c r="G48" s="12">
        <v>9</v>
      </c>
      <c r="H48" s="8">
        <v>1.52</v>
      </c>
      <c r="I48" s="12">
        <v>0</v>
      </c>
    </row>
    <row r="49" spans="2:9" ht="15" customHeight="1" x14ac:dyDescent="0.2">
      <c r="B49" t="s">
        <v>131</v>
      </c>
      <c r="C49" s="12">
        <v>85</v>
      </c>
      <c r="D49" s="8">
        <v>5.07</v>
      </c>
      <c r="E49" s="12">
        <v>83</v>
      </c>
      <c r="F49" s="8">
        <v>7.84</v>
      </c>
      <c r="G49" s="12">
        <v>2</v>
      </c>
      <c r="H49" s="8">
        <v>0.34</v>
      </c>
      <c r="I49" s="12">
        <v>0</v>
      </c>
    </row>
    <row r="50" spans="2:9" ht="15" customHeight="1" x14ac:dyDescent="0.2">
      <c r="B50" t="s">
        <v>122</v>
      </c>
      <c r="C50" s="12">
        <v>54</v>
      </c>
      <c r="D50" s="8">
        <v>3.22</v>
      </c>
      <c r="E50" s="12">
        <v>35</v>
      </c>
      <c r="F50" s="8">
        <v>3.31</v>
      </c>
      <c r="G50" s="12">
        <v>19</v>
      </c>
      <c r="H50" s="8">
        <v>3.21</v>
      </c>
      <c r="I50" s="12">
        <v>0</v>
      </c>
    </row>
    <row r="51" spans="2:9" ht="15" customHeight="1" x14ac:dyDescent="0.2">
      <c r="B51" t="s">
        <v>118</v>
      </c>
      <c r="C51" s="12">
        <v>51</v>
      </c>
      <c r="D51" s="8">
        <v>3.04</v>
      </c>
      <c r="E51" s="12">
        <v>34</v>
      </c>
      <c r="F51" s="8">
        <v>3.21</v>
      </c>
      <c r="G51" s="12">
        <v>17</v>
      </c>
      <c r="H51" s="8">
        <v>2.87</v>
      </c>
      <c r="I51" s="12">
        <v>0</v>
      </c>
    </row>
    <row r="52" spans="2:9" ht="15" customHeight="1" x14ac:dyDescent="0.2">
      <c r="B52" t="s">
        <v>128</v>
      </c>
      <c r="C52" s="12">
        <v>41</v>
      </c>
      <c r="D52" s="8">
        <v>2.4500000000000002</v>
      </c>
      <c r="E52" s="12">
        <v>37</v>
      </c>
      <c r="F52" s="8">
        <v>3.5</v>
      </c>
      <c r="G52" s="12">
        <v>4</v>
      </c>
      <c r="H52" s="8">
        <v>0.68</v>
      </c>
      <c r="I52" s="12">
        <v>0</v>
      </c>
    </row>
    <row r="53" spans="2:9" ht="15" customHeight="1" x14ac:dyDescent="0.2">
      <c r="B53" t="s">
        <v>116</v>
      </c>
      <c r="C53" s="12">
        <v>39</v>
      </c>
      <c r="D53" s="8">
        <v>2.33</v>
      </c>
      <c r="E53" s="12">
        <v>10</v>
      </c>
      <c r="F53" s="8">
        <v>0.95</v>
      </c>
      <c r="G53" s="12">
        <v>29</v>
      </c>
      <c r="H53" s="8">
        <v>4.9000000000000004</v>
      </c>
      <c r="I53" s="12">
        <v>0</v>
      </c>
    </row>
    <row r="54" spans="2:9" ht="15" customHeight="1" x14ac:dyDescent="0.2">
      <c r="B54" t="s">
        <v>121</v>
      </c>
      <c r="C54" s="12">
        <v>39</v>
      </c>
      <c r="D54" s="8">
        <v>2.33</v>
      </c>
      <c r="E54" s="12">
        <v>35</v>
      </c>
      <c r="F54" s="8">
        <v>3.31</v>
      </c>
      <c r="G54" s="12">
        <v>4</v>
      </c>
      <c r="H54" s="8">
        <v>0.68</v>
      </c>
      <c r="I54" s="12">
        <v>0</v>
      </c>
    </row>
    <row r="55" spans="2:9" ht="15" customHeight="1" x14ac:dyDescent="0.2">
      <c r="B55" t="s">
        <v>130</v>
      </c>
      <c r="C55" s="12">
        <v>37</v>
      </c>
      <c r="D55" s="8">
        <v>2.21</v>
      </c>
      <c r="E55" s="12">
        <v>37</v>
      </c>
      <c r="F55" s="8">
        <v>3.5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135</v>
      </c>
      <c r="C56" s="12">
        <v>33</v>
      </c>
      <c r="D56" s="8">
        <v>1.97</v>
      </c>
      <c r="E56" s="12">
        <v>24</v>
      </c>
      <c r="F56" s="8">
        <v>2.27</v>
      </c>
      <c r="G56" s="12">
        <v>9</v>
      </c>
      <c r="H56" s="8">
        <v>1.52</v>
      </c>
      <c r="I56" s="12">
        <v>0</v>
      </c>
    </row>
    <row r="57" spans="2:9" ht="15" customHeight="1" x14ac:dyDescent="0.2">
      <c r="B57" t="s">
        <v>124</v>
      </c>
      <c r="C57" s="12">
        <v>31</v>
      </c>
      <c r="D57" s="8">
        <v>1.85</v>
      </c>
      <c r="E57" s="12">
        <v>24</v>
      </c>
      <c r="F57" s="8">
        <v>2.27</v>
      </c>
      <c r="G57" s="12">
        <v>7</v>
      </c>
      <c r="H57" s="8">
        <v>1.18</v>
      </c>
      <c r="I57" s="12">
        <v>0</v>
      </c>
    </row>
    <row r="58" spans="2:9" ht="15" customHeight="1" x14ac:dyDescent="0.2">
      <c r="B58" t="s">
        <v>156</v>
      </c>
      <c r="C58" s="12">
        <v>26</v>
      </c>
      <c r="D58" s="8">
        <v>1.55</v>
      </c>
      <c r="E58" s="12">
        <v>19</v>
      </c>
      <c r="F58" s="8">
        <v>1.8</v>
      </c>
      <c r="G58" s="12">
        <v>7</v>
      </c>
      <c r="H58" s="8">
        <v>1.18</v>
      </c>
      <c r="I58" s="12">
        <v>0</v>
      </c>
    </row>
    <row r="59" spans="2:9" ht="15" customHeight="1" x14ac:dyDescent="0.2">
      <c r="B59" t="s">
        <v>126</v>
      </c>
      <c r="C59" s="12">
        <v>26</v>
      </c>
      <c r="D59" s="8">
        <v>1.55</v>
      </c>
      <c r="E59" s="12">
        <v>16</v>
      </c>
      <c r="F59" s="8">
        <v>1.51</v>
      </c>
      <c r="G59" s="12">
        <v>9</v>
      </c>
      <c r="H59" s="8">
        <v>1.52</v>
      </c>
      <c r="I59" s="12">
        <v>0</v>
      </c>
    </row>
    <row r="60" spans="2:9" ht="15" customHeight="1" x14ac:dyDescent="0.2">
      <c r="B60" t="s">
        <v>171</v>
      </c>
      <c r="C60" s="12">
        <v>25</v>
      </c>
      <c r="D60" s="8">
        <v>1.49</v>
      </c>
      <c r="E60" s="12">
        <v>9</v>
      </c>
      <c r="F60" s="8">
        <v>0.85</v>
      </c>
      <c r="G60" s="12">
        <v>16</v>
      </c>
      <c r="H60" s="8">
        <v>2.7</v>
      </c>
      <c r="I60" s="12">
        <v>0</v>
      </c>
    </row>
    <row r="61" spans="2:9" ht="15" customHeight="1" x14ac:dyDescent="0.2">
      <c r="B61" t="s">
        <v>129</v>
      </c>
      <c r="C61" s="12">
        <v>25</v>
      </c>
      <c r="D61" s="8">
        <v>1.49</v>
      </c>
      <c r="E61" s="12">
        <v>23</v>
      </c>
      <c r="F61" s="8">
        <v>2.17</v>
      </c>
      <c r="G61" s="12">
        <v>2</v>
      </c>
      <c r="H61" s="8">
        <v>0.34</v>
      </c>
      <c r="I61" s="12">
        <v>0</v>
      </c>
    </row>
    <row r="62" spans="2:9" ht="15" customHeight="1" x14ac:dyDescent="0.2">
      <c r="B62" t="s">
        <v>134</v>
      </c>
      <c r="C62" s="12">
        <v>25</v>
      </c>
      <c r="D62" s="8">
        <v>1.49</v>
      </c>
      <c r="E62" s="12">
        <v>19</v>
      </c>
      <c r="F62" s="8">
        <v>1.8</v>
      </c>
      <c r="G62" s="12">
        <v>6</v>
      </c>
      <c r="H62" s="8">
        <v>1.01</v>
      </c>
      <c r="I62" s="12">
        <v>0</v>
      </c>
    </row>
    <row r="63" spans="2:9" ht="15" customHeight="1" x14ac:dyDescent="0.2">
      <c r="B63" t="s">
        <v>123</v>
      </c>
      <c r="C63" s="12">
        <v>24</v>
      </c>
      <c r="D63" s="8">
        <v>1.43</v>
      </c>
      <c r="E63" s="12">
        <v>7</v>
      </c>
      <c r="F63" s="8">
        <v>0.66</v>
      </c>
      <c r="G63" s="12">
        <v>17</v>
      </c>
      <c r="H63" s="8">
        <v>2.87</v>
      </c>
      <c r="I63" s="12">
        <v>0</v>
      </c>
    </row>
    <row r="64" spans="2:9" ht="15" customHeight="1" x14ac:dyDescent="0.2">
      <c r="B64" t="s">
        <v>170</v>
      </c>
      <c r="C64" s="12">
        <v>24</v>
      </c>
      <c r="D64" s="8">
        <v>1.43</v>
      </c>
      <c r="E64" s="12">
        <v>18</v>
      </c>
      <c r="F64" s="8">
        <v>1.7</v>
      </c>
      <c r="G64" s="12">
        <v>5</v>
      </c>
      <c r="H64" s="8">
        <v>0.84</v>
      </c>
      <c r="I64" s="12">
        <v>1</v>
      </c>
    </row>
    <row r="65" spans="2:9" ht="15" customHeight="1" x14ac:dyDescent="0.2">
      <c r="B65" t="s">
        <v>152</v>
      </c>
      <c r="C65" s="12">
        <v>24</v>
      </c>
      <c r="D65" s="8">
        <v>1.43</v>
      </c>
      <c r="E65" s="12">
        <v>16</v>
      </c>
      <c r="F65" s="8">
        <v>1.51</v>
      </c>
      <c r="G65" s="12">
        <v>8</v>
      </c>
      <c r="H65" s="8">
        <v>1.35</v>
      </c>
      <c r="I65" s="12">
        <v>0</v>
      </c>
    </row>
    <row r="66" spans="2:9" ht="15" customHeight="1" x14ac:dyDescent="0.2">
      <c r="B66" t="s">
        <v>161</v>
      </c>
      <c r="C66" s="12">
        <v>23</v>
      </c>
      <c r="D66" s="8">
        <v>1.37</v>
      </c>
      <c r="E66" s="12">
        <v>16</v>
      </c>
      <c r="F66" s="8">
        <v>1.51</v>
      </c>
      <c r="G66" s="12">
        <v>7</v>
      </c>
      <c r="H66" s="8">
        <v>1.18</v>
      </c>
      <c r="I66" s="12">
        <v>0</v>
      </c>
    </row>
    <row r="67" spans="2:9" ht="15" customHeight="1" x14ac:dyDescent="0.2">
      <c r="B67" t="s">
        <v>140</v>
      </c>
      <c r="C67" s="12">
        <v>23</v>
      </c>
      <c r="D67" s="8">
        <v>1.37</v>
      </c>
      <c r="E67" s="12">
        <v>14</v>
      </c>
      <c r="F67" s="8">
        <v>1.32</v>
      </c>
      <c r="G67" s="12">
        <v>9</v>
      </c>
      <c r="H67" s="8">
        <v>1.52</v>
      </c>
      <c r="I67" s="12">
        <v>0</v>
      </c>
    </row>
    <row r="68" spans="2:9" ht="15" customHeight="1" x14ac:dyDescent="0.2">
      <c r="B68" t="s">
        <v>160</v>
      </c>
      <c r="C68" s="12">
        <v>23</v>
      </c>
      <c r="D68" s="8">
        <v>1.37</v>
      </c>
      <c r="E68" s="12">
        <v>15</v>
      </c>
      <c r="F68" s="8">
        <v>1.42</v>
      </c>
      <c r="G68" s="12">
        <v>8</v>
      </c>
      <c r="H68" s="8">
        <v>1.35</v>
      </c>
      <c r="I68" s="12">
        <v>0</v>
      </c>
    </row>
    <row r="70" spans="2:9" ht="15" customHeight="1" x14ac:dyDescent="0.2">
      <c r="B70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049F-6371-48DC-9ABE-4D09670AFECB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245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119</v>
      </c>
      <c r="D6" s="8">
        <v>18.09</v>
      </c>
      <c r="E6" s="12">
        <v>39</v>
      </c>
      <c r="F6" s="8">
        <v>9.75</v>
      </c>
      <c r="G6" s="12">
        <v>80</v>
      </c>
      <c r="H6" s="8">
        <v>31.25</v>
      </c>
      <c r="I6" s="12">
        <v>0</v>
      </c>
    </row>
    <row r="7" spans="2:9" ht="15" customHeight="1" x14ac:dyDescent="0.2">
      <c r="B7" t="s">
        <v>43</v>
      </c>
      <c r="C7" s="12">
        <v>40</v>
      </c>
      <c r="D7" s="8">
        <v>6.08</v>
      </c>
      <c r="E7" s="12">
        <v>19</v>
      </c>
      <c r="F7" s="8">
        <v>4.75</v>
      </c>
      <c r="G7" s="12">
        <v>21</v>
      </c>
      <c r="H7" s="8">
        <v>8.1999999999999993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0.15</v>
      </c>
      <c r="E8" s="12">
        <v>0</v>
      </c>
      <c r="F8" s="8">
        <v>0</v>
      </c>
      <c r="G8" s="12">
        <v>1</v>
      </c>
      <c r="H8" s="8">
        <v>0.39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0.15</v>
      </c>
      <c r="E9" s="12">
        <v>0</v>
      </c>
      <c r="F9" s="8">
        <v>0</v>
      </c>
      <c r="G9" s="12">
        <v>1</v>
      </c>
      <c r="H9" s="8">
        <v>0.39</v>
      </c>
      <c r="I9" s="12">
        <v>0</v>
      </c>
    </row>
    <row r="10" spans="2:9" ht="15" customHeight="1" x14ac:dyDescent="0.2">
      <c r="B10" t="s">
        <v>46</v>
      </c>
      <c r="C10" s="12">
        <v>6</v>
      </c>
      <c r="D10" s="8">
        <v>0.91</v>
      </c>
      <c r="E10" s="12">
        <v>3</v>
      </c>
      <c r="F10" s="8">
        <v>0.75</v>
      </c>
      <c r="G10" s="12">
        <v>3</v>
      </c>
      <c r="H10" s="8">
        <v>1.17</v>
      </c>
      <c r="I10" s="12">
        <v>0</v>
      </c>
    </row>
    <row r="11" spans="2:9" ht="15" customHeight="1" x14ac:dyDescent="0.2">
      <c r="B11" t="s">
        <v>47</v>
      </c>
      <c r="C11" s="12">
        <v>155</v>
      </c>
      <c r="D11" s="8">
        <v>23.56</v>
      </c>
      <c r="E11" s="12">
        <v>79</v>
      </c>
      <c r="F11" s="8">
        <v>19.75</v>
      </c>
      <c r="G11" s="12">
        <v>76</v>
      </c>
      <c r="H11" s="8">
        <v>29.69</v>
      </c>
      <c r="I11" s="12">
        <v>0</v>
      </c>
    </row>
    <row r="12" spans="2:9" ht="15" customHeight="1" x14ac:dyDescent="0.2">
      <c r="B12" t="s">
        <v>48</v>
      </c>
      <c r="C12" s="12">
        <v>5</v>
      </c>
      <c r="D12" s="8">
        <v>0.76</v>
      </c>
      <c r="E12" s="12">
        <v>3</v>
      </c>
      <c r="F12" s="8">
        <v>0.75</v>
      </c>
      <c r="G12" s="12">
        <v>2</v>
      </c>
      <c r="H12" s="8">
        <v>0.78</v>
      </c>
      <c r="I12" s="12">
        <v>0</v>
      </c>
    </row>
    <row r="13" spans="2:9" ht="15" customHeight="1" x14ac:dyDescent="0.2">
      <c r="B13" t="s">
        <v>49</v>
      </c>
      <c r="C13" s="12">
        <v>77</v>
      </c>
      <c r="D13" s="8">
        <v>11.7</v>
      </c>
      <c r="E13" s="12">
        <v>59</v>
      </c>
      <c r="F13" s="8">
        <v>14.75</v>
      </c>
      <c r="G13" s="12">
        <v>17</v>
      </c>
      <c r="H13" s="8">
        <v>6.64</v>
      </c>
      <c r="I13" s="12">
        <v>0</v>
      </c>
    </row>
    <row r="14" spans="2:9" ht="15" customHeight="1" x14ac:dyDescent="0.2">
      <c r="B14" t="s">
        <v>50</v>
      </c>
      <c r="C14" s="12">
        <v>22</v>
      </c>
      <c r="D14" s="8">
        <v>3.34</v>
      </c>
      <c r="E14" s="12">
        <v>14</v>
      </c>
      <c r="F14" s="8">
        <v>3.5</v>
      </c>
      <c r="G14" s="12">
        <v>8</v>
      </c>
      <c r="H14" s="8">
        <v>3.13</v>
      </c>
      <c r="I14" s="12">
        <v>0</v>
      </c>
    </row>
    <row r="15" spans="2:9" ht="15" customHeight="1" x14ac:dyDescent="0.2">
      <c r="B15" t="s">
        <v>51</v>
      </c>
      <c r="C15" s="12">
        <v>70</v>
      </c>
      <c r="D15" s="8">
        <v>10.64</v>
      </c>
      <c r="E15" s="12">
        <v>60</v>
      </c>
      <c r="F15" s="8">
        <v>15</v>
      </c>
      <c r="G15" s="12">
        <v>9</v>
      </c>
      <c r="H15" s="8">
        <v>3.52</v>
      </c>
      <c r="I15" s="12">
        <v>0</v>
      </c>
    </row>
    <row r="16" spans="2:9" ht="15" customHeight="1" x14ac:dyDescent="0.2">
      <c r="B16" t="s">
        <v>52</v>
      </c>
      <c r="C16" s="12">
        <v>107</v>
      </c>
      <c r="D16" s="8">
        <v>16.260000000000002</v>
      </c>
      <c r="E16" s="12">
        <v>91</v>
      </c>
      <c r="F16" s="8">
        <v>22.75</v>
      </c>
      <c r="G16" s="12">
        <v>16</v>
      </c>
      <c r="H16" s="8">
        <v>6.25</v>
      </c>
      <c r="I16" s="12">
        <v>0</v>
      </c>
    </row>
    <row r="17" spans="2:9" ht="15" customHeight="1" x14ac:dyDescent="0.2">
      <c r="B17" t="s">
        <v>53</v>
      </c>
      <c r="C17" s="12">
        <v>20</v>
      </c>
      <c r="D17" s="8">
        <v>3.04</v>
      </c>
      <c r="E17" s="12">
        <v>12</v>
      </c>
      <c r="F17" s="8">
        <v>3</v>
      </c>
      <c r="G17" s="12">
        <v>8</v>
      </c>
      <c r="H17" s="8">
        <v>3.13</v>
      </c>
      <c r="I17" s="12">
        <v>0</v>
      </c>
    </row>
    <row r="18" spans="2:9" ht="15" customHeight="1" x14ac:dyDescent="0.2">
      <c r="B18" t="s">
        <v>54</v>
      </c>
      <c r="C18" s="12">
        <v>16</v>
      </c>
      <c r="D18" s="8">
        <v>2.4300000000000002</v>
      </c>
      <c r="E18" s="12">
        <v>11</v>
      </c>
      <c r="F18" s="8">
        <v>2.75</v>
      </c>
      <c r="G18" s="12">
        <v>5</v>
      </c>
      <c r="H18" s="8">
        <v>1.95</v>
      </c>
      <c r="I18" s="12">
        <v>0</v>
      </c>
    </row>
    <row r="19" spans="2:9" ht="15" customHeight="1" x14ac:dyDescent="0.2">
      <c r="B19" t="s">
        <v>55</v>
      </c>
      <c r="C19" s="12">
        <v>19</v>
      </c>
      <c r="D19" s="8">
        <v>2.89</v>
      </c>
      <c r="E19" s="12">
        <v>10</v>
      </c>
      <c r="F19" s="8">
        <v>2.5</v>
      </c>
      <c r="G19" s="12">
        <v>9</v>
      </c>
      <c r="H19" s="8">
        <v>3.52</v>
      </c>
      <c r="I19" s="12">
        <v>0</v>
      </c>
    </row>
    <row r="20" spans="2:9" ht="15" customHeight="1" x14ac:dyDescent="0.2">
      <c r="B20" s="9" t="s">
        <v>225</v>
      </c>
      <c r="C20" s="12">
        <f>SUM(LTBL_04214[総数／事業所数])</f>
        <v>658</v>
      </c>
      <c r="E20" s="12">
        <f>SUBTOTAL(109,LTBL_04214[個人／事業所数])</f>
        <v>400</v>
      </c>
      <c r="G20" s="12">
        <f>SUBTOTAL(109,LTBL_04214[法人／事業所数])</f>
        <v>256</v>
      </c>
      <c r="I20" s="12">
        <f>SUBTOTAL(109,LTBL_04214[法人以外の団体／事業所数])</f>
        <v>0</v>
      </c>
    </row>
    <row r="21" spans="2:9" ht="15" customHeight="1" x14ac:dyDescent="0.2">
      <c r="E21" s="11">
        <f>LTBL_04214[[#Totals],[個人／事業所数]]/LTBL_04214[[#Totals],[総数／事業所数]]</f>
        <v>0.60790273556231</v>
      </c>
      <c r="G21" s="11">
        <f>LTBL_04214[[#Totals],[法人／事業所数]]/LTBL_04214[[#Totals],[総数／事業所数]]</f>
        <v>0.38905775075987842</v>
      </c>
      <c r="I21" s="11">
        <f>LTBL_04214[[#Totals],[法人以外の団体／事業所数]]/LTBL_04214[[#Totals],[総数／事業所数]]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95</v>
      </c>
      <c r="D24" s="8">
        <v>14.44</v>
      </c>
      <c r="E24" s="12">
        <v>88</v>
      </c>
      <c r="F24" s="8">
        <v>22</v>
      </c>
      <c r="G24" s="12">
        <v>7</v>
      </c>
      <c r="H24" s="8">
        <v>2.73</v>
      </c>
      <c r="I24" s="12">
        <v>0</v>
      </c>
    </row>
    <row r="25" spans="2:9" ht="15" customHeight="1" x14ac:dyDescent="0.2">
      <c r="B25" t="s">
        <v>76</v>
      </c>
      <c r="C25" s="12">
        <v>69</v>
      </c>
      <c r="D25" s="8">
        <v>10.49</v>
      </c>
      <c r="E25" s="12">
        <v>57</v>
      </c>
      <c r="F25" s="8">
        <v>14.25</v>
      </c>
      <c r="G25" s="12">
        <v>11</v>
      </c>
      <c r="H25" s="8">
        <v>4.3</v>
      </c>
      <c r="I25" s="12">
        <v>0</v>
      </c>
    </row>
    <row r="26" spans="2:9" ht="15" customHeight="1" x14ac:dyDescent="0.2">
      <c r="B26" t="s">
        <v>79</v>
      </c>
      <c r="C26" s="12">
        <v>61</v>
      </c>
      <c r="D26" s="8">
        <v>9.27</v>
      </c>
      <c r="E26" s="12">
        <v>56</v>
      </c>
      <c r="F26" s="8">
        <v>14</v>
      </c>
      <c r="G26" s="12">
        <v>5</v>
      </c>
      <c r="H26" s="8">
        <v>1.95</v>
      </c>
      <c r="I26" s="12">
        <v>0</v>
      </c>
    </row>
    <row r="27" spans="2:9" ht="15" customHeight="1" x14ac:dyDescent="0.2">
      <c r="B27" t="s">
        <v>64</v>
      </c>
      <c r="C27" s="12">
        <v>52</v>
      </c>
      <c r="D27" s="8">
        <v>7.9</v>
      </c>
      <c r="E27" s="12">
        <v>20</v>
      </c>
      <c r="F27" s="8">
        <v>5</v>
      </c>
      <c r="G27" s="12">
        <v>32</v>
      </c>
      <c r="H27" s="8">
        <v>12.5</v>
      </c>
      <c r="I27" s="12">
        <v>0</v>
      </c>
    </row>
    <row r="28" spans="2:9" ht="15" customHeight="1" x14ac:dyDescent="0.2">
      <c r="B28" t="s">
        <v>72</v>
      </c>
      <c r="C28" s="12">
        <v>39</v>
      </c>
      <c r="D28" s="8">
        <v>5.93</v>
      </c>
      <c r="E28" s="12">
        <v>25</v>
      </c>
      <c r="F28" s="8">
        <v>6.25</v>
      </c>
      <c r="G28" s="12">
        <v>14</v>
      </c>
      <c r="H28" s="8">
        <v>5.47</v>
      </c>
      <c r="I28" s="12">
        <v>0</v>
      </c>
    </row>
    <row r="29" spans="2:9" ht="15" customHeight="1" x14ac:dyDescent="0.2">
      <c r="B29" t="s">
        <v>74</v>
      </c>
      <c r="C29" s="12">
        <v>38</v>
      </c>
      <c r="D29" s="8">
        <v>5.78</v>
      </c>
      <c r="E29" s="12">
        <v>16</v>
      </c>
      <c r="F29" s="8">
        <v>4</v>
      </c>
      <c r="G29" s="12">
        <v>22</v>
      </c>
      <c r="H29" s="8">
        <v>8.59</v>
      </c>
      <c r="I29" s="12">
        <v>0</v>
      </c>
    </row>
    <row r="30" spans="2:9" ht="15" customHeight="1" x14ac:dyDescent="0.2">
      <c r="B30" t="s">
        <v>65</v>
      </c>
      <c r="C30" s="12">
        <v>36</v>
      </c>
      <c r="D30" s="8">
        <v>5.47</v>
      </c>
      <c r="E30" s="12">
        <v>11</v>
      </c>
      <c r="F30" s="8">
        <v>2.75</v>
      </c>
      <c r="G30" s="12">
        <v>25</v>
      </c>
      <c r="H30" s="8">
        <v>9.77</v>
      </c>
      <c r="I30" s="12">
        <v>0</v>
      </c>
    </row>
    <row r="31" spans="2:9" ht="15" customHeight="1" x14ac:dyDescent="0.2">
      <c r="B31" t="s">
        <v>66</v>
      </c>
      <c r="C31" s="12">
        <v>31</v>
      </c>
      <c r="D31" s="8">
        <v>4.71</v>
      </c>
      <c r="E31" s="12">
        <v>8</v>
      </c>
      <c r="F31" s="8">
        <v>2</v>
      </c>
      <c r="G31" s="12">
        <v>23</v>
      </c>
      <c r="H31" s="8">
        <v>8.98</v>
      </c>
      <c r="I31" s="12">
        <v>0</v>
      </c>
    </row>
    <row r="32" spans="2:9" ht="15" customHeight="1" x14ac:dyDescent="0.2">
      <c r="B32" t="s">
        <v>73</v>
      </c>
      <c r="C32" s="12">
        <v>27</v>
      </c>
      <c r="D32" s="8">
        <v>4.0999999999999996</v>
      </c>
      <c r="E32" s="12">
        <v>21</v>
      </c>
      <c r="F32" s="8">
        <v>5.25</v>
      </c>
      <c r="G32" s="12">
        <v>6</v>
      </c>
      <c r="H32" s="8">
        <v>2.34</v>
      </c>
      <c r="I32" s="12">
        <v>0</v>
      </c>
    </row>
    <row r="33" spans="2:9" ht="15" customHeight="1" x14ac:dyDescent="0.2">
      <c r="B33" t="s">
        <v>81</v>
      </c>
      <c r="C33" s="12">
        <v>20</v>
      </c>
      <c r="D33" s="8">
        <v>3.04</v>
      </c>
      <c r="E33" s="12">
        <v>12</v>
      </c>
      <c r="F33" s="8">
        <v>3</v>
      </c>
      <c r="G33" s="12">
        <v>8</v>
      </c>
      <c r="H33" s="8">
        <v>3.13</v>
      </c>
      <c r="I33" s="12">
        <v>0</v>
      </c>
    </row>
    <row r="34" spans="2:9" ht="15" customHeight="1" x14ac:dyDescent="0.2">
      <c r="B34" t="s">
        <v>77</v>
      </c>
      <c r="C34" s="12">
        <v>15</v>
      </c>
      <c r="D34" s="8">
        <v>2.2799999999999998</v>
      </c>
      <c r="E34" s="12">
        <v>11</v>
      </c>
      <c r="F34" s="8">
        <v>2.75</v>
      </c>
      <c r="G34" s="12">
        <v>4</v>
      </c>
      <c r="H34" s="8">
        <v>1.56</v>
      </c>
      <c r="I34" s="12">
        <v>0</v>
      </c>
    </row>
    <row r="35" spans="2:9" ht="15" customHeight="1" x14ac:dyDescent="0.2">
      <c r="B35" t="s">
        <v>70</v>
      </c>
      <c r="C35" s="12">
        <v>13</v>
      </c>
      <c r="D35" s="8">
        <v>1.98</v>
      </c>
      <c r="E35" s="12">
        <v>3</v>
      </c>
      <c r="F35" s="8">
        <v>0.75</v>
      </c>
      <c r="G35" s="12">
        <v>10</v>
      </c>
      <c r="H35" s="8">
        <v>3.91</v>
      </c>
      <c r="I35" s="12">
        <v>0</v>
      </c>
    </row>
    <row r="36" spans="2:9" ht="15" customHeight="1" x14ac:dyDescent="0.2">
      <c r="B36" t="s">
        <v>82</v>
      </c>
      <c r="C36" s="12">
        <v>13</v>
      </c>
      <c r="D36" s="8">
        <v>1.98</v>
      </c>
      <c r="E36" s="12">
        <v>11</v>
      </c>
      <c r="F36" s="8">
        <v>2.75</v>
      </c>
      <c r="G36" s="12">
        <v>2</v>
      </c>
      <c r="H36" s="8">
        <v>0.78</v>
      </c>
      <c r="I36" s="12">
        <v>0</v>
      </c>
    </row>
    <row r="37" spans="2:9" ht="15" customHeight="1" x14ac:dyDescent="0.2">
      <c r="B37" t="s">
        <v>71</v>
      </c>
      <c r="C37" s="12">
        <v>11</v>
      </c>
      <c r="D37" s="8">
        <v>1.67</v>
      </c>
      <c r="E37" s="12">
        <v>7</v>
      </c>
      <c r="F37" s="8">
        <v>1.75</v>
      </c>
      <c r="G37" s="12">
        <v>4</v>
      </c>
      <c r="H37" s="8">
        <v>1.56</v>
      </c>
      <c r="I37" s="12">
        <v>0</v>
      </c>
    </row>
    <row r="38" spans="2:9" ht="15" customHeight="1" x14ac:dyDescent="0.2">
      <c r="B38" t="s">
        <v>90</v>
      </c>
      <c r="C38" s="12">
        <v>8</v>
      </c>
      <c r="D38" s="8">
        <v>1.22</v>
      </c>
      <c r="E38" s="12">
        <v>1</v>
      </c>
      <c r="F38" s="8">
        <v>0.25</v>
      </c>
      <c r="G38" s="12">
        <v>7</v>
      </c>
      <c r="H38" s="8">
        <v>2.73</v>
      </c>
      <c r="I38" s="12">
        <v>0</v>
      </c>
    </row>
    <row r="39" spans="2:9" ht="15" customHeight="1" x14ac:dyDescent="0.2">
      <c r="B39" t="s">
        <v>87</v>
      </c>
      <c r="C39" s="12">
        <v>8</v>
      </c>
      <c r="D39" s="8">
        <v>1.22</v>
      </c>
      <c r="E39" s="12">
        <v>7</v>
      </c>
      <c r="F39" s="8">
        <v>1.75</v>
      </c>
      <c r="G39" s="12">
        <v>1</v>
      </c>
      <c r="H39" s="8">
        <v>0.39</v>
      </c>
      <c r="I39" s="12">
        <v>0</v>
      </c>
    </row>
    <row r="40" spans="2:9" ht="15" customHeight="1" x14ac:dyDescent="0.2">
      <c r="B40" t="s">
        <v>68</v>
      </c>
      <c r="C40" s="12">
        <v>7</v>
      </c>
      <c r="D40" s="8">
        <v>1.06</v>
      </c>
      <c r="E40" s="12">
        <v>3</v>
      </c>
      <c r="F40" s="8">
        <v>0.75</v>
      </c>
      <c r="G40" s="12">
        <v>4</v>
      </c>
      <c r="H40" s="8">
        <v>1.56</v>
      </c>
      <c r="I40" s="12">
        <v>0</v>
      </c>
    </row>
    <row r="41" spans="2:9" ht="15" customHeight="1" x14ac:dyDescent="0.2">
      <c r="B41" t="s">
        <v>78</v>
      </c>
      <c r="C41" s="12">
        <v>7</v>
      </c>
      <c r="D41" s="8">
        <v>1.06</v>
      </c>
      <c r="E41" s="12">
        <v>3</v>
      </c>
      <c r="F41" s="8">
        <v>0.75</v>
      </c>
      <c r="G41" s="12">
        <v>4</v>
      </c>
      <c r="H41" s="8">
        <v>1.56</v>
      </c>
      <c r="I41" s="12">
        <v>0</v>
      </c>
    </row>
    <row r="42" spans="2:9" ht="15" customHeight="1" x14ac:dyDescent="0.2">
      <c r="B42" t="s">
        <v>86</v>
      </c>
      <c r="C42" s="12">
        <v>7</v>
      </c>
      <c r="D42" s="8">
        <v>1.06</v>
      </c>
      <c r="E42" s="12">
        <v>1</v>
      </c>
      <c r="F42" s="8">
        <v>0.25</v>
      </c>
      <c r="G42" s="12">
        <v>6</v>
      </c>
      <c r="H42" s="8">
        <v>2.34</v>
      </c>
      <c r="I42" s="12">
        <v>0</v>
      </c>
    </row>
    <row r="43" spans="2:9" ht="15" customHeight="1" x14ac:dyDescent="0.2">
      <c r="B43" t="s">
        <v>98</v>
      </c>
      <c r="C43" s="12">
        <v>6</v>
      </c>
      <c r="D43" s="8">
        <v>0.91</v>
      </c>
      <c r="E43" s="12">
        <v>1</v>
      </c>
      <c r="F43" s="8">
        <v>0.25</v>
      </c>
      <c r="G43" s="12">
        <v>5</v>
      </c>
      <c r="H43" s="8">
        <v>1.95</v>
      </c>
      <c r="I43" s="12">
        <v>0</v>
      </c>
    </row>
    <row r="44" spans="2:9" ht="15" customHeight="1" x14ac:dyDescent="0.2">
      <c r="B44" t="s">
        <v>69</v>
      </c>
      <c r="C44" s="12">
        <v>6</v>
      </c>
      <c r="D44" s="8">
        <v>0.91</v>
      </c>
      <c r="E44" s="12">
        <v>2</v>
      </c>
      <c r="F44" s="8">
        <v>0.5</v>
      </c>
      <c r="G44" s="12">
        <v>4</v>
      </c>
      <c r="H44" s="8">
        <v>1.56</v>
      </c>
      <c r="I44" s="12">
        <v>0</v>
      </c>
    </row>
    <row r="45" spans="2:9" ht="15" customHeight="1" x14ac:dyDescent="0.2">
      <c r="B45" t="s">
        <v>92</v>
      </c>
      <c r="C45" s="12">
        <v>6</v>
      </c>
      <c r="D45" s="8">
        <v>0.91</v>
      </c>
      <c r="E45" s="12">
        <v>4</v>
      </c>
      <c r="F45" s="8">
        <v>1</v>
      </c>
      <c r="G45" s="12">
        <v>2</v>
      </c>
      <c r="H45" s="8">
        <v>0.78</v>
      </c>
      <c r="I45" s="12">
        <v>0</v>
      </c>
    </row>
    <row r="48" spans="2:9" ht="33" customHeight="1" x14ac:dyDescent="0.2">
      <c r="B48" t="s">
        <v>227</v>
      </c>
      <c r="C48" s="10" t="s">
        <v>57</v>
      </c>
      <c r="D48" s="10" t="s">
        <v>58</v>
      </c>
      <c r="E48" s="10" t="s">
        <v>59</v>
      </c>
      <c r="F48" s="10" t="s">
        <v>60</v>
      </c>
      <c r="G48" s="10" t="s">
        <v>61</v>
      </c>
      <c r="H48" s="10" t="s">
        <v>62</v>
      </c>
      <c r="I48" s="10" t="s">
        <v>63</v>
      </c>
    </row>
    <row r="49" spans="2:9" ht="15" customHeight="1" x14ac:dyDescent="0.2">
      <c r="B49" t="s">
        <v>126</v>
      </c>
      <c r="C49" s="12">
        <v>53</v>
      </c>
      <c r="D49" s="8">
        <v>8.0500000000000007</v>
      </c>
      <c r="E49" s="12">
        <v>48</v>
      </c>
      <c r="F49" s="8">
        <v>12</v>
      </c>
      <c r="G49" s="12">
        <v>5</v>
      </c>
      <c r="H49" s="8">
        <v>1.95</v>
      </c>
      <c r="I49" s="12">
        <v>0</v>
      </c>
    </row>
    <row r="50" spans="2:9" ht="15" customHeight="1" x14ac:dyDescent="0.2">
      <c r="B50" t="s">
        <v>132</v>
      </c>
      <c r="C50" s="12">
        <v>50</v>
      </c>
      <c r="D50" s="8">
        <v>7.6</v>
      </c>
      <c r="E50" s="12">
        <v>48</v>
      </c>
      <c r="F50" s="8">
        <v>12</v>
      </c>
      <c r="G50" s="12">
        <v>2</v>
      </c>
      <c r="H50" s="8">
        <v>0.78</v>
      </c>
      <c r="I50" s="12">
        <v>0</v>
      </c>
    </row>
    <row r="51" spans="2:9" ht="15" customHeight="1" x14ac:dyDescent="0.2">
      <c r="B51" t="s">
        <v>131</v>
      </c>
      <c r="C51" s="12">
        <v>35</v>
      </c>
      <c r="D51" s="8">
        <v>5.32</v>
      </c>
      <c r="E51" s="12">
        <v>35</v>
      </c>
      <c r="F51" s="8">
        <v>8.75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116</v>
      </c>
      <c r="C52" s="12">
        <v>27</v>
      </c>
      <c r="D52" s="8">
        <v>4.0999999999999996</v>
      </c>
      <c r="E52" s="12">
        <v>11</v>
      </c>
      <c r="F52" s="8">
        <v>2.75</v>
      </c>
      <c r="G52" s="12">
        <v>16</v>
      </c>
      <c r="H52" s="8">
        <v>6.25</v>
      </c>
      <c r="I52" s="12">
        <v>0</v>
      </c>
    </row>
    <row r="53" spans="2:9" ht="15" customHeight="1" x14ac:dyDescent="0.2">
      <c r="B53" t="s">
        <v>121</v>
      </c>
      <c r="C53" s="12">
        <v>16</v>
      </c>
      <c r="D53" s="8">
        <v>2.4300000000000002</v>
      </c>
      <c r="E53" s="12">
        <v>10</v>
      </c>
      <c r="F53" s="8">
        <v>2.5</v>
      </c>
      <c r="G53" s="12">
        <v>6</v>
      </c>
      <c r="H53" s="8">
        <v>2.34</v>
      </c>
      <c r="I53" s="12">
        <v>0</v>
      </c>
    </row>
    <row r="54" spans="2:9" ht="15" customHeight="1" x14ac:dyDescent="0.2">
      <c r="B54" t="s">
        <v>124</v>
      </c>
      <c r="C54" s="12">
        <v>16</v>
      </c>
      <c r="D54" s="8">
        <v>2.4300000000000002</v>
      </c>
      <c r="E54" s="12">
        <v>9</v>
      </c>
      <c r="F54" s="8">
        <v>2.25</v>
      </c>
      <c r="G54" s="12">
        <v>7</v>
      </c>
      <c r="H54" s="8">
        <v>2.73</v>
      </c>
      <c r="I54" s="12">
        <v>0</v>
      </c>
    </row>
    <row r="55" spans="2:9" ht="15" customHeight="1" x14ac:dyDescent="0.2">
      <c r="B55" t="s">
        <v>156</v>
      </c>
      <c r="C55" s="12">
        <v>15</v>
      </c>
      <c r="D55" s="8">
        <v>2.2799999999999998</v>
      </c>
      <c r="E55" s="12">
        <v>12</v>
      </c>
      <c r="F55" s="8">
        <v>3</v>
      </c>
      <c r="G55" s="12">
        <v>3</v>
      </c>
      <c r="H55" s="8">
        <v>1.17</v>
      </c>
      <c r="I55" s="12">
        <v>0</v>
      </c>
    </row>
    <row r="56" spans="2:9" ht="15" customHeight="1" x14ac:dyDescent="0.2">
      <c r="B56" t="s">
        <v>129</v>
      </c>
      <c r="C56" s="12">
        <v>14</v>
      </c>
      <c r="D56" s="8">
        <v>2.13</v>
      </c>
      <c r="E56" s="12">
        <v>14</v>
      </c>
      <c r="F56" s="8">
        <v>3.5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120</v>
      </c>
      <c r="C57" s="12">
        <v>13</v>
      </c>
      <c r="D57" s="8">
        <v>1.98</v>
      </c>
      <c r="E57" s="12">
        <v>3</v>
      </c>
      <c r="F57" s="8">
        <v>0.75</v>
      </c>
      <c r="G57" s="12">
        <v>10</v>
      </c>
      <c r="H57" s="8">
        <v>3.91</v>
      </c>
      <c r="I57" s="12">
        <v>0</v>
      </c>
    </row>
    <row r="58" spans="2:9" ht="15" customHeight="1" x14ac:dyDescent="0.2">
      <c r="B58" t="s">
        <v>128</v>
      </c>
      <c r="C58" s="12">
        <v>13</v>
      </c>
      <c r="D58" s="8">
        <v>1.98</v>
      </c>
      <c r="E58" s="12">
        <v>13</v>
      </c>
      <c r="F58" s="8">
        <v>3.25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133</v>
      </c>
      <c r="C59" s="12">
        <v>13</v>
      </c>
      <c r="D59" s="8">
        <v>1.98</v>
      </c>
      <c r="E59" s="12">
        <v>9</v>
      </c>
      <c r="F59" s="8">
        <v>2.25</v>
      </c>
      <c r="G59" s="12">
        <v>4</v>
      </c>
      <c r="H59" s="8">
        <v>1.56</v>
      </c>
      <c r="I59" s="12">
        <v>0</v>
      </c>
    </row>
    <row r="60" spans="2:9" ht="15" customHeight="1" x14ac:dyDescent="0.2">
      <c r="B60" t="s">
        <v>119</v>
      </c>
      <c r="C60" s="12">
        <v>12</v>
      </c>
      <c r="D60" s="8">
        <v>1.82</v>
      </c>
      <c r="E60" s="12">
        <v>4</v>
      </c>
      <c r="F60" s="8">
        <v>1</v>
      </c>
      <c r="G60" s="12">
        <v>8</v>
      </c>
      <c r="H60" s="8">
        <v>3.13</v>
      </c>
      <c r="I60" s="12">
        <v>0</v>
      </c>
    </row>
    <row r="61" spans="2:9" ht="15" customHeight="1" x14ac:dyDescent="0.2">
      <c r="B61" t="s">
        <v>122</v>
      </c>
      <c r="C61" s="12">
        <v>11</v>
      </c>
      <c r="D61" s="8">
        <v>1.67</v>
      </c>
      <c r="E61" s="12">
        <v>8</v>
      </c>
      <c r="F61" s="8">
        <v>2</v>
      </c>
      <c r="G61" s="12">
        <v>3</v>
      </c>
      <c r="H61" s="8">
        <v>1.17</v>
      </c>
      <c r="I61" s="12">
        <v>0</v>
      </c>
    </row>
    <row r="62" spans="2:9" ht="15" customHeight="1" x14ac:dyDescent="0.2">
      <c r="B62" t="s">
        <v>134</v>
      </c>
      <c r="C62" s="12">
        <v>11</v>
      </c>
      <c r="D62" s="8">
        <v>1.67</v>
      </c>
      <c r="E62" s="12">
        <v>9</v>
      </c>
      <c r="F62" s="8">
        <v>2.25</v>
      </c>
      <c r="G62" s="12">
        <v>2</v>
      </c>
      <c r="H62" s="8">
        <v>0.78</v>
      </c>
      <c r="I62" s="12">
        <v>0</v>
      </c>
    </row>
    <row r="63" spans="2:9" ht="15" customHeight="1" x14ac:dyDescent="0.2">
      <c r="B63" t="s">
        <v>117</v>
      </c>
      <c r="C63" s="12">
        <v>10</v>
      </c>
      <c r="D63" s="8">
        <v>1.52</v>
      </c>
      <c r="E63" s="12">
        <v>1</v>
      </c>
      <c r="F63" s="8">
        <v>0.25</v>
      </c>
      <c r="G63" s="12">
        <v>9</v>
      </c>
      <c r="H63" s="8">
        <v>3.52</v>
      </c>
      <c r="I63" s="12">
        <v>0</v>
      </c>
    </row>
    <row r="64" spans="2:9" ht="15" customHeight="1" x14ac:dyDescent="0.2">
      <c r="B64" t="s">
        <v>118</v>
      </c>
      <c r="C64" s="12">
        <v>10</v>
      </c>
      <c r="D64" s="8">
        <v>1.52</v>
      </c>
      <c r="E64" s="12">
        <v>8</v>
      </c>
      <c r="F64" s="8">
        <v>2</v>
      </c>
      <c r="G64" s="12">
        <v>2</v>
      </c>
      <c r="H64" s="8">
        <v>0.78</v>
      </c>
      <c r="I64" s="12">
        <v>0</v>
      </c>
    </row>
    <row r="65" spans="2:9" ht="15" customHeight="1" x14ac:dyDescent="0.2">
      <c r="B65" t="s">
        <v>163</v>
      </c>
      <c r="C65" s="12">
        <v>10</v>
      </c>
      <c r="D65" s="8">
        <v>1.52</v>
      </c>
      <c r="E65" s="12">
        <v>1</v>
      </c>
      <c r="F65" s="8">
        <v>0.25</v>
      </c>
      <c r="G65" s="12">
        <v>9</v>
      </c>
      <c r="H65" s="8">
        <v>3.52</v>
      </c>
      <c r="I65" s="12">
        <v>0</v>
      </c>
    </row>
    <row r="66" spans="2:9" ht="15" customHeight="1" x14ac:dyDescent="0.2">
      <c r="B66" t="s">
        <v>125</v>
      </c>
      <c r="C66" s="12">
        <v>10</v>
      </c>
      <c r="D66" s="8">
        <v>1.52</v>
      </c>
      <c r="E66" s="12">
        <v>5</v>
      </c>
      <c r="F66" s="8">
        <v>1.25</v>
      </c>
      <c r="G66" s="12">
        <v>5</v>
      </c>
      <c r="H66" s="8">
        <v>1.95</v>
      </c>
      <c r="I66" s="12">
        <v>0</v>
      </c>
    </row>
    <row r="67" spans="2:9" ht="15" customHeight="1" x14ac:dyDescent="0.2">
      <c r="B67" t="s">
        <v>170</v>
      </c>
      <c r="C67" s="12">
        <v>10</v>
      </c>
      <c r="D67" s="8">
        <v>1.52</v>
      </c>
      <c r="E67" s="12">
        <v>7</v>
      </c>
      <c r="F67" s="8">
        <v>1.75</v>
      </c>
      <c r="G67" s="12">
        <v>3</v>
      </c>
      <c r="H67" s="8">
        <v>1.17</v>
      </c>
      <c r="I67" s="12">
        <v>0</v>
      </c>
    </row>
    <row r="68" spans="2:9" ht="15" customHeight="1" x14ac:dyDescent="0.2">
      <c r="B68" t="s">
        <v>130</v>
      </c>
      <c r="C68" s="12">
        <v>10</v>
      </c>
      <c r="D68" s="8">
        <v>1.52</v>
      </c>
      <c r="E68" s="12">
        <v>10</v>
      </c>
      <c r="F68" s="8">
        <v>2.5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2059-22F3-4DB1-99D3-65039CAC9A5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465</v>
      </c>
      <c r="D6" s="8">
        <v>14.65</v>
      </c>
      <c r="E6" s="12">
        <v>193</v>
      </c>
      <c r="F6" s="8">
        <v>10.58</v>
      </c>
      <c r="G6" s="12">
        <v>272</v>
      </c>
      <c r="H6" s="8">
        <v>20.68</v>
      </c>
      <c r="I6" s="12">
        <v>0</v>
      </c>
    </row>
    <row r="7" spans="2:9" ht="15" customHeight="1" x14ac:dyDescent="0.2">
      <c r="B7" t="s">
        <v>43</v>
      </c>
      <c r="C7" s="12">
        <v>227</v>
      </c>
      <c r="D7" s="8">
        <v>7.15</v>
      </c>
      <c r="E7" s="12">
        <v>107</v>
      </c>
      <c r="F7" s="8">
        <v>5.87</v>
      </c>
      <c r="G7" s="12">
        <v>119</v>
      </c>
      <c r="H7" s="8">
        <v>9.0500000000000007</v>
      </c>
      <c r="I7" s="12">
        <v>1</v>
      </c>
    </row>
    <row r="8" spans="2:9" ht="15" customHeight="1" x14ac:dyDescent="0.2">
      <c r="B8" t="s">
        <v>44</v>
      </c>
      <c r="C8" s="12">
        <v>3</v>
      </c>
      <c r="D8" s="8">
        <v>0.09</v>
      </c>
      <c r="E8" s="12">
        <v>0</v>
      </c>
      <c r="F8" s="8">
        <v>0</v>
      </c>
      <c r="G8" s="12">
        <v>3</v>
      </c>
      <c r="H8" s="8">
        <v>0.23</v>
      </c>
      <c r="I8" s="12">
        <v>0</v>
      </c>
    </row>
    <row r="9" spans="2:9" ht="15" customHeight="1" x14ac:dyDescent="0.2">
      <c r="B9" t="s">
        <v>45</v>
      </c>
      <c r="C9" s="12">
        <v>7</v>
      </c>
      <c r="D9" s="8">
        <v>0.22</v>
      </c>
      <c r="E9" s="12">
        <v>1</v>
      </c>
      <c r="F9" s="8">
        <v>0.05</v>
      </c>
      <c r="G9" s="12">
        <v>6</v>
      </c>
      <c r="H9" s="8">
        <v>0.46</v>
      </c>
      <c r="I9" s="12">
        <v>0</v>
      </c>
    </row>
    <row r="10" spans="2:9" ht="15" customHeight="1" x14ac:dyDescent="0.2">
      <c r="B10" t="s">
        <v>46</v>
      </c>
      <c r="C10" s="12">
        <v>27</v>
      </c>
      <c r="D10" s="8">
        <v>0.85</v>
      </c>
      <c r="E10" s="12">
        <v>5</v>
      </c>
      <c r="F10" s="8">
        <v>0.27</v>
      </c>
      <c r="G10" s="12">
        <v>22</v>
      </c>
      <c r="H10" s="8">
        <v>1.67</v>
      </c>
      <c r="I10" s="12">
        <v>0</v>
      </c>
    </row>
    <row r="11" spans="2:9" ht="15" customHeight="1" x14ac:dyDescent="0.2">
      <c r="B11" t="s">
        <v>47</v>
      </c>
      <c r="C11" s="12">
        <v>815</v>
      </c>
      <c r="D11" s="8">
        <v>25.68</v>
      </c>
      <c r="E11" s="12">
        <v>406</v>
      </c>
      <c r="F11" s="8">
        <v>22.26</v>
      </c>
      <c r="G11" s="12">
        <v>405</v>
      </c>
      <c r="H11" s="8">
        <v>30.8</v>
      </c>
      <c r="I11" s="12">
        <v>4</v>
      </c>
    </row>
    <row r="12" spans="2:9" ht="15" customHeight="1" x14ac:dyDescent="0.2">
      <c r="B12" t="s">
        <v>48</v>
      </c>
      <c r="C12" s="12">
        <v>29</v>
      </c>
      <c r="D12" s="8">
        <v>0.91</v>
      </c>
      <c r="E12" s="12">
        <v>6</v>
      </c>
      <c r="F12" s="8">
        <v>0.33</v>
      </c>
      <c r="G12" s="12">
        <v>23</v>
      </c>
      <c r="H12" s="8">
        <v>1.75</v>
      </c>
      <c r="I12" s="12">
        <v>0</v>
      </c>
    </row>
    <row r="13" spans="2:9" ht="15" customHeight="1" x14ac:dyDescent="0.2">
      <c r="B13" t="s">
        <v>49</v>
      </c>
      <c r="C13" s="12">
        <v>190</v>
      </c>
      <c r="D13" s="8">
        <v>5.99</v>
      </c>
      <c r="E13" s="12">
        <v>73</v>
      </c>
      <c r="F13" s="8">
        <v>4</v>
      </c>
      <c r="G13" s="12">
        <v>116</v>
      </c>
      <c r="H13" s="8">
        <v>8.82</v>
      </c>
      <c r="I13" s="12">
        <v>1</v>
      </c>
    </row>
    <row r="14" spans="2:9" ht="15" customHeight="1" x14ac:dyDescent="0.2">
      <c r="B14" t="s">
        <v>50</v>
      </c>
      <c r="C14" s="12">
        <v>113</v>
      </c>
      <c r="D14" s="8">
        <v>3.56</v>
      </c>
      <c r="E14" s="12">
        <v>62</v>
      </c>
      <c r="F14" s="8">
        <v>3.4</v>
      </c>
      <c r="G14" s="12">
        <v>48</v>
      </c>
      <c r="H14" s="8">
        <v>3.65</v>
      </c>
      <c r="I14" s="12">
        <v>1</v>
      </c>
    </row>
    <row r="15" spans="2:9" ht="15" customHeight="1" x14ac:dyDescent="0.2">
      <c r="B15" t="s">
        <v>51</v>
      </c>
      <c r="C15" s="12">
        <v>448</v>
      </c>
      <c r="D15" s="8">
        <v>14.11</v>
      </c>
      <c r="E15" s="12">
        <v>368</v>
      </c>
      <c r="F15" s="8">
        <v>20.18</v>
      </c>
      <c r="G15" s="12">
        <v>77</v>
      </c>
      <c r="H15" s="8">
        <v>5.86</v>
      </c>
      <c r="I15" s="12">
        <v>0</v>
      </c>
    </row>
    <row r="16" spans="2:9" ht="15" customHeight="1" x14ac:dyDescent="0.2">
      <c r="B16" t="s">
        <v>52</v>
      </c>
      <c r="C16" s="12">
        <v>469</v>
      </c>
      <c r="D16" s="8">
        <v>14.78</v>
      </c>
      <c r="E16" s="12">
        <v>386</v>
      </c>
      <c r="F16" s="8">
        <v>21.16</v>
      </c>
      <c r="G16" s="12">
        <v>81</v>
      </c>
      <c r="H16" s="8">
        <v>6.16</v>
      </c>
      <c r="I16" s="12">
        <v>1</v>
      </c>
    </row>
    <row r="17" spans="2:9" ht="15" customHeight="1" x14ac:dyDescent="0.2">
      <c r="B17" t="s">
        <v>53</v>
      </c>
      <c r="C17" s="12">
        <v>115</v>
      </c>
      <c r="D17" s="8">
        <v>3.62</v>
      </c>
      <c r="E17" s="12">
        <v>74</v>
      </c>
      <c r="F17" s="8">
        <v>4.0599999999999996</v>
      </c>
      <c r="G17" s="12">
        <v>26</v>
      </c>
      <c r="H17" s="8">
        <v>1.98</v>
      </c>
      <c r="I17" s="12">
        <v>7</v>
      </c>
    </row>
    <row r="18" spans="2:9" ht="15" customHeight="1" x14ac:dyDescent="0.2">
      <c r="B18" t="s">
        <v>54</v>
      </c>
      <c r="C18" s="12">
        <v>126</v>
      </c>
      <c r="D18" s="8">
        <v>3.97</v>
      </c>
      <c r="E18" s="12">
        <v>72</v>
      </c>
      <c r="F18" s="8">
        <v>3.95</v>
      </c>
      <c r="G18" s="12">
        <v>49</v>
      </c>
      <c r="H18" s="8">
        <v>3.73</v>
      </c>
      <c r="I18" s="12">
        <v>2</v>
      </c>
    </row>
    <row r="19" spans="2:9" ht="15" customHeight="1" x14ac:dyDescent="0.2">
      <c r="B19" t="s">
        <v>55</v>
      </c>
      <c r="C19" s="12">
        <v>140</v>
      </c>
      <c r="D19" s="8">
        <v>4.41</v>
      </c>
      <c r="E19" s="12">
        <v>71</v>
      </c>
      <c r="F19" s="8">
        <v>3.89</v>
      </c>
      <c r="G19" s="12">
        <v>68</v>
      </c>
      <c r="H19" s="8">
        <v>5.17</v>
      </c>
      <c r="I19" s="12">
        <v>0</v>
      </c>
    </row>
    <row r="20" spans="2:9" ht="15" customHeight="1" x14ac:dyDescent="0.2">
      <c r="B20" s="9" t="s">
        <v>225</v>
      </c>
      <c r="C20" s="12">
        <f>SUM(LTBL_04215[総数／事業所数])</f>
        <v>3174</v>
      </c>
      <c r="E20" s="12">
        <f>SUBTOTAL(109,LTBL_04215[個人／事業所数])</f>
        <v>1824</v>
      </c>
      <c r="G20" s="12">
        <f>SUBTOTAL(109,LTBL_04215[法人／事業所数])</f>
        <v>1315</v>
      </c>
      <c r="I20" s="12">
        <f>SUBTOTAL(109,LTBL_04215[法人以外の団体／事業所数])</f>
        <v>17</v>
      </c>
    </row>
    <row r="21" spans="2:9" ht="15" customHeight="1" x14ac:dyDescent="0.2">
      <c r="E21" s="11">
        <f>LTBL_04215[[#Totals],[個人／事業所数]]/LTBL_04215[[#Totals],[総数／事業所数]]</f>
        <v>0.5746691871455577</v>
      </c>
      <c r="G21" s="11">
        <f>LTBL_04215[[#Totals],[法人／事業所数]]/LTBL_04215[[#Totals],[総数／事業所数]]</f>
        <v>0.41430371770636421</v>
      </c>
      <c r="I21" s="11">
        <f>LTBL_04215[[#Totals],[法人以外の団体／事業所数]]/LTBL_04215[[#Totals],[総数／事業所数]]</f>
        <v>5.3560176433522372E-3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419</v>
      </c>
      <c r="D24" s="8">
        <v>13.2</v>
      </c>
      <c r="E24" s="12">
        <v>366</v>
      </c>
      <c r="F24" s="8">
        <v>20.07</v>
      </c>
      <c r="G24" s="12">
        <v>52</v>
      </c>
      <c r="H24" s="8">
        <v>3.95</v>
      </c>
      <c r="I24" s="12">
        <v>1</v>
      </c>
    </row>
    <row r="25" spans="2:9" ht="15" customHeight="1" x14ac:dyDescent="0.2">
      <c r="B25" t="s">
        <v>79</v>
      </c>
      <c r="C25" s="12">
        <v>371</v>
      </c>
      <c r="D25" s="8">
        <v>11.69</v>
      </c>
      <c r="E25" s="12">
        <v>340</v>
      </c>
      <c r="F25" s="8">
        <v>18.64</v>
      </c>
      <c r="G25" s="12">
        <v>31</v>
      </c>
      <c r="H25" s="8">
        <v>2.36</v>
      </c>
      <c r="I25" s="12">
        <v>0</v>
      </c>
    </row>
    <row r="26" spans="2:9" ht="15" customHeight="1" x14ac:dyDescent="0.2">
      <c r="B26" t="s">
        <v>74</v>
      </c>
      <c r="C26" s="12">
        <v>239</v>
      </c>
      <c r="D26" s="8">
        <v>7.53</v>
      </c>
      <c r="E26" s="12">
        <v>119</v>
      </c>
      <c r="F26" s="8">
        <v>6.52</v>
      </c>
      <c r="G26" s="12">
        <v>120</v>
      </c>
      <c r="H26" s="8">
        <v>9.1300000000000008</v>
      </c>
      <c r="I26" s="12">
        <v>0</v>
      </c>
    </row>
    <row r="27" spans="2:9" ht="15" customHeight="1" x14ac:dyDescent="0.2">
      <c r="B27" t="s">
        <v>64</v>
      </c>
      <c r="C27" s="12">
        <v>203</v>
      </c>
      <c r="D27" s="8">
        <v>6.4</v>
      </c>
      <c r="E27" s="12">
        <v>72</v>
      </c>
      <c r="F27" s="8">
        <v>3.95</v>
      </c>
      <c r="G27" s="12">
        <v>131</v>
      </c>
      <c r="H27" s="8">
        <v>9.9600000000000009</v>
      </c>
      <c r="I27" s="12">
        <v>0</v>
      </c>
    </row>
    <row r="28" spans="2:9" ht="15" customHeight="1" x14ac:dyDescent="0.2">
      <c r="B28" t="s">
        <v>72</v>
      </c>
      <c r="C28" s="12">
        <v>193</v>
      </c>
      <c r="D28" s="8">
        <v>6.08</v>
      </c>
      <c r="E28" s="12">
        <v>145</v>
      </c>
      <c r="F28" s="8">
        <v>7.95</v>
      </c>
      <c r="G28" s="12">
        <v>45</v>
      </c>
      <c r="H28" s="8">
        <v>3.42</v>
      </c>
      <c r="I28" s="12">
        <v>3</v>
      </c>
    </row>
    <row r="29" spans="2:9" ht="15" customHeight="1" x14ac:dyDescent="0.2">
      <c r="B29" t="s">
        <v>65</v>
      </c>
      <c r="C29" s="12">
        <v>158</v>
      </c>
      <c r="D29" s="8">
        <v>4.9800000000000004</v>
      </c>
      <c r="E29" s="12">
        <v>94</v>
      </c>
      <c r="F29" s="8">
        <v>5.15</v>
      </c>
      <c r="G29" s="12">
        <v>64</v>
      </c>
      <c r="H29" s="8">
        <v>4.87</v>
      </c>
      <c r="I29" s="12">
        <v>0</v>
      </c>
    </row>
    <row r="30" spans="2:9" ht="15" customHeight="1" x14ac:dyDescent="0.2">
      <c r="B30" t="s">
        <v>76</v>
      </c>
      <c r="C30" s="12">
        <v>146</v>
      </c>
      <c r="D30" s="8">
        <v>4.5999999999999996</v>
      </c>
      <c r="E30" s="12">
        <v>63</v>
      </c>
      <c r="F30" s="8">
        <v>3.45</v>
      </c>
      <c r="G30" s="12">
        <v>82</v>
      </c>
      <c r="H30" s="8">
        <v>6.24</v>
      </c>
      <c r="I30" s="12">
        <v>1</v>
      </c>
    </row>
    <row r="31" spans="2:9" ht="15" customHeight="1" x14ac:dyDescent="0.2">
      <c r="B31" t="s">
        <v>73</v>
      </c>
      <c r="C31" s="12">
        <v>116</v>
      </c>
      <c r="D31" s="8">
        <v>3.65</v>
      </c>
      <c r="E31" s="12">
        <v>64</v>
      </c>
      <c r="F31" s="8">
        <v>3.51</v>
      </c>
      <c r="G31" s="12">
        <v>52</v>
      </c>
      <c r="H31" s="8">
        <v>3.95</v>
      </c>
      <c r="I31" s="12">
        <v>0</v>
      </c>
    </row>
    <row r="32" spans="2:9" ht="15" customHeight="1" x14ac:dyDescent="0.2">
      <c r="B32" t="s">
        <v>81</v>
      </c>
      <c r="C32" s="12">
        <v>115</v>
      </c>
      <c r="D32" s="8">
        <v>3.62</v>
      </c>
      <c r="E32" s="12">
        <v>74</v>
      </c>
      <c r="F32" s="8">
        <v>4.0599999999999996</v>
      </c>
      <c r="G32" s="12">
        <v>26</v>
      </c>
      <c r="H32" s="8">
        <v>1.98</v>
      </c>
      <c r="I32" s="12">
        <v>7</v>
      </c>
    </row>
    <row r="33" spans="2:9" ht="15" customHeight="1" x14ac:dyDescent="0.2">
      <c r="B33" t="s">
        <v>66</v>
      </c>
      <c r="C33" s="12">
        <v>104</v>
      </c>
      <c r="D33" s="8">
        <v>3.28</v>
      </c>
      <c r="E33" s="12">
        <v>27</v>
      </c>
      <c r="F33" s="8">
        <v>1.48</v>
      </c>
      <c r="G33" s="12">
        <v>77</v>
      </c>
      <c r="H33" s="8">
        <v>5.86</v>
      </c>
      <c r="I33" s="12">
        <v>0</v>
      </c>
    </row>
    <row r="34" spans="2:9" ht="15" customHeight="1" x14ac:dyDescent="0.2">
      <c r="B34" t="s">
        <v>82</v>
      </c>
      <c r="C34" s="12">
        <v>84</v>
      </c>
      <c r="D34" s="8">
        <v>2.65</v>
      </c>
      <c r="E34" s="12">
        <v>72</v>
      </c>
      <c r="F34" s="8">
        <v>3.95</v>
      </c>
      <c r="G34" s="12">
        <v>12</v>
      </c>
      <c r="H34" s="8">
        <v>0.91</v>
      </c>
      <c r="I34" s="12">
        <v>0</v>
      </c>
    </row>
    <row r="35" spans="2:9" ht="15" customHeight="1" x14ac:dyDescent="0.2">
      <c r="B35" t="s">
        <v>71</v>
      </c>
      <c r="C35" s="12">
        <v>73</v>
      </c>
      <c r="D35" s="8">
        <v>2.2999999999999998</v>
      </c>
      <c r="E35" s="12">
        <v>34</v>
      </c>
      <c r="F35" s="8">
        <v>1.86</v>
      </c>
      <c r="G35" s="12">
        <v>38</v>
      </c>
      <c r="H35" s="8">
        <v>2.89</v>
      </c>
      <c r="I35" s="12">
        <v>1</v>
      </c>
    </row>
    <row r="36" spans="2:9" ht="15" customHeight="1" x14ac:dyDescent="0.2">
      <c r="B36" t="s">
        <v>87</v>
      </c>
      <c r="C36" s="12">
        <v>63</v>
      </c>
      <c r="D36" s="8">
        <v>1.98</v>
      </c>
      <c r="E36" s="12">
        <v>46</v>
      </c>
      <c r="F36" s="8">
        <v>2.52</v>
      </c>
      <c r="G36" s="12">
        <v>17</v>
      </c>
      <c r="H36" s="8">
        <v>1.29</v>
      </c>
      <c r="I36" s="12">
        <v>0</v>
      </c>
    </row>
    <row r="37" spans="2:9" ht="15" customHeight="1" x14ac:dyDescent="0.2">
      <c r="B37" t="s">
        <v>78</v>
      </c>
      <c r="C37" s="12">
        <v>62</v>
      </c>
      <c r="D37" s="8">
        <v>1.95</v>
      </c>
      <c r="E37" s="12">
        <v>27</v>
      </c>
      <c r="F37" s="8">
        <v>1.48</v>
      </c>
      <c r="G37" s="12">
        <v>33</v>
      </c>
      <c r="H37" s="8">
        <v>2.5099999999999998</v>
      </c>
      <c r="I37" s="12">
        <v>0</v>
      </c>
    </row>
    <row r="38" spans="2:9" ht="15" customHeight="1" x14ac:dyDescent="0.2">
      <c r="B38" t="s">
        <v>68</v>
      </c>
      <c r="C38" s="12">
        <v>58</v>
      </c>
      <c r="D38" s="8">
        <v>1.83</v>
      </c>
      <c r="E38" s="12">
        <v>16</v>
      </c>
      <c r="F38" s="8">
        <v>0.88</v>
      </c>
      <c r="G38" s="12">
        <v>42</v>
      </c>
      <c r="H38" s="8">
        <v>3.19</v>
      </c>
      <c r="I38" s="12">
        <v>0</v>
      </c>
    </row>
    <row r="39" spans="2:9" ht="15" customHeight="1" x14ac:dyDescent="0.2">
      <c r="B39" t="s">
        <v>91</v>
      </c>
      <c r="C39" s="12">
        <v>54</v>
      </c>
      <c r="D39" s="8">
        <v>1.7</v>
      </c>
      <c r="E39" s="12">
        <v>31</v>
      </c>
      <c r="F39" s="8">
        <v>1.7</v>
      </c>
      <c r="G39" s="12">
        <v>22</v>
      </c>
      <c r="H39" s="8">
        <v>1.67</v>
      </c>
      <c r="I39" s="12">
        <v>1</v>
      </c>
    </row>
    <row r="40" spans="2:9" ht="15" customHeight="1" x14ac:dyDescent="0.2">
      <c r="B40" t="s">
        <v>77</v>
      </c>
      <c r="C40" s="12">
        <v>47</v>
      </c>
      <c r="D40" s="8">
        <v>1.48</v>
      </c>
      <c r="E40" s="12">
        <v>35</v>
      </c>
      <c r="F40" s="8">
        <v>1.92</v>
      </c>
      <c r="G40" s="12">
        <v>11</v>
      </c>
      <c r="H40" s="8">
        <v>0.84</v>
      </c>
      <c r="I40" s="12">
        <v>1</v>
      </c>
    </row>
    <row r="41" spans="2:9" ht="15" customHeight="1" x14ac:dyDescent="0.2">
      <c r="B41" t="s">
        <v>83</v>
      </c>
      <c r="C41" s="12">
        <v>42</v>
      </c>
      <c r="D41" s="8">
        <v>1.32</v>
      </c>
      <c r="E41" s="12">
        <v>0</v>
      </c>
      <c r="F41" s="8">
        <v>0</v>
      </c>
      <c r="G41" s="12">
        <v>37</v>
      </c>
      <c r="H41" s="8">
        <v>2.81</v>
      </c>
      <c r="I41" s="12">
        <v>2</v>
      </c>
    </row>
    <row r="42" spans="2:9" ht="15" customHeight="1" x14ac:dyDescent="0.2">
      <c r="B42" t="s">
        <v>93</v>
      </c>
      <c r="C42" s="12">
        <v>39</v>
      </c>
      <c r="D42" s="8">
        <v>1.23</v>
      </c>
      <c r="E42" s="12">
        <v>8</v>
      </c>
      <c r="F42" s="8">
        <v>0.44</v>
      </c>
      <c r="G42" s="12">
        <v>28</v>
      </c>
      <c r="H42" s="8">
        <v>2.13</v>
      </c>
      <c r="I42" s="12">
        <v>0</v>
      </c>
    </row>
    <row r="43" spans="2:9" ht="15" customHeight="1" x14ac:dyDescent="0.2">
      <c r="B43" t="s">
        <v>86</v>
      </c>
      <c r="C43" s="12">
        <v>39</v>
      </c>
      <c r="D43" s="8">
        <v>1.23</v>
      </c>
      <c r="E43" s="12">
        <v>16</v>
      </c>
      <c r="F43" s="8">
        <v>0.88</v>
      </c>
      <c r="G43" s="12">
        <v>23</v>
      </c>
      <c r="H43" s="8">
        <v>1.75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132</v>
      </c>
      <c r="C47" s="12">
        <v>215</v>
      </c>
      <c r="D47" s="8">
        <v>6.77</v>
      </c>
      <c r="E47" s="12">
        <v>194</v>
      </c>
      <c r="F47" s="8">
        <v>10.64</v>
      </c>
      <c r="G47" s="12">
        <v>21</v>
      </c>
      <c r="H47" s="8">
        <v>1.6</v>
      </c>
      <c r="I47" s="12">
        <v>0</v>
      </c>
    </row>
    <row r="48" spans="2:9" ht="15" customHeight="1" x14ac:dyDescent="0.2">
      <c r="B48" t="s">
        <v>131</v>
      </c>
      <c r="C48" s="12">
        <v>144</v>
      </c>
      <c r="D48" s="8">
        <v>4.54</v>
      </c>
      <c r="E48" s="12">
        <v>139</v>
      </c>
      <c r="F48" s="8">
        <v>7.62</v>
      </c>
      <c r="G48" s="12">
        <v>5</v>
      </c>
      <c r="H48" s="8">
        <v>0.38</v>
      </c>
      <c r="I48" s="12">
        <v>0</v>
      </c>
    </row>
    <row r="49" spans="2:9" ht="15" customHeight="1" x14ac:dyDescent="0.2">
      <c r="B49" t="s">
        <v>130</v>
      </c>
      <c r="C49" s="12">
        <v>92</v>
      </c>
      <c r="D49" s="8">
        <v>2.9</v>
      </c>
      <c r="E49" s="12">
        <v>91</v>
      </c>
      <c r="F49" s="8">
        <v>4.99</v>
      </c>
      <c r="G49" s="12">
        <v>1</v>
      </c>
      <c r="H49" s="8">
        <v>0.08</v>
      </c>
      <c r="I49" s="12">
        <v>0</v>
      </c>
    </row>
    <row r="50" spans="2:9" ht="15" customHeight="1" x14ac:dyDescent="0.2">
      <c r="B50" t="s">
        <v>126</v>
      </c>
      <c r="C50" s="12">
        <v>90</v>
      </c>
      <c r="D50" s="8">
        <v>2.84</v>
      </c>
      <c r="E50" s="12">
        <v>47</v>
      </c>
      <c r="F50" s="8">
        <v>2.58</v>
      </c>
      <c r="G50" s="12">
        <v>43</v>
      </c>
      <c r="H50" s="8">
        <v>3.27</v>
      </c>
      <c r="I50" s="12">
        <v>0</v>
      </c>
    </row>
    <row r="51" spans="2:9" ht="15" customHeight="1" x14ac:dyDescent="0.2">
      <c r="B51" t="s">
        <v>128</v>
      </c>
      <c r="C51" s="12">
        <v>89</v>
      </c>
      <c r="D51" s="8">
        <v>2.8</v>
      </c>
      <c r="E51" s="12">
        <v>80</v>
      </c>
      <c r="F51" s="8">
        <v>4.3899999999999997</v>
      </c>
      <c r="G51" s="12">
        <v>9</v>
      </c>
      <c r="H51" s="8">
        <v>0.68</v>
      </c>
      <c r="I51" s="12">
        <v>0</v>
      </c>
    </row>
    <row r="52" spans="2:9" ht="15" customHeight="1" x14ac:dyDescent="0.2">
      <c r="B52" t="s">
        <v>129</v>
      </c>
      <c r="C52" s="12">
        <v>81</v>
      </c>
      <c r="D52" s="8">
        <v>2.5499999999999998</v>
      </c>
      <c r="E52" s="12">
        <v>76</v>
      </c>
      <c r="F52" s="8">
        <v>4.17</v>
      </c>
      <c r="G52" s="12">
        <v>5</v>
      </c>
      <c r="H52" s="8">
        <v>0.38</v>
      </c>
      <c r="I52" s="12">
        <v>0</v>
      </c>
    </row>
    <row r="53" spans="2:9" ht="15" customHeight="1" x14ac:dyDescent="0.2">
      <c r="B53" t="s">
        <v>118</v>
      </c>
      <c r="C53" s="12">
        <v>70</v>
      </c>
      <c r="D53" s="8">
        <v>2.21</v>
      </c>
      <c r="E53" s="12">
        <v>42</v>
      </c>
      <c r="F53" s="8">
        <v>2.2999999999999998</v>
      </c>
      <c r="G53" s="12">
        <v>28</v>
      </c>
      <c r="H53" s="8">
        <v>2.13</v>
      </c>
      <c r="I53" s="12">
        <v>0</v>
      </c>
    </row>
    <row r="54" spans="2:9" ht="15" customHeight="1" x14ac:dyDescent="0.2">
      <c r="B54" t="s">
        <v>122</v>
      </c>
      <c r="C54" s="12">
        <v>69</v>
      </c>
      <c r="D54" s="8">
        <v>2.17</v>
      </c>
      <c r="E54" s="12">
        <v>29</v>
      </c>
      <c r="F54" s="8">
        <v>1.59</v>
      </c>
      <c r="G54" s="12">
        <v>40</v>
      </c>
      <c r="H54" s="8">
        <v>3.04</v>
      </c>
      <c r="I54" s="12">
        <v>0</v>
      </c>
    </row>
    <row r="55" spans="2:9" ht="15" customHeight="1" x14ac:dyDescent="0.2">
      <c r="B55" t="s">
        <v>121</v>
      </c>
      <c r="C55" s="12">
        <v>65</v>
      </c>
      <c r="D55" s="8">
        <v>2.0499999999999998</v>
      </c>
      <c r="E55" s="12">
        <v>46</v>
      </c>
      <c r="F55" s="8">
        <v>2.52</v>
      </c>
      <c r="G55" s="12">
        <v>17</v>
      </c>
      <c r="H55" s="8">
        <v>1.29</v>
      </c>
      <c r="I55" s="12">
        <v>2</v>
      </c>
    </row>
    <row r="56" spans="2:9" ht="15" customHeight="1" x14ac:dyDescent="0.2">
      <c r="B56" t="s">
        <v>124</v>
      </c>
      <c r="C56" s="12">
        <v>65</v>
      </c>
      <c r="D56" s="8">
        <v>2.0499999999999998</v>
      </c>
      <c r="E56" s="12">
        <v>44</v>
      </c>
      <c r="F56" s="8">
        <v>2.41</v>
      </c>
      <c r="G56" s="12">
        <v>21</v>
      </c>
      <c r="H56" s="8">
        <v>1.6</v>
      </c>
      <c r="I56" s="12">
        <v>0</v>
      </c>
    </row>
    <row r="57" spans="2:9" ht="15" customHeight="1" x14ac:dyDescent="0.2">
      <c r="B57" t="s">
        <v>135</v>
      </c>
      <c r="C57" s="12">
        <v>63</v>
      </c>
      <c r="D57" s="8">
        <v>1.98</v>
      </c>
      <c r="E57" s="12">
        <v>46</v>
      </c>
      <c r="F57" s="8">
        <v>2.52</v>
      </c>
      <c r="G57" s="12">
        <v>17</v>
      </c>
      <c r="H57" s="8">
        <v>1.29</v>
      </c>
      <c r="I57" s="12">
        <v>0</v>
      </c>
    </row>
    <row r="58" spans="2:9" ht="15" customHeight="1" x14ac:dyDescent="0.2">
      <c r="B58" t="s">
        <v>116</v>
      </c>
      <c r="C58" s="12">
        <v>62</v>
      </c>
      <c r="D58" s="8">
        <v>1.95</v>
      </c>
      <c r="E58" s="12">
        <v>10</v>
      </c>
      <c r="F58" s="8">
        <v>0.55000000000000004</v>
      </c>
      <c r="G58" s="12">
        <v>52</v>
      </c>
      <c r="H58" s="8">
        <v>3.95</v>
      </c>
      <c r="I58" s="12">
        <v>0</v>
      </c>
    </row>
    <row r="59" spans="2:9" ht="15" customHeight="1" x14ac:dyDescent="0.2">
      <c r="B59" t="s">
        <v>170</v>
      </c>
      <c r="C59" s="12">
        <v>61</v>
      </c>
      <c r="D59" s="8">
        <v>1.92</v>
      </c>
      <c r="E59" s="12">
        <v>49</v>
      </c>
      <c r="F59" s="8">
        <v>2.69</v>
      </c>
      <c r="G59" s="12">
        <v>12</v>
      </c>
      <c r="H59" s="8">
        <v>0.91</v>
      </c>
      <c r="I59" s="12">
        <v>0</v>
      </c>
    </row>
    <row r="60" spans="2:9" ht="15" customHeight="1" x14ac:dyDescent="0.2">
      <c r="B60" t="s">
        <v>133</v>
      </c>
      <c r="C60" s="12">
        <v>60</v>
      </c>
      <c r="D60" s="8">
        <v>1.89</v>
      </c>
      <c r="E60" s="12">
        <v>49</v>
      </c>
      <c r="F60" s="8">
        <v>2.69</v>
      </c>
      <c r="G60" s="12">
        <v>10</v>
      </c>
      <c r="H60" s="8">
        <v>0.76</v>
      </c>
      <c r="I60" s="12">
        <v>0</v>
      </c>
    </row>
    <row r="61" spans="2:9" ht="15" customHeight="1" x14ac:dyDescent="0.2">
      <c r="B61" t="s">
        <v>134</v>
      </c>
      <c r="C61" s="12">
        <v>54</v>
      </c>
      <c r="D61" s="8">
        <v>1.7</v>
      </c>
      <c r="E61" s="12">
        <v>46</v>
      </c>
      <c r="F61" s="8">
        <v>2.52</v>
      </c>
      <c r="G61" s="12">
        <v>8</v>
      </c>
      <c r="H61" s="8">
        <v>0.61</v>
      </c>
      <c r="I61" s="12">
        <v>0</v>
      </c>
    </row>
    <row r="62" spans="2:9" ht="15" customHeight="1" x14ac:dyDescent="0.2">
      <c r="B62" t="s">
        <v>123</v>
      </c>
      <c r="C62" s="12">
        <v>53</v>
      </c>
      <c r="D62" s="8">
        <v>1.67</v>
      </c>
      <c r="E62" s="12">
        <v>12</v>
      </c>
      <c r="F62" s="8">
        <v>0.66</v>
      </c>
      <c r="G62" s="12">
        <v>41</v>
      </c>
      <c r="H62" s="8">
        <v>3.12</v>
      </c>
      <c r="I62" s="12">
        <v>0</v>
      </c>
    </row>
    <row r="63" spans="2:9" ht="15" customHeight="1" x14ac:dyDescent="0.2">
      <c r="B63" t="s">
        <v>119</v>
      </c>
      <c r="C63" s="12">
        <v>48</v>
      </c>
      <c r="D63" s="8">
        <v>1.51</v>
      </c>
      <c r="E63" s="12">
        <v>14</v>
      </c>
      <c r="F63" s="8">
        <v>0.77</v>
      </c>
      <c r="G63" s="12">
        <v>34</v>
      </c>
      <c r="H63" s="8">
        <v>2.59</v>
      </c>
      <c r="I63" s="12">
        <v>0</v>
      </c>
    </row>
    <row r="64" spans="2:9" ht="15" customHeight="1" x14ac:dyDescent="0.2">
      <c r="B64" t="s">
        <v>160</v>
      </c>
      <c r="C64" s="12">
        <v>48</v>
      </c>
      <c r="D64" s="8">
        <v>1.51</v>
      </c>
      <c r="E64" s="12">
        <v>41</v>
      </c>
      <c r="F64" s="8">
        <v>2.25</v>
      </c>
      <c r="G64" s="12">
        <v>7</v>
      </c>
      <c r="H64" s="8">
        <v>0.53</v>
      </c>
      <c r="I64" s="12">
        <v>0</v>
      </c>
    </row>
    <row r="65" spans="2:9" ht="15" customHeight="1" x14ac:dyDescent="0.2">
      <c r="B65" t="s">
        <v>162</v>
      </c>
      <c r="C65" s="12">
        <v>43</v>
      </c>
      <c r="D65" s="8">
        <v>1.35</v>
      </c>
      <c r="E65" s="12">
        <v>30</v>
      </c>
      <c r="F65" s="8">
        <v>1.64</v>
      </c>
      <c r="G65" s="12">
        <v>13</v>
      </c>
      <c r="H65" s="8">
        <v>0.99</v>
      </c>
      <c r="I65" s="12">
        <v>0</v>
      </c>
    </row>
    <row r="66" spans="2:9" ht="15" customHeight="1" x14ac:dyDescent="0.2">
      <c r="B66" t="s">
        <v>152</v>
      </c>
      <c r="C66" s="12">
        <v>39</v>
      </c>
      <c r="D66" s="8">
        <v>1.23</v>
      </c>
      <c r="E66" s="12">
        <v>23</v>
      </c>
      <c r="F66" s="8">
        <v>1.26</v>
      </c>
      <c r="G66" s="12">
        <v>16</v>
      </c>
      <c r="H66" s="8">
        <v>1.22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6675-6574-4C28-A6F7-BA92DC62374B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0.25</v>
      </c>
      <c r="I5" s="12">
        <v>0</v>
      </c>
    </row>
    <row r="6" spans="2:9" ht="15" customHeight="1" x14ac:dyDescent="0.2">
      <c r="B6" t="s">
        <v>42</v>
      </c>
      <c r="C6" s="12">
        <v>150</v>
      </c>
      <c r="D6" s="8">
        <v>21.46</v>
      </c>
      <c r="E6" s="12">
        <v>31</v>
      </c>
      <c r="F6" s="8">
        <v>10.76</v>
      </c>
      <c r="G6" s="12">
        <v>119</v>
      </c>
      <c r="H6" s="8">
        <v>29.31</v>
      </c>
      <c r="I6" s="12">
        <v>0</v>
      </c>
    </row>
    <row r="7" spans="2:9" ht="15" customHeight="1" x14ac:dyDescent="0.2">
      <c r="B7" t="s">
        <v>43</v>
      </c>
      <c r="C7" s="12">
        <v>31</v>
      </c>
      <c r="D7" s="8">
        <v>4.43</v>
      </c>
      <c r="E7" s="12">
        <v>9</v>
      </c>
      <c r="F7" s="8">
        <v>3.13</v>
      </c>
      <c r="G7" s="12">
        <v>21</v>
      </c>
      <c r="H7" s="8">
        <v>5.17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0.14000000000000001</v>
      </c>
      <c r="E8" s="12">
        <v>0</v>
      </c>
      <c r="F8" s="8">
        <v>0</v>
      </c>
      <c r="G8" s="12">
        <v>1</v>
      </c>
      <c r="H8" s="8">
        <v>0.25</v>
      </c>
      <c r="I8" s="12">
        <v>0</v>
      </c>
    </row>
    <row r="9" spans="2:9" ht="15" customHeight="1" x14ac:dyDescent="0.2">
      <c r="B9" t="s">
        <v>45</v>
      </c>
      <c r="C9" s="12">
        <v>5</v>
      </c>
      <c r="D9" s="8">
        <v>0.72</v>
      </c>
      <c r="E9" s="12">
        <v>0</v>
      </c>
      <c r="F9" s="8">
        <v>0</v>
      </c>
      <c r="G9" s="12">
        <v>5</v>
      </c>
      <c r="H9" s="8">
        <v>1.23</v>
      </c>
      <c r="I9" s="12">
        <v>0</v>
      </c>
    </row>
    <row r="10" spans="2:9" ht="15" customHeight="1" x14ac:dyDescent="0.2">
      <c r="B10" t="s">
        <v>46</v>
      </c>
      <c r="C10" s="12">
        <v>5</v>
      </c>
      <c r="D10" s="8">
        <v>0.72</v>
      </c>
      <c r="E10" s="12">
        <v>1</v>
      </c>
      <c r="F10" s="8">
        <v>0.35</v>
      </c>
      <c r="G10" s="12">
        <v>4</v>
      </c>
      <c r="H10" s="8">
        <v>0.99</v>
      </c>
      <c r="I10" s="12">
        <v>0</v>
      </c>
    </row>
    <row r="11" spans="2:9" ht="15" customHeight="1" x14ac:dyDescent="0.2">
      <c r="B11" t="s">
        <v>47</v>
      </c>
      <c r="C11" s="12">
        <v>150</v>
      </c>
      <c r="D11" s="8">
        <v>21.46</v>
      </c>
      <c r="E11" s="12">
        <v>35</v>
      </c>
      <c r="F11" s="8">
        <v>12.15</v>
      </c>
      <c r="G11" s="12">
        <v>114</v>
      </c>
      <c r="H11" s="8">
        <v>28.08</v>
      </c>
      <c r="I11" s="12">
        <v>1</v>
      </c>
    </row>
    <row r="12" spans="2:9" ht="15" customHeight="1" x14ac:dyDescent="0.2">
      <c r="B12" t="s">
        <v>48</v>
      </c>
      <c r="C12" s="12">
        <v>9</v>
      </c>
      <c r="D12" s="8">
        <v>1.29</v>
      </c>
      <c r="E12" s="12">
        <v>3</v>
      </c>
      <c r="F12" s="8">
        <v>1.04</v>
      </c>
      <c r="G12" s="12">
        <v>6</v>
      </c>
      <c r="H12" s="8">
        <v>1.48</v>
      </c>
      <c r="I12" s="12">
        <v>0</v>
      </c>
    </row>
    <row r="13" spans="2:9" ht="15" customHeight="1" x14ac:dyDescent="0.2">
      <c r="B13" t="s">
        <v>49</v>
      </c>
      <c r="C13" s="12">
        <v>29</v>
      </c>
      <c r="D13" s="8">
        <v>4.1500000000000004</v>
      </c>
      <c r="E13" s="12">
        <v>3</v>
      </c>
      <c r="F13" s="8">
        <v>1.04</v>
      </c>
      <c r="G13" s="12">
        <v>26</v>
      </c>
      <c r="H13" s="8">
        <v>6.4</v>
      </c>
      <c r="I13" s="12">
        <v>0</v>
      </c>
    </row>
    <row r="14" spans="2:9" ht="15" customHeight="1" x14ac:dyDescent="0.2">
      <c r="B14" t="s">
        <v>50</v>
      </c>
      <c r="C14" s="12">
        <v>28</v>
      </c>
      <c r="D14" s="8">
        <v>4.01</v>
      </c>
      <c r="E14" s="12">
        <v>6</v>
      </c>
      <c r="F14" s="8">
        <v>2.08</v>
      </c>
      <c r="G14" s="12">
        <v>22</v>
      </c>
      <c r="H14" s="8">
        <v>5.42</v>
      </c>
      <c r="I14" s="12">
        <v>0</v>
      </c>
    </row>
    <row r="15" spans="2:9" ht="15" customHeight="1" x14ac:dyDescent="0.2">
      <c r="B15" t="s">
        <v>51</v>
      </c>
      <c r="C15" s="12">
        <v>52</v>
      </c>
      <c r="D15" s="8">
        <v>7.44</v>
      </c>
      <c r="E15" s="12">
        <v>36</v>
      </c>
      <c r="F15" s="8">
        <v>12.5</v>
      </c>
      <c r="G15" s="12">
        <v>16</v>
      </c>
      <c r="H15" s="8">
        <v>3.94</v>
      </c>
      <c r="I15" s="12">
        <v>0</v>
      </c>
    </row>
    <row r="16" spans="2:9" ht="15" customHeight="1" x14ac:dyDescent="0.2">
      <c r="B16" t="s">
        <v>52</v>
      </c>
      <c r="C16" s="12">
        <v>112</v>
      </c>
      <c r="D16" s="8">
        <v>16.02</v>
      </c>
      <c r="E16" s="12">
        <v>88</v>
      </c>
      <c r="F16" s="8">
        <v>30.56</v>
      </c>
      <c r="G16" s="12">
        <v>24</v>
      </c>
      <c r="H16" s="8">
        <v>5.91</v>
      </c>
      <c r="I16" s="12">
        <v>0</v>
      </c>
    </row>
    <row r="17" spans="2:9" ht="15" customHeight="1" x14ac:dyDescent="0.2">
      <c r="B17" t="s">
        <v>53</v>
      </c>
      <c r="C17" s="12">
        <v>54</v>
      </c>
      <c r="D17" s="8">
        <v>7.73</v>
      </c>
      <c r="E17" s="12">
        <v>40</v>
      </c>
      <c r="F17" s="8">
        <v>13.89</v>
      </c>
      <c r="G17" s="12">
        <v>12</v>
      </c>
      <c r="H17" s="8">
        <v>2.96</v>
      </c>
      <c r="I17" s="12">
        <v>0</v>
      </c>
    </row>
    <row r="18" spans="2:9" ht="15" customHeight="1" x14ac:dyDescent="0.2">
      <c r="B18" t="s">
        <v>54</v>
      </c>
      <c r="C18" s="12">
        <v>43</v>
      </c>
      <c r="D18" s="8">
        <v>6.15</v>
      </c>
      <c r="E18" s="12">
        <v>28</v>
      </c>
      <c r="F18" s="8">
        <v>9.7200000000000006</v>
      </c>
      <c r="G18" s="12">
        <v>15</v>
      </c>
      <c r="H18" s="8">
        <v>3.69</v>
      </c>
      <c r="I18" s="12">
        <v>0</v>
      </c>
    </row>
    <row r="19" spans="2:9" ht="15" customHeight="1" x14ac:dyDescent="0.2">
      <c r="B19" t="s">
        <v>55</v>
      </c>
      <c r="C19" s="12">
        <v>29</v>
      </c>
      <c r="D19" s="8">
        <v>4.1500000000000004</v>
      </c>
      <c r="E19" s="12">
        <v>8</v>
      </c>
      <c r="F19" s="8">
        <v>2.78</v>
      </c>
      <c r="G19" s="12">
        <v>20</v>
      </c>
      <c r="H19" s="8">
        <v>4.93</v>
      </c>
      <c r="I19" s="12">
        <v>0</v>
      </c>
    </row>
    <row r="20" spans="2:9" ht="15" customHeight="1" x14ac:dyDescent="0.2">
      <c r="B20" s="9" t="s">
        <v>225</v>
      </c>
      <c r="C20" s="12">
        <f>SUM(LTBL_04216[総数／事業所数])</f>
        <v>699</v>
      </c>
      <c r="E20" s="12">
        <f>SUBTOTAL(109,LTBL_04216[個人／事業所数])</f>
        <v>288</v>
      </c>
      <c r="G20" s="12">
        <f>SUBTOTAL(109,LTBL_04216[法人／事業所数])</f>
        <v>406</v>
      </c>
      <c r="I20" s="12">
        <f>SUBTOTAL(109,LTBL_04216[法人以外の団体／事業所数])</f>
        <v>1</v>
      </c>
    </row>
    <row r="21" spans="2:9" ht="15" customHeight="1" x14ac:dyDescent="0.2">
      <c r="E21" s="11">
        <f>LTBL_04216[[#Totals],[個人／事業所数]]/LTBL_04216[[#Totals],[総数／事業所数]]</f>
        <v>0.41201716738197425</v>
      </c>
      <c r="G21" s="11">
        <f>LTBL_04216[[#Totals],[法人／事業所数]]/LTBL_04216[[#Totals],[総数／事業所数]]</f>
        <v>0.58082975679542204</v>
      </c>
      <c r="I21" s="11">
        <f>LTBL_04216[[#Totals],[法人以外の団体／事業所数]]/LTBL_04216[[#Totals],[総数／事業所数]]</f>
        <v>1.4306151645207439E-3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95</v>
      </c>
      <c r="D24" s="8">
        <v>13.59</v>
      </c>
      <c r="E24" s="12">
        <v>84</v>
      </c>
      <c r="F24" s="8">
        <v>29.17</v>
      </c>
      <c r="G24" s="12">
        <v>11</v>
      </c>
      <c r="H24" s="8">
        <v>2.71</v>
      </c>
      <c r="I24" s="12">
        <v>0</v>
      </c>
    </row>
    <row r="25" spans="2:9" ht="15" customHeight="1" x14ac:dyDescent="0.2">
      <c r="B25" t="s">
        <v>65</v>
      </c>
      <c r="C25" s="12">
        <v>58</v>
      </c>
      <c r="D25" s="8">
        <v>8.3000000000000007</v>
      </c>
      <c r="E25" s="12">
        <v>21</v>
      </c>
      <c r="F25" s="8">
        <v>7.29</v>
      </c>
      <c r="G25" s="12">
        <v>37</v>
      </c>
      <c r="H25" s="8">
        <v>9.11</v>
      </c>
      <c r="I25" s="12">
        <v>0</v>
      </c>
    </row>
    <row r="26" spans="2:9" ht="15" customHeight="1" x14ac:dyDescent="0.2">
      <c r="B26" t="s">
        <v>81</v>
      </c>
      <c r="C26" s="12">
        <v>54</v>
      </c>
      <c r="D26" s="8">
        <v>7.73</v>
      </c>
      <c r="E26" s="12">
        <v>40</v>
      </c>
      <c r="F26" s="8">
        <v>13.89</v>
      </c>
      <c r="G26" s="12">
        <v>12</v>
      </c>
      <c r="H26" s="8">
        <v>2.96</v>
      </c>
      <c r="I26" s="12">
        <v>0</v>
      </c>
    </row>
    <row r="27" spans="2:9" ht="15" customHeight="1" x14ac:dyDescent="0.2">
      <c r="B27" t="s">
        <v>64</v>
      </c>
      <c r="C27" s="12">
        <v>50</v>
      </c>
      <c r="D27" s="8">
        <v>7.15</v>
      </c>
      <c r="E27" s="12">
        <v>4</v>
      </c>
      <c r="F27" s="8">
        <v>1.39</v>
      </c>
      <c r="G27" s="12">
        <v>46</v>
      </c>
      <c r="H27" s="8">
        <v>11.33</v>
      </c>
      <c r="I27" s="12">
        <v>0</v>
      </c>
    </row>
    <row r="28" spans="2:9" ht="15" customHeight="1" x14ac:dyDescent="0.2">
      <c r="B28" t="s">
        <v>79</v>
      </c>
      <c r="C28" s="12">
        <v>44</v>
      </c>
      <c r="D28" s="8">
        <v>6.29</v>
      </c>
      <c r="E28" s="12">
        <v>35</v>
      </c>
      <c r="F28" s="8">
        <v>12.15</v>
      </c>
      <c r="G28" s="12">
        <v>9</v>
      </c>
      <c r="H28" s="8">
        <v>2.2200000000000002</v>
      </c>
      <c r="I28" s="12">
        <v>0</v>
      </c>
    </row>
    <row r="29" spans="2:9" ht="15" customHeight="1" x14ac:dyDescent="0.2">
      <c r="B29" t="s">
        <v>66</v>
      </c>
      <c r="C29" s="12">
        <v>42</v>
      </c>
      <c r="D29" s="8">
        <v>6.01</v>
      </c>
      <c r="E29" s="12">
        <v>6</v>
      </c>
      <c r="F29" s="8">
        <v>2.08</v>
      </c>
      <c r="G29" s="12">
        <v>36</v>
      </c>
      <c r="H29" s="8">
        <v>8.8699999999999992</v>
      </c>
      <c r="I29" s="12">
        <v>0</v>
      </c>
    </row>
    <row r="30" spans="2:9" ht="15" customHeight="1" x14ac:dyDescent="0.2">
      <c r="B30" t="s">
        <v>82</v>
      </c>
      <c r="C30" s="12">
        <v>33</v>
      </c>
      <c r="D30" s="8">
        <v>4.72</v>
      </c>
      <c r="E30" s="12">
        <v>28</v>
      </c>
      <c r="F30" s="8">
        <v>9.7200000000000006</v>
      </c>
      <c r="G30" s="12">
        <v>5</v>
      </c>
      <c r="H30" s="8">
        <v>1.23</v>
      </c>
      <c r="I30" s="12">
        <v>0</v>
      </c>
    </row>
    <row r="31" spans="2:9" ht="15" customHeight="1" x14ac:dyDescent="0.2">
      <c r="B31" t="s">
        <v>74</v>
      </c>
      <c r="C31" s="12">
        <v>29</v>
      </c>
      <c r="D31" s="8">
        <v>4.1500000000000004</v>
      </c>
      <c r="E31" s="12">
        <v>9</v>
      </c>
      <c r="F31" s="8">
        <v>3.13</v>
      </c>
      <c r="G31" s="12">
        <v>20</v>
      </c>
      <c r="H31" s="8">
        <v>4.93</v>
      </c>
      <c r="I31" s="12">
        <v>0</v>
      </c>
    </row>
    <row r="32" spans="2:9" ht="15" customHeight="1" x14ac:dyDescent="0.2">
      <c r="B32" t="s">
        <v>72</v>
      </c>
      <c r="C32" s="12">
        <v>28</v>
      </c>
      <c r="D32" s="8">
        <v>4.01</v>
      </c>
      <c r="E32" s="12">
        <v>15</v>
      </c>
      <c r="F32" s="8">
        <v>5.21</v>
      </c>
      <c r="G32" s="12">
        <v>12</v>
      </c>
      <c r="H32" s="8">
        <v>2.96</v>
      </c>
      <c r="I32" s="12">
        <v>1</v>
      </c>
    </row>
    <row r="33" spans="2:9" ht="15" customHeight="1" x14ac:dyDescent="0.2">
      <c r="B33" t="s">
        <v>73</v>
      </c>
      <c r="C33" s="12">
        <v>23</v>
      </c>
      <c r="D33" s="8">
        <v>3.29</v>
      </c>
      <c r="E33" s="12">
        <v>5</v>
      </c>
      <c r="F33" s="8">
        <v>1.74</v>
      </c>
      <c r="G33" s="12">
        <v>18</v>
      </c>
      <c r="H33" s="8">
        <v>4.43</v>
      </c>
      <c r="I33" s="12">
        <v>0</v>
      </c>
    </row>
    <row r="34" spans="2:9" ht="15" customHeight="1" x14ac:dyDescent="0.2">
      <c r="B34" t="s">
        <v>76</v>
      </c>
      <c r="C34" s="12">
        <v>20</v>
      </c>
      <c r="D34" s="8">
        <v>2.86</v>
      </c>
      <c r="E34" s="12">
        <v>2</v>
      </c>
      <c r="F34" s="8">
        <v>0.69</v>
      </c>
      <c r="G34" s="12">
        <v>18</v>
      </c>
      <c r="H34" s="8">
        <v>4.43</v>
      </c>
      <c r="I34" s="12">
        <v>0</v>
      </c>
    </row>
    <row r="35" spans="2:9" ht="15" customHeight="1" x14ac:dyDescent="0.2">
      <c r="B35" t="s">
        <v>71</v>
      </c>
      <c r="C35" s="12">
        <v>17</v>
      </c>
      <c r="D35" s="8">
        <v>2.4300000000000002</v>
      </c>
      <c r="E35" s="12">
        <v>2</v>
      </c>
      <c r="F35" s="8">
        <v>0.69</v>
      </c>
      <c r="G35" s="12">
        <v>15</v>
      </c>
      <c r="H35" s="8">
        <v>3.69</v>
      </c>
      <c r="I35" s="12">
        <v>0</v>
      </c>
    </row>
    <row r="36" spans="2:9" ht="15" customHeight="1" x14ac:dyDescent="0.2">
      <c r="B36" t="s">
        <v>78</v>
      </c>
      <c r="C36" s="12">
        <v>16</v>
      </c>
      <c r="D36" s="8">
        <v>2.29</v>
      </c>
      <c r="E36" s="12">
        <v>3</v>
      </c>
      <c r="F36" s="8">
        <v>1.04</v>
      </c>
      <c r="G36" s="12">
        <v>13</v>
      </c>
      <c r="H36" s="8">
        <v>3.2</v>
      </c>
      <c r="I36" s="12">
        <v>0</v>
      </c>
    </row>
    <row r="37" spans="2:9" ht="15" customHeight="1" x14ac:dyDescent="0.2">
      <c r="B37" t="s">
        <v>69</v>
      </c>
      <c r="C37" s="12">
        <v>15</v>
      </c>
      <c r="D37" s="8">
        <v>2.15</v>
      </c>
      <c r="E37" s="12">
        <v>0</v>
      </c>
      <c r="F37" s="8">
        <v>0</v>
      </c>
      <c r="G37" s="12">
        <v>15</v>
      </c>
      <c r="H37" s="8">
        <v>3.69</v>
      </c>
      <c r="I37" s="12">
        <v>0</v>
      </c>
    </row>
    <row r="38" spans="2:9" ht="15" customHeight="1" x14ac:dyDescent="0.2">
      <c r="B38" t="s">
        <v>68</v>
      </c>
      <c r="C38" s="12">
        <v>11</v>
      </c>
      <c r="D38" s="8">
        <v>1.57</v>
      </c>
      <c r="E38" s="12">
        <v>0</v>
      </c>
      <c r="F38" s="8">
        <v>0</v>
      </c>
      <c r="G38" s="12">
        <v>11</v>
      </c>
      <c r="H38" s="8">
        <v>2.71</v>
      </c>
      <c r="I38" s="12">
        <v>0</v>
      </c>
    </row>
    <row r="39" spans="2:9" ht="15" customHeight="1" x14ac:dyDescent="0.2">
      <c r="B39" t="s">
        <v>86</v>
      </c>
      <c r="C39" s="12">
        <v>11</v>
      </c>
      <c r="D39" s="8">
        <v>1.57</v>
      </c>
      <c r="E39" s="12">
        <v>3</v>
      </c>
      <c r="F39" s="8">
        <v>1.04</v>
      </c>
      <c r="G39" s="12">
        <v>8</v>
      </c>
      <c r="H39" s="8">
        <v>1.97</v>
      </c>
      <c r="I39" s="12">
        <v>0</v>
      </c>
    </row>
    <row r="40" spans="2:9" ht="15" customHeight="1" x14ac:dyDescent="0.2">
      <c r="B40" t="s">
        <v>83</v>
      </c>
      <c r="C40" s="12">
        <v>10</v>
      </c>
      <c r="D40" s="8">
        <v>1.43</v>
      </c>
      <c r="E40" s="12">
        <v>0</v>
      </c>
      <c r="F40" s="8">
        <v>0</v>
      </c>
      <c r="G40" s="12">
        <v>10</v>
      </c>
      <c r="H40" s="8">
        <v>2.46</v>
      </c>
      <c r="I40" s="12">
        <v>0</v>
      </c>
    </row>
    <row r="41" spans="2:9" ht="15" customHeight="1" x14ac:dyDescent="0.2">
      <c r="B41" t="s">
        <v>84</v>
      </c>
      <c r="C41" s="12">
        <v>10</v>
      </c>
      <c r="D41" s="8">
        <v>1.43</v>
      </c>
      <c r="E41" s="12">
        <v>1</v>
      </c>
      <c r="F41" s="8">
        <v>0.35</v>
      </c>
      <c r="G41" s="12">
        <v>9</v>
      </c>
      <c r="H41" s="8">
        <v>2.2200000000000002</v>
      </c>
      <c r="I41" s="12">
        <v>0</v>
      </c>
    </row>
    <row r="42" spans="2:9" ht="15" customHeight="1" x14ac:dyDescent="0.2">
      <c r="B42" t="s">
        <v>67</v>
      </c>
      <c r="C42" s="12">
        <v>9</v>
      </c>
      <c r="D42" s="8">
        <v>1.29</v>
      </c>
      <c r="E42" s="12">
        <v>0</v>
      </c>
      <c r="F42" s="8">
        <v>0</v>
      </c>
      <c r="G42" s="12">
        <v>9</v>
      </c>
      <c r="H42" s="8">
        <v>2.2200000000000002</v>
      </c>
      <c r="I42" s="12">
        <v>0</v>
      </c>
    </row>
    <row r="43" spans="2:9" ht="15" customHeight="1" x14ac:dyDescent="0.2">
      <c r="B43" t="s">
        <v>90</v>
      </c>
      <c r="C43" s="12">
        <v>9</v>
      </c>
      <c r="D43" s="8">
        <v>1.29</v>
      </c>
      <c r="E43" s="12">
        <v>2</v>
      </c>
      <c r="F43" s="8">
        <v>0.69</v>
      </c>
      <c r="G43" s="12">
        <v>7</v>
      </c>
      <c r="H43" s="8">
        <v>1.72</v>
      </c>
      <c r="I43" s="12">
        <v>0</v>
      </c>
    </row>
    <row r="44" spans="2:9" ht="15" customHeight="1" x14ac:dyDescent="0.2">
      <c r="B44" t="s">
        <v>95</v>
      </c>
      <c r="C44" s="12">
        <v>9</v>
      </c>
      <c r="D44" s="8">
        <v>1.29</v>
      </c>
      <c r="E44" s="12">
        <v>3</v>
      </c>
      <c r="F44" s="8">
        <v>1.04</v>
      </c>
      <c r="G44" s="12">
        <v>6</v>
      </c>
      <c r="H44" s="8">
        <v>1.48</v>
      </c>
      <c r="I44" s="12">
        <v>0</v>
      </c>
    </row>
    <row r="45" spans="2:9" ht="15" customHeight="1" x14ac:dyDescent="0.2">
      <c r="B45" t="s">
        <v>77</v>
      </c>
      <c r="C45" s="12">
        <v>9</v>
      </c>
      <c r="D45" s="8">
        <v>1.29</v>
      </c>
      <c r="E45" s="12">
        <v>3</v>
      </c>
      <c r="F45" s="8">
        <v>1.04</v>
      </c>
      <c r="G45" s="12">
        <v>6</v>
      </c>
      <c r="H45" s="8">
        <v>1.48</v>
      </c>
      <c r="I45" s="12">
        <v>0</v>
      </c>
    </row>
    <row r="46" spans="2:9" ht="15" customHeight="1" x14ac:dyDescent="0.2">
      <c r="B46" t="s">
        <v>99</v>
      </c>
      <c r="C46" s="12">
        <v>9</v>
      </c>
      <c r="D46" s="8">
        <v>1.29</v>
      </c>
      <c r="E46" s="12">
        <v>3</v>
      </c>
      <c r="F46" s="8">
        <v>1.04</v>
      </c>
      <c r="G46" s="12">
        <v>6</v>
      </c>
      <c r="H46" s="8">
        <v>1.48</v>
      </c>
      <c r="I46" s="12">
        <v>0</v>
      </c>
    </row>
    <row r="49" spans="2:9" ht="33" customHeight="1" x14ac:dyDescent="0.2">
      <c r="B49" t="s">
        <v>227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132</v>
      </c>
      <c r="C50" s="12">
        <v>49</v>
      </c>
      <c r="D50" s="8">
        <v>7.01</v>
      </c>
      <c r="E50" s="12">
        <v>43</v>
      </c>
      <c r="F50" s="8">
        <v>14.93</v>
      </c>
      <c r="G50" s="12">
        <v>6</v>
      </c>
      <c r="H50" s="8">
        <v>1.48</v>
      </c>
      <c r="I50" s="12">
        <v>0</v>
      </c>
    </row>
    <row r="51" spans="2:9" ht="15" customHeight="1" x14ac:dyDescent="0.2">
      <c r="B51" t="s">
        <v>131</v>
      </c>
      <c r="C51" s="12">
        <v>37</v>
      </c>
      <c r="D51" s="8">
        <v>5.29</v>
      </c>
      <c r="E51" s="12">
        <v>34</v>
      </c>
      <c r="F51" s="8">
        <v>11.81</v>
      </c>
      <c r="G51" s="12">
        <v>3</v>
      </c>
      <c r="H51" s="8">
        <v>0.74</v>
      </c>
      <c r="I51" s="12">
        <v>0</v>
      </c>
    </row>
    <row r="52" spans="2:9" ht="15" customHeight="1" x14ac:dyDescent="0.2">
      <c r="B52" t="s">
        <v>133</v>
      </c>
      <c r="C52" s="12">
        <v>37</v>
      </c>
      <c r="D52" s="8">
        <v>5.29</v>
      </c>
      <c r="E52" s="12">
        <v>28</v>
      </c>
      <c r="F52" s="8">
        <v>9.7200000000000006</v>
      </c>
      <c r="G52" s="12">
        <v>9</v>
      </c>
      <c r="H52" s="8">
        <v>2.2200000000000002</v>
      </c>
      <c r="I52" s="12">
        <v>0</v>
      </c>
    </row>
    <row r="53" spans="2:9" ht="15" customHeight="1" x14ac:dyDescent="0.2">
      <c r="B53" t="s">
        <v>134</v>
      </c>
      <c r="C53" s="12">
        <v>21</v>
      </c>
      <c r="D53" s="8">
        <v>3</v>
      </c>
      <c r="E53" s="12">
        <v>17</v>
      </c>
      <c r="F53" s="8">
        <v>5.9</v>
      </c>
      <c r="G53" s="12">
        <v>4</v>
      </c>
      <c r="H53" s="8">
        <v>0.99</v>
      </c>
      <c r="I53" s="12">
        <v>0</v>
      </c>
    </row>
    <row r="54" spans="2:9" ht="15" customHeight="1" x14ac:dyDescent="0.2">
      <c r="B54" t="s">
        <v>116</v>
      </c>
      <c r="C54" s="12">
        <v>17</v>
      </c>
      <c r="D54" s="8">
        <v>2.4300000000000002</v>
      </c>
      <c r="E54" s="12">
        <v>1</v>
      </c>
      <c r="F54" s="8">
        <v>0.35</v>
      </c>
      <c r="G54" s="12">
        <v>16</v>
      </c>
      <c r="H54" s="8">
        <v>3.94</v>
      </c>
      <c r="I54" s="12">
        <v>0</v>
      </c>
    </row>
    <row r="55" spans="2:9" ht="15" customHeight="1" x14ac:dyDescent="0.2">
      <c r="B55" t="s">
        <v>128</v>
      </c>
      <c r="C55" s="12">
        <v>17</v>
      </c>
      <c r="D55" s="8">
        <v>2.4300000000000002</v>
      </c>
      <c r="E55" s="12">
        <v>14</v>
      </c>
      <c r="F55" s="8">
        <v>4.8600000000000003</v>
      </c>
      <c r="G55" s="12">
        <v>3</v>
      </c>
      <c r="H55" s="8">
        <v>0.74</v>
      </c>
      <c r="I55" s="12">
        <v>0</v>
      </c>
    </row>
    <row r="56" spans="2:9" ht="15" customHeight="1" x14ac:dyDescent="0.2">
      <c r="B56" t="s">
        <v>120</v>
      </c>
      <c r="C56" s="12">
        <v>16</v>
      </c>
      <c r="D56" s="8">
        <v>2.29</v>
      </c>
      <c r="E56" s="12">
        <v>4</v>
      </c>
      <c r="F56" s="8">
        <v>1.39</v>
      </c>
      <c r="G56" s="12">
        <v>12</v>
      </c>
      <c r="H56" s="8">
        <v>2.96</v>
      </c>
      <c r="I56" s="12">
        <v>0</v>
      </c>
    </row>
    <row r="57" spans="2:9" ht="15" customHeight="1" x14ac:dyDescent="0.2">
      <c r="B57" t="s">
        <v>122</v>
      </c>
      <c r="C57" s="12">
        <v>15</v>
      </c>
      <c r="D57" s="8">
        <v>2.15</v>
      </c>
      <c r="E57" s="12">
        <v>3</v>
      </c>
      <c r="F57" s="8">
        <v>1.04</v>
      </c>
      <c r="G57" s="12">
        <v>12</v>
      </c>
      <c r="H57" s="8">
        <v>2.96</v>
      </c>
      <c r="I57" s="12">
        <v>0</v>
      </c>
    </row>
    <row r="58" spans="2:9" ht="15" customHeight="1" x14ac:dyDescent="0.2">
      <c r="B58" t="s">
        <v>127</v>
      </c>
      <c r="C58" s="12">
        <v>15</v>
      </c>
      <c r="D58" s="8">
        <v>2.15</v>
      </c>
      <c r="E58" s="12">
        <v>2</v>
      </c>
      <c r="F58" s="8">
        <v>0.69</v>
      </c>
      <c r="G58" s="12">
        <v>13</v>
      </c>
      <c r="H58" s="8">
        <v>3.2</v>
      </c>
      <c r="I58" s="12">
        <v>0</v>
      </c>
    </row>
    <row r="59" spans="2:9" ht="15" customHeight="1" x14ac:dyDescent="0.2">
      <c r="B59" t="s">
        <v>154</v>
      </c>
      <c r="C59" s="12">
        <v>15</v>
      </c>
      <c r="D59" s="8">
        <v>2.15</v>
      </c>
      <c r="E59" s="12">
        <v>12</v>
      </c>
      <c r="F59" s="8">
        <v>4.17</v>
      </c>
      <c r="G59" s="12">
        <v>3</v>
      </c>
      <c r="H59" s="8">
        <v>0.74</v>
      </c>
      <c r="I59" s="12">
        <v>0</v>
      </c>
    </row>
    <row r="60" spans="2:9" ht="15" customHeight="1" x14ac:dyDescent="0.2">
      <c r="B60" t="s">
        <v>153</v>
      </c>
      <c r="C60" s="12">
        <v>14</v>
      </c>
      <c r="D60" s="8">
        <v>2</v>
      </c>
      <c r="E60" s="12">
        <v>6</v>
      </c>
      <c r="F60" s="8">
        <v>2.08</v>
      </c>
      <c r="G60" s="12">
        <v>8</v>
      </c>
      <c r="H60" s="8">
        <v>1.97</v>
      </c>
      <c r="I60" s="12">
        <v>0</v>
      </c>
    </row>
    <row r="61" spans="2:9" ht="15" customHeight="1" x14ac:dyDescent="0.2">
      <c r="B61" t="s">
        <v>162</v>
      </c>
      <c r="C61" s="12">
        <v>14</v>
      </c>
      <c r="D61" s="8">
        <v>2</v>
      </c>
      <c r="E61" s="12">
        <v>7</v>
      </c>
      <c r="F61" s="8">
        <v>2.4300000000000002</v>
      </c>
      <c r="G61" s="12">
        <v>7</v>
      </c>
      <c r="H61" s="8">
        <v>1.72</v>
      </c>
      <c r="I61" s="12">
        <v>0</v>
      </c>
    </row>
    <row r="62" spans="2:9" ht="15" customHeight="1" x14ac:dyDescent="0.2">
      <c r="B62" t="s">
        <v>163</v>
      </c>
      <c r="C62" s="12">
        <v>12</v>
      </c>
      <c r="D62" s="8">
        <v>1.72</v>
      </c>
      <c r="E62" s="12">
        <v>0</v>
      </c>
      <c r="F62" s="8">
        <v>0</v>
      </c>
      <c r="G62" s="12">
        <v>12</v>
      </c>
      <c r="H62" s="8">
        <v>2.96</v>
      </c>
      <c r="I62" s="12">
        <v>0</v>
      </c>
    </row>
    <row r="63" spans="2:9" ht="15" customHeight="1" x14ac:dyDescent="0.2">
      <c r="B63" t="s">
        <v>119</v>
      </c>
      <c r="C63" s="12">
        <v>12</v>
      </c>
      <c r="D63" s="8">
        <v>1.72</v>
      </c>
      <c r="E63" s="12">
        <v>1</v>
      </c>
      <c r="F63" s="8">
        <v>0.35</v>
      </c>
      <c r="G63" s="12">
        <v>11</v>
      </c>
      <c r="H63" s="8">
        <v>2.71</v>
      </c>
      <c r="I63" s="12">
        <v>0</v>
      </c>
    </row>
    <row r="64" spans="2:9" ht="15" customHeight="1" x14ac:dyDescent="0.2">
      <c r="B64" t="s">
        <v>117</v>
      </c>
      <c r="C64" s="12">
        <v>10</v>
      </c>
      <c r="D64" s="8">
        <v>1.43</v>
      </c>
      <c r="E64" s="12">
        <v>1</v>
      </c>
      <c r="F64" s="8">
        <v>0.35</v>
      </c>
      <c r="G64" s="12">
        <v>9</v>
      </c>
      <c r="H64" s="8">
        <v>2.2200000000000002</v>
      </c>
      <c r="I64" s="12">
        <v>0</v>
      </c>
    </row>
    <row r="65" spans="2:9" ht="15" customHeight="1" x14ac:dyDescent="0.2">
      <c r="B65" t="s">
        <v>136</v>
      </c>
      <c r="C65" s="12">
        <v>10</v>
      </c>
      <c r="D65" s="8">
        <v>1.43</v>
      </c>
      <c r="E65" s="12">
        <v>0</v>
      </c>
      <c r="F65" s="8">
        <v>0</v>
      </c>
      <c r="G65" s="12">
        <v>10</v>
      </c>
      <c r="H65" s="8">
        <v>2.46</v>
      </c>
      <c r="I65" s="12">
        <v>0</v>
      </c>
    </row>
    <row r="66" spans="2:9" ht="15" customHeight="1" x14ac:dyDescent="0.2">
      <c r="B66" t="s">
        <v>124</v>
      </c>
      <c r="C66" s="12">
        <v>10</v>
      </c>
      <c r="D66" s="8">
        <v>1.43</v>
      </c>
      <c r="E66" s="12">
        <v>5</v>
      </c>
      <c r="F66" s="8">
        <v>1.74</v>
      </c>
      <c r="G66" s="12">
        <v>5</v>
      </c>
      <c r="H66" s="8">
        <v>1.23</v>
      </c>
      <c r="I66" s="12">
        <v>0</v>
      </c>
    </row>
    <row r="67" spans="2:9" ht="15" customHeight="1" x14ac:dyDescent="0.2">
      <c r="B67" t="s">
        <v>172</v>
      </c>
      <c r="C67" s="12">
        <v>9</v>
      </c>
      <c r="D67" s="8">
        <v>1.29</v>
      </c>
      <c r="E67" s="12">
        <v>0</v>
      </c>
      <c r="F67" s="8">
        <v>0</v>
      </c>
      <c r="G67" s="12">
        <v>9</v>
      </c>
      <c r="H67" s="8">
        <v>2.2200000000000002</v>
      </c>
      <c r="I67" s="12">
        <v>0</v>
      </c>
    </row>
    <row r="68" spans="2:9" ht="15" customHeight="1" x14ac:dyDescent="0.2">
      <c r="B68" t="s">
        <v>118</v>
      </c>
      <c r="C68" s="12">
        <v>9</v>
      </c>
      <c r="D68" s="8">
        <v>1.29</v>
      </c>
      <c r="E68" s="12">
        <v>1</v>
      </c>
      <c r="F68" s="8">
        <v>0.35</v>
      </c>
      <c r="G68" s="12">
        <v>8</v>
      </c>
      <c r="H68" s="8">
        <v>1.97</v>
      </c>
      <c r="I68" s="12">
        <v>0</v>
      </c>
    </row>
    <row r="69" spans="2:9" ht="15" customHeight="1" x14ac:dyDescent="0.2">
      <c r="B69" t="s">
        <v>164</v>
      </c>
      <c r="C69" s="12">
        <v>9</v>
      </c>
      <c r="D69" s="8">
        <v>1.29</v>
      </c>
      <c r="E69" s="12">
        <v>3</v>
      </c>
      <c r="F69" s="8">
        <v>1.04</v>
      </c>
      <c r="G69" s="12">
        <v>6</v>
      </c>
      <c r="H69" s="8">
        <v>1.48</v>
      </c>
      <c r="I69" s="12">
        <v>0</v>
      </c>
    </row>
    <row r="70" spans="2:9" ht="15" customHeight="1" x14ac:dyDescent="0.2">
      <c r="B70" t="s">
        <v>126</v>
      </c>
      <c r="C70" s="12">
        <v>9</v>
      </c>
      <c r="D70" s="8">
        <v>1.29</v>
      </c>
      <c r="E70" s="12">
        <v>2</v>
      </c>
      <c r="F70" s="8">
        <v>0.69</v>
      </c>
      <c r="G70" s="12">
        <v>7</v>
      </c>
      <c r="H70" s="8">
        <v>1.72</v>
      </c>
      <c r="I70" s="12">
        <v>0</v>
      </c>
    </row>
    <row r="71" spans="2:9" ht="15" customHeight="1" x14ac:dyDescent="0.2">
      <c r="B71" t="s">
        <v>173</v>
      </c>
      <c r="C71" s="12">
        <v>9</v>
      </c>
      <c r="D71" s="8">
        <v>1.29</v>
      </c>
      <c r="E71" s="12">
        <v>8</v>
      </c>
      <c r="F71" s="8">
        <v>2.78</v>
      </c>
      <c r="G71" s="12">
        <v>1</v>
      </c>
      <c r="H71" s="8">
        <v>0.25</v>
      </c>
      <c r="I71" s="12">
        <v>0</v>
      </c>
    </row>
    <row r="73" spans="2:9" ht="15" customHeight="1" x14ac:dyDescent="0.2">
      <c r="B73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CC33-7298-4AE8-BDE0-739A2F2BA10A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74</v>
      </c>
      <c r="D6" s="8">
        <v>20.11</v>
      </c>
      <c r="E6" s="12">
        <v>33</v>
      </c>
      <c r="F6" s="8">
        <v>14.93</v>
      </c>
      <c r="G6" s="12">
        <v>41</v>
      </c>
      <c r="H6" s="8">
        <v>30.37</v>
      </c>
      <c r="I6" s="12">
        <v>0</v>
      </c>
    </row>
    <row r="7" spans="2:9" ht="15" customHeight="1" x14ac:dyDescent="0.2">
      <c r="B7" t="s">
        <v>43</v>
      </c>
      <c r="C7" s="12">
        <v>31</v>
      </c>
      <c r="D7" s="8">
        <v>8.42</v>
      </c>
      <c r="E7" s="12">
        <v>17</v>
      </c>
      <c r="F7" s="8">
        <v>7.69</v>
      </c>
      <c r="G7" s="12">
        <v>13</v>
      </c>
      <c r="H7" s="8">
        <v>9.6300000000000008</v>
      </c>
      <c r="I7" s="12">
        <v>1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5</v>
      </c>
      <c r="D10" s="8">
        <v>1.36</v>
      </c>
      <c r="E10" s="12">
        <v>0</v>
      </c>
      <c r="F10" s="8">
        <v>0</v>
      </c>
      <c r="G10" s="12">
        <v>5</v>
      </c>
      <c r="H10" s="8">
        <v>3.7</v>
      </c>
      <c r="I10" s="12">
        <v>0</v>
      </c>
    </row>
    <row r="11" spans="2:9" ht="15" customHeight="1" x14ac:dyDescent="0.2">
      <c r="B11" t="s">
        <v>47</v>
      </c>
      <c r="C11" s="12">
        <v>89</v>
      </c>
      <c r="D11" s="8">
        <v>24.18</v>
      </c>
      <c r="E11" s="12">
        <v>55</v>
      </c>
      <c r="F11" s="8">
        <v>24.89</v>
      </c>
      <c r="G11" s="12">
        <v>34</v>
      </c>
      <c r="H11" s="8">
        <v>25.19</v>
      </c>
      <c r="I11" s="12">
        <v>0</v>
      </c>
    </row>
    <row r="12" spans="2:9" ht="15" customHeight="1" x14ac:dyDescent="0.2">
      <c r="B12" t="s">
        <v>48</v>
      </c>
      <c r="C12" s="12">
        <v>2</v>
      </c>
      <c r="D12" s="8">
        <v>0.54</v>
      </c>
      <c r="E12" s="12">
        <v>1</v>
      </c>
      <c r="F12" s="8">
        <v>0.45</v>
      </c>
      <c r="G12" s="12">
        <v>1</v>
      </c>
      <c r="H12" s="8">
        <v>0.74</v>
      </c>
      <c r="I12" s="12">
        <v>0</v>
      </c>
    </row>
    <row r="13" spans="2:9" ht="15" customHeight="1" x14ac:dyDescent="0.2">
      <c r="B13" t="s">
        <v>49</v>
      </c>
      <c r="C13" s="12">
        <v>22</v>
      </c>
      <c r="D13" s="8">
        <v>5.98</v>
      </c>
      <c r="E13" s="12">
        <v>7</v>
      </c>
      <c r="F13" s="8">
        <v>3.17</v>
      </c>
      <c r="G13" s="12">
        <v>14</v>
      </c>
      <c r="H13" s="8">
        <v>10.37</v>
      </c>
      <c r="I13" s="12">
        <v>0</v>
      </c>
    </row>
    <row r="14" spans="2:9" ht="15" customHeight="1" x14ac:dyDescent="0.2">
      <c r="B14" t="s">
        <v>50</v>
      </c>
      <c r="C14" s="12">
        <v>7</v>
      </c>
      <c r="D14" s="8">
        <v>1.9</v>
      </c>
      <c r="E14" s="12">
        <v>4</v>
      </c>
      <c r="F14" s="8">
        <v>1.81</v>
      </c>
      <c r="G14" s="12">
        <v>3</v>
      </c>
      <c r="H14" s="8">
        <v>2.2200000000000002</v>
      </c>
      <c r="I14" s="12">
        <v>0</v>
      </c>
    </row>
    <row r="15" spans="2:9" ht="15" customHeight="1" x14ac:dyDescent="0.2">
      <c r="B15" t="s">
        <v>51</v>
      </c>
      <c r="C15" s="12">
        <v>57</v>
      </c>
      <c r="D15" s="8">
        <v>15.49</v>
      </c>
      <c r="E15" s="12">
        <v>46</v>
      </c>
      <c r="F15" s="8">
        <v>20.81</v>
      </c>
      <c r="G15" s="12">
        <v>10</v>
      </c>
      <c r="H15" s="8">
        <v>7.41</v>
      </c>
      <c r="I15" s="12">
        <v>0</v>
      </c>
    </row>
    <row r="16" spans="2:9" ht="15" customHeight="1" x14ac:dyDescent="0.2">
      <c r="B16" t="s">
        <v>52</v>
      </c>
      <c r="C16" s="12">
        <v>42</v>
      </c>
      <c r="D16" s="8">
        <v>11.41</v>
      </c>
      <c r="E16" s="12">
        <v>37</v>
      </c>
      <c r="F16" s="8">
        <v>16.739999999999998</v>
      </c>
      <c r="G16" s="12">
        <v>4</v>
      </c>
      <c r="H16" s="8">
        <v>2.96</v>
      </c>
      <c r="I16" s="12">
        <v>1</v>
      </c>
    </row>
    <row r="17" spans="2:9" ht="15" customHeight="1" x14ac:dyDescent="0.2">
      <c r="B17" t="s">
        <v>53</v>
      </c>
      <c r="C17" s="12">
        <v>13</v>
      </c>
      <c r="D17" s="8">
        <v>3.53</v>
      </c>
      <c r="E17" s="12">
        <v>6</v>
      </c>
      <c r="F17" s="8">
        <v>2.71</v>
      </c>
      <c r="G17" s="12">
        <v>2</v>
      </c>
      <c r="H17" s="8">
        <v>1.48</v>
      </c>
      <c r="I17" s="12">
        <v>0</v>
      </c>
    </row>
    <row r="18" spans="2:9" ht="15" customHeight="1" x14ac:dyDescent="0.2">
      <c r="B18" t="s">
        <v>54</v>
      </c>
      <c r="C18" s="12">
        <v>9</v>
      </c>
      <c r="D18" s="8">
        <v>2.4500000000000002</v>
      </c>
      <c r="E18" s="12">
        <v>4</v>
      </c>
      <c r="F18" s="8">
        <v>1.81</v>
      </c>
      <c r="G18" s="12">
        <v>3</v>
      </c>
      <c r="H18" s="8">
        <v>2.2200000000000002</v>
      </c>
      <c r="I18" s="12">
        <v>0</v>
      </c>
    </row>
    <row r="19" spans="2:9" ht="15" customHeight="1" x14ac:dyDescent="0.2">
      <c r="B19" t="s">
        <v>55</v>
      </c>
      <c r="C19" s="12">
        <v>17</v>
      </c>
      <c r="D19" s="8">
        <v>4.62</v>
      </c>
      <c r="E19" s="12">
        <v>11</v>
      </c>
      <c r="F19" s="8">
        <v>4.9800000000000004</v>
      </c>
      <c r="G19" s="12">
        <v>5</v>
      </c>
      <c r="H19" s="8">
        <v>3.7</v>
      </c>
      <c r="I19" s="12">
        <v>0</v>
      </c>
    </row>
    <row r="20" spans="2:9" ht="15" customHeight="1" x14ac:dyDescent="0.2">
      <c r="B20" s="9" t="s">
        <v>225</v>
      </c>
      <c r="C20" s="12">
        <f>SUM(LTBL_04301[総数／事業所数])</f>
        <v>368</v>
      </c>
      <c r="E20" s="12">
        <f>SUBTOTAL(109,LTBL_04301[個人／事業所数])</f>
        <v>221</v>
      </c>
      <c r="G20" s="12">
        <f>SUBTOTAL(109,LTBL_04301[法人／事業所数])</f>
        <v>135</v>
      </c>
      <c r="I20" s="12">
        <f>SUBTOTAL(109,LTBL_04301[法人以外の団体／事業所数])</f>
        <v>2</v>
      </c>
    </row>
    <row r="21" spans="2:9" ht="15" customHeight="1" x14ac:dyDescent="0.2">
      <c r="E21" s="11">
        <f>LTBL_04301[[#Totals],[個人／事業所数]]/LTBL_04301[[#Totals],[総数／事業所数]]</f>
        <v>0.60054347826086951</v>
      </c>
      <c r="G21" s="11">
        <f>LTBL_04301[[#Totals],[法人／事業所数]]/LTBL_04301[[#Totals],[総数／事業所数]]</f>
        <v>0.36684782608695654</v>
      </c>
      <c r="I21" s="11">
        <f>LTBL_04301[[#Totals],[法人以外の団体／事業所数]]/LTBL_04301[[#Totals],[総数／事業所数]]</f>
        <v>5.434782608695652E-3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64</v>
      </c>
      <c r="C24" s="12">
        <v>39</v>
      </c>
      <c r="D24" s="8">
        <v>10.6</v>
      </c>
      <c r="E24" s="12">
        <v>18</v>
      </c>
      <c r="F24" s="8">
        <v>8.14</v>
      </c>
      <c r="G24" s="12">
        <v>21</v>
      </c>
      <c r="H24" s="8">
        <v>15.56</v>
      </c>
      <c r="I24" s="12">
        <v>0</v>
      </c>
    </row>
    <row r="25" spans="2:9" ht="15" customHeight="1" x14ac:dyDescent="0.2">
      <c r="B25" t="s">
        <v>80</v>
      </c>
      <c r="C25" s="12">
        <v>35</v>
      </c>
      <c r="D25" s="8">
        <v>9.51</v>
      </c>
      <c r="E25" s="12">
        <v>34</v>
      </c>
      <c r="F25" s="8">
        <v>15.38</v>
      </c>
      <c r="G25" s="12">
        <v>1</v>
      </c>
      <c r="H25" s="8">
        <v>0.74</v>
      </c>
      <c r="I25" s="12">
        <v>0</v>
      </c>
    </row>
    <row r="26" spans="2:9" ht="15" customHeight="1" x14ac:dyDescent="0.2">
      <c r="B26" t="s">
        <v>79</v>
      </c>
      <c r="C26" s="12">
        <v>34</v>
      </c>
      <c r="D26" s="8">
        <v>9.24</v>
      </c>
      <c r="E26" s="12">
        <v>30</v>
      </c>
      <c r="F26" s="8">
        <v>13.57</v>
      </c>
      <c r="G26" s="12">
        <v>4</v>
      </c>
      <c r="H26" s="8">
        <v>2.96</v>
      </c>
      <c r="I26" s="12">
        <v>0</v>
      </c>
    </row>
    <row r="27" spans="2:9" ht="15" customHeight="1" x14ac:dyDescent="0.2">
      <c r="B27" t="s">
        <v>74</v>
      </c>
      <c r="C27" s="12">
        <v>29</v>
      </c>
      <c r="D27" s="8">
        <v>7.88</v>
      </c>
      <c r="E27" s="12">
        <v>20</v>
      </c>
      <c r="F27" s="8">
        <v>9.0500000000000007</v>
      </c>
      <c r="G27" s="12">
        <v>9</v>
      </c>
      <c r="H27" s="8">
        <v>6.67</v>
      </c>
      <c r="I27" s="12">
        <v>0</v>
      </c>
    </row>
    <row r="28" spans="2:9" ht="15" customHeight="1" x14ac:dyDescent="0.2">
      <c r="B28" t="s">
        <v>72</v>
      </c>
      <c r="C28" s="12">
        <v>23</v>
      </c>
      <c r="D28" s="8">
        <v>6.25</v>
      </c>
      <c r="E28" s="12">
        <v>17</v>
      </c>
      <c r="F28" s="8">
        <v>7.69</v>
      </c>
      <c r="G28" s="12">
        <v>6</v>
      </c>
      <c r="H28" s="8">
        <v>4.4400000000000004</v>
      </c>
      <c r="I28" s="12">
        <v>0</v>
      </c>
    </row>
    <row r="29" spans="2:9" ht="15" customHeight="1" x14ac:dyDescent="0.2">
      <c r="B29" t="s">
        <v>65</v>
      </c>
      <c r="C29" s="12">
        <v>22</v>
      </c>
      <c r="D29" s="8">
        <v>5.98</v>
      </c>
      <c r="E29" s="12">
        <v>10</v>
      </c>
      <c r="F29" s="8">
        <v>4.5199999999999996</v>
      </c>
      <c r="G29" s="12">
        <v>12</v>
      </c>
      <c r="H29" s="8">
        <v>8.89</v>
      </c>
      <c r="I29" s="12">
        <v>0</v>
      </c>
    </row>
    <row r="30" spans="2:9" ht="15" customHeight="1" x14ac:dyDescent="0.2">
      <c r="B30" t="s">
        <v>92</v>
      </c>
      <c r="C30" s="12">
        <v>21</v>
      </c>
      <c r="D30" s="8">
        <v>5.71</v>
      </c>
      <c r="E30" s="12">
        <v>16</v>
      </c>
      <c r="F30" s="8">
        <v>7.24</v>
      </c>
      <c r="G30" s="12">
        <v>5</v>
      </c>
      <c r="H30" s="8">
        <v>3.7</v>
      </c>
      <c r="I30" s="12">
        <v>0</v>
      </c>
    </row>
    <row r="31" spans="2:9" ht="15" customHeight="1" x14ac:dyDescent="0.2">
      <c r="B31" t="s">
        <v>76</v>
      </c>
      <c r="C31" s="12">
        <v>19</v>
      </c>
      <c r="D31" s="8">
        <v>5.16</v>
      </c>
      <c r="E31" s="12">
        <v>7</v>
      </c>
      <c r="F31" s="8">
        <v>3.17</v>
      </c>
      <c r="G31" s="12">
        <v>11</v>
      </c>
      <c r="H31" s="8">
        <v>8.15</v>
      </c>
      <c r="I31" s="12">
        <v>0</v>
      </c>
    </row>
    <row r="32" spans="2:9" ht="15" customHeight="1" x14ac:dyDescent="0.2">
      <c r="B32" t="s">
        <v>66</v>
      </c>
      <c r="C32" s="12">
        <v>13</v>
      </c>
      <c r="D32" s="8">
        <v>3.53</v>
      </c>
      <c r="E32" s="12">
        <v>5</v>
      </c>
      <c r="F32" s="8">
        <v>2.2599999999999998</v>
      </c>
      <c r="G32" s="12">
        <v>8</v>
      </c>
      <c r="H32" s="8">
        <v>5.93</v>
      </c>
      <c r="I32" s="12">
        <v>0</v>
      </c>
    </row>
    <row r="33" spans="2:9" ht="15" customHeight="1" x14ac:dyDescent="0.2">
      <c r="B33" t="s">
        <v>81</v>
      </c>
      <c r="C33" s="12">
        <v>13</v>
      </c>
      <c r="D33" s="8">
        <v>3.53</v>
      </c>
      <c r="E33" s="12">
        <v>6</v>
      </c>
      <c r="F33" s="8">
        <v>2.71</v>
      </c>
      <c r="G33" s="12">
        <v>2</v>
      </c>
      <c r="H33" s="8">
        <v>1.48</v>
      </c>
      <c r="I33" s="12">
        <v>0</v>
      </c>
    </row>
    <row r="34" spans="2:9" ht="15" customHeight="1" x14ac:dyDescent="0.2">
      <c r="B34" t="s">
        <v>73</v>
      </c>
      <c r="C34" s="12">
        <v>11</v>
      </c>
      <c r="D34" s="8">
        <v>2.99</v>
      </c>
      <c r="E34" s="12">
        <v>6</v>
      </c>
      <c r="F34" s="8">
        <v>2.71</v>
      </c>
      <c r="G34" s="12">
        <v>5</v>
      </c>
      <c r="H34" s="8">
        <v>3.7</v>
      </c>
      <c r="I34" s="12">
        <v>0</v>
      </c>
    </row>
    <row r="35" spans="2:9" ht="15" customHeight="1" x14ac:dyDescent="0.2">
      <c r="B35" t="s">
        <v>87</v>
      </c>
      <c r="C35" s="12">
        <v>11</v>
      </c>
      <c r="D35" s="8">
        <v>2.99</v>
      </c>
      <c r="E35" s="12">
        <v>10</v>
      </c>
      <c r="F35" s="8">
        <v>4.5199999999999996</v>
      </c>
      <c r="G35" s="12">
        <v>1</v>
      </c>
      <c r="H35" s="8">
        <v>0.74</v>
      </c>
      <c r="I35" s="12">
        <v>0</v>
      </c>
    </row>
    <row r="36" spans="2:9" ht="15" customHeight="1" x14ac:dyDescent="0.2">
      <c r="B36" t="s">
        <v>71</v>
      </c>
      <c r="C36" s="12">
        <v>9</v>
      </c>
      <c r="D36" s="8">
        <v>2.4500000000000002</v>
      </c>
      <c r="E36" s="12">
        <v>7</v>
      </c>
      <c r="F36" s="8">
        <v>3.17</v>
      </c>
      <c r="G36" s="12">
        <v>2</v>
      </c>
      <c r="H36" s="8">
        <v>1.48</v>
      </c>
      <c r="I36" s="12">
        <v>0</v>
      </c>
    </row>
    <row r="37" spans="2:9" ht="15" customHeight="1" x14ac:dyDescent="0.2">
      <c r="B37" t="s">
        <v>68</v>
      </c>
      <c r="C37" s="12">
        <v>7</v>
      </c>
      <c r="D37" s="8">
        <v>1.9</v>
      </c>
      <c r="E37" s="12">
        <v>3</v>
      </c>
      <c r="F37" s="8">
        <v>1.36</v>
      </c>
      <c r="G37" s="12">
        <v>4</v>
      </c>
      <c r="H37" s="8">
        <v>2.96</v>
      </c>
      <c r="I37" s="12">
        <v>0</v>
      </c>
    </row>
    <row r="38" spans="2:9" ht="15" customHeight="1" x14ac:dyDescent="0.2">
      <c r="B38" t="s">
        <v>91</v>
      </c>
      <c r="C38" s="12">
        <v>6</v>
      </c>
      <c r="D38" s="8">
        <v>1.63</v>
      </c>
      <c r="E38" s="12">
        <v>2</v>
      </c>
      <c r="F38" s="8">
        <v>0.9</v>
      </c>
      <c r="G38" s="12">
        <v>4</v>
      </c>
      <c r="H38" s="8">
        <v>2.96</v>
      </c>
      <c r="I38" s="12">
        <v>0</v>
      </c>
    </row>
    <row r="39" spans="2:9" ht="15" customHeight="1" x14ac:dyDescent="0.2">
      <c r="B39" t="s">
        <v>100</v>
      </c>
      <c r="C39" s="12">
        <v>6</v>
      </c>
      <c r="D39" s="8">
        <v>1.63</v>
      </c>
      <c r="E39" s="12">
        <v>6</v>
      </c>
      <c r="F39" s="8">
        <v>2.71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83</v>
      </c>
      <c r="C40" s="12">
        <v>5</v>
      </c>
      <c r="D40" s="8">
        <v>1.36</v>
      </c>
      <c r="E40" s="12">
        <v>0</v>
      </c>
      <c r="F40" s="8">
        <v>0</v>
      </c>
      <c r="G40" s="12">
        <v>3</v>
      </c>
      <c r="H40" s="8">
        <v>2.2200000000000002</v>
      </c>
      <c r="I40" s="12">
        <v>0</v>
      </c>
    </row>
    <row r="41" spans="2:9" ht="15" customHeight="1" x14ac:dyDescent="0.2">
      <c r="B41" t="s">
        <v>94</v>
      </c>
      <c r="C41" s="12">
        <v>4</v>
      </c>
      <c r="D41" s="8">
        <v>1.0900000000000001</v>
      </c>
      <c r="E41" s="12">
        <v>3</v>
      </c>
      <c r="F41" s="8">
        <v>1.36</v>
      </c>
      <c r="G41" s="12">
        <v>0</v>
      </c>
      <c r="H41" s="8">
        <v>0</v>
      </c>
      <c r="I41" s="12">
        <v>1</v>
      </c>
    </row>
    <row r="42" spans="2:9" ht="15" customHeight="1" x14ac:dyDescent="0.2">
      <c r="B42" t="s">
        <v>69</v>
      </c>
      <c r="C42" s="12">
        <v>4</v>
      </c>
      <c r="D42" s="8">
        <v>1.0900000000000001</v>
      </c>
      <c r="E42" s="12">
        <v>1</v>
      </c>
      <c r="F42" s="8">
        <v>0.45</v>
      </c>
      <c r="G42" s="12">
        <v>3</v>
      </c>
      <c r="H42" s="8">
        <v>2.2200000000000002</v>
      </c>
      <c r="I42" s="12">
        <v>0</v>
      </c>
    </row>
    <row r="43" spans="2:9" ht="15" customHeight="1" x14ac:dyDescent="0.2">
      <c r="B43" t="s">
        <v>97</v>
      </c>
      <c r="C43" s="12">
        <v>4</v>
      </c>
      <c r="D43" s="8">
        <v>1.0900000000000001</v>
      </c>
      <c r="E43" s="12">
        <v>2</v>
      </c>
      <c r="F43" s="8">
        <v>0.9</v>
      </c>
      <c r="G43" s="12">
        <v>2</v>
      </c>
      <c r="H43" s="8">
        <v>1.48</v>
      </c>
      <c r="I43" s="12">
        <v>0</v>
      </c>
    </row>
    <row r="44" spans="2:9" ht="15" customHeight="1" x14ac:dyDescent="0.2">
      <c r="B44" t="s">
        <v>82</v>
      </c>
      <c r="C44" s="12">
        <v>4</v>
      </c>
      <c r="D44" s="8">
        <v>1.0900000000000001</v>
      </c>
      <c r="E44" s="12">
        <v>4</v>
      </c>
      <c r="F44" s="8">
        <v>1.81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84</v>
      </c>
      <c r="C45" s="12">
        <v>4</v>
      </c>
      <c r="D45" s="8">
        <v>1.0900000000000001</v>
      </c>
      <c r="E45" s="12">
        <v>1</v>
      </c>
      <c r="F45" s="8">
        <v>0.45</v>
      </c>
      <c r="G45" s="12">
        <v>3</v>
      </c>
      <c r="H45" s="8">
        <v>2.2200000000000002</v>
      </c>
      <c r="I45" s="12">
        <v>0</v>
      </c>
    </row>
    <row r="48" spans="2:9" ht="33" customHeight="1" x14ac:dyDescent="0.2">
      <c r="B48" t="s">
        <v>227</v>
      </c>
      <c r="C48" s="10" t="s">
        <v>57</v>
      </c>
      <c r="D48" s="10" t="s">
        <v>58</v>
      </c>
      <c r="E48" s="10" t="s">
        <v>59</v>
      </c>
      <c r="F48" s="10" t="s">
        <v>60</v>
      </c>
      <c r="G48" s="10" t="s">
        <v>61</v>
      </c>
      <c r="H48" s="10" t="s">
        <v>62</v>
      </c>
      <c r="I48" s="10" t="s">
        <v>63</v>
      </c>
    </row>
    <row r="49" spans="2:9" ht="15" customHeight="1" x14ac:dyDescent="0.2">
      <c r="B49" t="s">
        <v>176</v>
      </c>
      <c r="C49" s="12">
        <v>19</v>
      </c>
      <c r="D49" s="8">
        <v>5.16</v>
      </c>
      <c r="E49" s="12">
        <v>15</v>
      </c>
      <c r="F49" s="8">
        <v>6.79</v>
      </c>
      <c r="G49" s="12">
        <v>4</v>
      </c>
      <c r="H49" s="8">
        <v>2.96</v>
      </c>
      <c r="I49" s="12">
        <v>0</v>
      </c>
    </row>
    <row r="50" spans="2:9" ht="15" customHeight="1" x14ac:dyDescent="0.2">
      <c r="B50" t="s">
        <v>132</v>
      </c>
      <c r="C50" s="12">
        <v>18</v>
      </c>
      <c r="D50" s="8">
        <v>4.8899999999999997</v>
      </c>
      <c r="E50" s="12">
        <v>17</v>
      </c>
      <c r="F50" s="8">
        <v>7.69</v>
      </c>
      <c r="G50" s="12">
        <v>1</v>
      </c>
      <c r="H50" s="8">
        <v>0.74</v>
      </c>
      <c r="I50" s="12">
        <v>0</v>
      </c>
    </row>
    <row r="51" spans="2:9" ht="15" customHeight="1" x14ac:dyDescent="0.2">
      <c r="B51" t="s">
        <v>118</v>
      </c>
      <c r="C51" s="12">
        <v>16</v>
      </c>
      <c r="D51" s="8">
        <v>4.3499999999999996</v>
      </c>
      <c r="E51" s="12">
        <v>14</v>
      </c>
      <c r="F51" s="8">
        <v>6.33</v>
      </c>
      <c r="G51" s="12">
        <v>2</v>
      </c>
      <c r="H51" s="8">
        <v>1.48</v>
      </c>
      <c r="I51" s="12">
        <v>0</v>
      </c>
    </row>
    <row r="52" spans="2:9" ht="15" customHeight="1" x14ac:dyDescent="0.2">
      <c r="B52" t="s">
        <v>131</v>
      </c>
      <c r="C52" s="12">
        <v>14</v>
      </c>
      <c r="D52" s="8">
        <v>3.8</v>
      </c>
      <c r="E52" s="12">
        <v>14</v>
      </c>
      <c r="F52" s="8">
        <v>6.33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116</v>
      </c>
      <c r="C53" s="12">
        <v>12</v>
      </c>
      <c r="D53" s="8">
        <v>3.26</v>
      </c>
      <c r="E53" s="12">
        <v>2</v>
      </c>
      <c r="F53" s="8">
        <v>0.9</v>
      </c>
      <c r="G53" s="12">
        <v>10</v>
      </c>
      <c r="H53" s="8">
        <v>7.41</v>
      </c>
      <c r="I53" s="12">
        <v>0</v>
      </c>
    </row>
    <row r="54" spans="2:9" ht="15" customHeight="1" x14ac:dyDescent="0.2">
      <c r="B54" t="s">
        <v>135</v>
      </c>
      <c r="C54" s="12">
        <v>11</v>
      </c>
      <c r="D54" s="8">
        <v>2.99</v>
      </c>
      <c r="E54" s="12">
        <v>10</v>
      </c>
      <c r="F54" s="8">
        <v>4.5199999999999996</v>
      </c>
      <c r="G54" s="12">
        <v>1</v>
      </c>
      <c r="H54" s="8">
        <v>0.74</v>
      </c>
      <c r="I54" s="12">
        <v>0</v>
      </c>
    </row>
    <row r="55" spans="2:9" ht="15" customHeight="1" x14ac:dyDescent="0.2">
      <c r="B55" t="s">
        <v>126</v>
      </c>
      <c r="C55" s="12">
        <v>10</v>
      </c>
      <c r="D55" s="8">
        <v>2.72</v>
      </c>
      <c r="E55" s="12">
        <v>7</v>
      </c>
      <c r="F55" s="8">
        <v>3.17</v>
      </c>
      <c r="G55" s="12">
        <v>2</v>
      </c>
      <c r="H55" s="8">
        <v>1.48</v>
      </c>
      <c r="I55" s="12">
        <v>0</v>
      </c>
    </row>
    <row r="56" spans="2:9" ht="15" customHeight="1" x14ac:dyDescent="0.2">
      <c r="B56" t="s">
        <v>128</v>
      </c>
      <c r="C56" s="12">
        <v>9</v>
      </c>
      <c r="D56" s="8">
        <v>2.4500000000000002</v>
      </c>
      <c r="E56" s="12">
        <v>8</v>
      </c>
      <c r="F56" s="8">
        <v>3.62</v>
      </c>
      <c r="G56" s="12">
        <v>1</v>
      </c>
      <c r="H56" s="8">
        <v>0.74</v>
      </c>
      <c r="I56" s="12">
        <v>0</v>
      </c>
    </row>
    <row r="57" spans="2:9" ht="15" customHeight="1" x14ac:dyDescent="0.2">
      <c r="B57" t="s">
        <v>117</v>
      </c>
      <c r="C57" s="12">
        <v>8</v>
      </c>
      <c r="D57" s="8">
        <v>2.17</v>
      </c>
      <c r="E57" s="12">
        <v>2</v>
      </c>
      <c r="F57" s="8">
        <v>0.9</v>
      </c>
      <c r="G57" s="12">
        <v>6</v>
      </c>
      <c r="H57" s="8">
        <v>4.4400000000000004</v>
      </c>
      <c r="I57" s="12">
        <v>0</v>
      </c>
    </row>
    <row r="58" spans="2:9" ht="15" customHeight="1" x14ac:dyDescent="0.2">
      <c r="B58" t="s">
        <v>174</v>
      </c>
      <c r="C58" s="12">
        <v>8</v>
      </c>
      <c r="D58" s="8">
        <v>2.17</v>
      </c>
      <c r="E58" s="12">
        <v>6</v>
      </c>
      <c r="F58" s="8">
        <v>2.71</v>
      </c>
      <c r="G58" s="12">
        <v>2</v>
      </c>
      <c r="H58" s="8">
        <v>1.48</v>
      </c>
      <c r="I58" s="12">
        <v>0</v>
      </c>
    </row>
    <row r="59" spans="2:9" ht="15" customHeight="1" x14ac:dyDescent="0.2">
      <c r="B59" t="s">
        <v>122</v>
      </c>
      <c r="C59" s="12">
        <v>8</v>
      </c>
      <c r="D59" s="8">
        <v>2.17</v>
      </c>
      <c r="E59" s="12">
        <v>3</v>
      </c>
      <c r="F59" s="8">
        <v>1.36</v>
      </c>
      <c r="G59" s="12">
        <v>5</v>
      </c>
      <c r="H59" s="8">
        <v>3.7</v>
      </c>
      <c r="I59" s="12">
        <v>0</v>
      </c>
    </row>
    <row r="60" spans="2:9" ht="15" customHeight="1" x14ac:dyDescent="0.2">
      <c r="B60" t="s">
        <v>171</v>
      </c>
      <c r="C60" s="12">
        <v>8</v>
      </c>
      <c r="D60" s="8">
        <v>2.17</v>
      </c>
      <c r="E60" s="12">
        <v>5</v>
      </c>
      <c r="F60" s="8">
        <v>2.2599999999999998</v>
      </c>
      <c r="G60" s="12">
        <v>3</v>
      </c>
      <c r="H60" s="8">
        <v>2.2200000000000002</v>
      </c>
      <c r="I60" s="12">
        <v>0</v>
      </c>
    </row>
    <row r="61" spans="2:9" ht="15" customHeight="1" x14ac:dyDescent="0.2">
      <c r="B61" t="s">
        <v>119</v>
      </c>
      <c r="C61" s="12">
        <v>7</v>
      </c>
      <c r="D61" s="8">
        <v>1.9</v>
      </c>
      <c r="E61" s="12">
        <v>2</v>
      </c>
      <c r="F61" s="8">
        <v>0.9</v>
      </c>
      <c r="G61" s="12">
        <v>5</v>
      </c>
      <c r="H61" s="8">
        <v>3.7</v>
      </c>
      <c r="I61" s="12">
        <v>0</v>
      </c>
    </row>
    <row r="62" spans="2:9" ht="15" customHeight="1" x14ac:dyDescent="0.2">
      <c r="B62" t="s">
        <v>129</v>
      </c>
      <c r="C62" s="12">
        <v>7</v>
      </c>
      <c r="D62" s="8">
        <v>1.9</v>
      </c>
      <c r="E62" s="12">
        <v>7</v>
      </c>
      <c r="F62" s="8">
        <v>3.17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161</v>
      </c>
      <c r="C63" s="12">
        <v>6</v>
      </c>
      <c r="D63" s="8">
        <v>1.63</v>
      </c>
      <c r="E63" s="12">
        <v>3</v>
      </c>
      <c r="F63" s="8">
        <v>1.36</v>
      </c>
      <c r="G63" s="12">
        <v>3</v>
      </c>
      <c r="H63" s="8">
        <v>2.2200000000000002</v>
      </c>
      <c r="I63" s="12">
        <v>0</v>
      </c>
    </row>
    <row r="64" spans="2:9" ht="15" customHeight="1" x14ac:dyDescent="0.2">
      <c r="B64" t="s">
        <v>124</v>
      </c>
      <c r="C64" s="12">
        <v>6</v>
      </c>
      <c r="D64" s="8">
        <v>1.63</v>
      </c>
      <c r="E64" s="12">
        <v>6</v>
      </c>
      <c r="F64" s="8">
        <v>2.71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170</v>
      </c>
      <c r="C65" s="12">
        <v>6</v>
      </c>
      <c r="D65" s="8">
        <v>1.63</v>
      </c>
      <c r="E65" s="12">
        <v>6</v>
      </c>
      <c r="F65" s="8">
        <v>2.71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166</v>
      </c>
      <c r="C66" s="12">
        <v>6</v>
      </c>
      <c r="D66" s="8">
        <v>1.63</v>
      </c>
      <c r="E66" s="12">
        <v>0</v>
      </c>
      <c r="F66" s="8">
        <v>0</v>
      </c>
      <c r="G66" s="12">
        <v>1</v>
      </c>
      <c r="H66" s="8">
        <v>0.74</v>
      </c>
      <c r="I66" s="12">
        <v>0</v>
      </c>
    </row>
    <row r="67" spans="2:9" ht="15" customHeight="1" x14ac:dyDescent="0.2">
      <c r="B67" t="s">
        <v>133</v>
      </c>
      <c r="C67" s="12">
        <v>6</v>
      </c>
      <c r="D67" s="8">
        <v>1.63</v>
      </c>
      <c r="E67" s="12">
        <v>5</v>
      </c>
      <c r="F67" s="8">
        <v>2.2599999999999998</v>
      </c>
      <c r="G67" s="12">
        <v>1</v>
      </c>
      <c r="H67" s="8">
        <v>0.74</v>
      </c>
      <c r="I67" s="12">
        <v>0</v>
      </c>
    </row>
    <row r="68" spans="2:9" ht="15" customHeight="1" x14ac:dyDescent="0.2">
      <c r="B68" t="s">
        <v>153</v>
      </c>
      <c r="C68" s="12">
        <v>5</v>
      </c>
      <c r="D68" s="8">
        <v>1.36</v>
      </c>
      <c r="E68" s="12">
        <v>3</v>
      </c>
      <c r="F68" s="8">
        <v>1.36</v>
      </c>
      <c r="G68" s="12">
        <v>2</v>
      </c>
      <c r="H68" s="8">
        <v>1.48</v>
      </c>
      <c r="I68" s="12">
        <v>0</v>
      </c>
    </row>
    <row r="69" spans="2:9" ht="15" customHeight="1" x14ac:dyDescent="0.2">
      <c r="B69" t="s">
        <v>140</v>
      </c>
      <c r="C69" s="12">
        <v>5</v>
      </c>
      <c r="D69" s="8">
        <v>1.36</v>
      </c>
      <c r="E69" s="12">
        <v>3</v>
      </c>
      <c r="F69" s="8">
        <v>1.36</v>
      </c>
      <c r="G69" s="12">
        <v>2</v>
      </c>
      <c r="H69" s="8">
        <v>1.48</v>
      </c>
      <c r="I69" s="12">
        <v>0</v>
      </c>
    </row>
    <row r="70" spans="2:9" ht="15" customHeight="1" x14ac:dyDescent="0.2">
      <c r="B70" t="s">
        <v>121</v>
      </c>
      <c r="C70" s="12">
        <v>5</v>
      </c>
      <c r="D70" s="8">
        <v>1.36</v>
      </c>
      <c r="E70" s="12">
        <v>4</v>
      </c>
      <c r="F70" s="8">
        <v>1.81</v>
      </c>
      <c r="G70" s="12">
        <v>1</v>
      </c>
      <c r="H70" s="8">
        <v>0.74</v>
      </c>
      <c r="I70" s="12">
        <v>0</v>
      </c>
    </row>
    <row r="71" spans="2:9" ht="15" customHeight="1" x14ac:dyDescent="0.2">
      <c r="B71" t="s">
        <v>123</v>
      </c>
      <c r="C71" s="12">
        <v>5</v>
      </c>
      <c r="D71" s="8">
        <v>1.36</v>
      </c>
      <c r="E71" s="12">
        <v>2</v>
      </c>
      <c r="F71" s="8">
        <v>0.9</v>
      </c>
      <c r="G71" s="12">
        <v>3</v>
      </c>
      <c r="H71" s="8">
        <v>2.2200000000000002</v>
      </c>
      <c r="I71" s="12">
        <v>0</v>
      </c>
    </row>
    <row r="72" spans="2:9" ht="15" customHeight="1" x14ac:dyDescent="0.2">
      <c r="B72" t="s">
        <v>175</v>
      </c>
      <c r="C72" s="12">
        <v>5</v>
      </c>
      <c r="D72" s="8">
        <v>1.36</v>
      </c>
      <c r="E72" s="12">
        <v>4</v>
      </c>
      <c r="F72" s="8">
        <v>1.81</v>
      </c>
      <c r="G72" s="12">
        <v>1</v>
      </c>
      <c r="H72" s="8">
        <v>0.74</v>
      </c>
      <c r="I72" s="12">
        <v>0</v>
      </c>
    </row>
    <row r="73" spans="2:9" ht="15" customHeight="1" x14ac:dyDescent="0.2">
      <c r="B73" t="s">
        <v>151</v>
      </c>
      <c r="C73" s="12">
        <v>5</v>
      </c>
      <c r="D73" s="8">
        <v>1.36</v>
      </c>
      <c r="E73" s="12">
        <v>0</v>
      </c>
      <c r="F73" s="8">
        <v>0</v>
      </c>
      <c r="G73" s="12">
        <v>5</v>
      </c>
      <c r="H73" s="8">
        <v>3.7</v>
      </c>
      <c r="I73" s="12">
        <v>0</v>
      </c>
    </row>
    <row r="74" spans="2:9" ht="15" customHeight="1" x14ac:dyDescent="0.2">
      <c r="B74" t="s">
        <v>177</v>
      </c>
      <c r="C74" s="12">
        <v>5</v>
      </c>
      <c r="D74" s="8">
        <v>1.36</v>
      </c>
      <c r="E74" s="12">
        <v>4</v>
      </c>
      <c r="F74" s="8">
        <v>1.81</v>
      </c>
      <c r="G74" s="12">
        <v>1</v>
      </c>
      <c r="H74" s="8">
        <v>0.74</v>
      </c>
      <c r="I74" s="12">
        <v>0</v>
      </c>
    </row>
    <row r="75" spans="2:9" ht="15" customHeight="1" x14ac:dyDescent="0.2">
      <c r="B75" t="s">
        <v>178</v>
      </c>
      <c r="C75" s="12">
        <v>5</v>
      </c>
      <c r="D75" s="8">
        <v>1.36</v>
      </c>
      <c r="E75" s="12">
        <v>4</v>
      </c>
      <c r="F75" s="8">
        <v>1.81</v>
      </c>
      <c r="G75" s="12">
        <v>1</v>
      </c>
      <c r="H75" s="8">
        <v>0.74</v>
      </c>
      <c r="I75" s="12">
        <v>0</v>
      </c>
    </row>
    <row r="77" spans="2:9" ht="15" customHeight="1" x14ac:dyDescent="0.2">
      <c r="B77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751A-E8A6-4386-95BB-D0AB8F7774A7}">
  <sheetPr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11</v>
      </c>
      <c r="D6" s="8">
        <v>19.64</v>
      </c>
      <c r="E6" s="12">
        <v>7</v>
      </c>
      <c r="F6" s="8">
        <v>20.59</v>
      </c>
      <c r="G6" s="12">
        <v>4</v>
      </c>
      <c r="H6" s="8">
        <v>21.05</v>
      </c>
      <c r="I6" s="12">
        <v>0</v>
      </c>
    </row>
    <row r="7" spans="2:9" ht="15" customHeight="1" x14ac:dyDescent="0.2">
      <c r="B7" t="s">
        <v>43</v>
      </c>
      <c r="C7" s="12">
        <v>5</v>
      </c>
      <c r="D7" s="8">
        <v>8.93</v>
      </c>
      <c r="E7" s="12">
        <v>2</v>
      </c>
      <c r="F7" s="8">
        <v>5.88</v>
      </c>
      <c r="G7" s="12">
        <v>3</v>
      </c>
      <c r="H7" s="8">
        <v>15.79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1.79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4</v>
      </c>
      <c r="D10" s="8">
        <v>7.14</v>
      </c>
      <c r="E10" s="12">
        <v>2</v>
      </c>
      <c r="F10" s="8">
        <v>5.88</v>
      </c>
      <c r="G10" s="12">
        <v>1</v>
      </c>
      <c r="H10" s="8">
        <v>5.26</v>
      </c>
      <c r="I10" s="12">
        <v>1</v>
      </c>
    </row>
    <row r="11" spans="2:9" ht="15" customHeight="1" x14ac:dyDescent="0.2">
      <c r="B11" t="s">
        <v>47</v>
      </c>
      <c r="C11" s="12">
        <v>14</v>
      </c>
      <c r="D11" s="8">
        <v>25</v>
      </c>
      <c r="E11" s="12">
        <v>11</v>
      </c>
      <c r="F11" s="8">
        <v>32.35</v>
      </c>
      <c r="G11" s="12">
        <v>3</v>
      </c>
      <c r="H11" s="8">
        <v>15.79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50</v>
      </c>
      <c r="C14" s="12">
        <v>3</v>
      </c>
      <c r="D14" s="8">
        <v>5.36</v>
      </c>
      <c r="E14" s="12">
        <v>1</v>
      </c>
      <c r="F14" s="8">
        <v>2.94</v>
      </c>
      <c r="G14" s="12">
        <v>2</v>
      </c>
      <c r="H14" s="8">
        <v>10.53</v>
      </c>
      <c r="I14" s="12">
        <v>0</v>
      </c>
    </row>
    <row r="15" spans="2:9" ht="15" customHeight="1" x14ac:dyDescent="0.2">
      <c r="B15" t="s">
        <v>51</v>
      </c>
      <c r="C15" s="12">
        <v>8</v>
      </c>
      <c r="D15" s="8">
        <v>14.29</v>
      </c>
      <c r="E15" s="12">
        <v>5</v>
      </c>
      <c r="F15" s="8">
        <v>14.71</v>
      </c>
      <c r="G15" s="12">
        <v>3</v>
      </c>
      <c r="H15" s="8">
        <v>15.79</v>
      </c>
      <c r="I15" s="12">
        <v>0</v>
      </c>
    </row>
    <row r="16" spans="2:9" ht="15" customHeight="1" x14ac:dyDescent="0.2">
      <c r="B16" t="s">
        <v>52</v>
      </c>
      <c r="C16" s="12">
        <v>7</v>
      </c>
      <c r="D16" s="8">
        <v>12.5</v>
      </c>
      <c r="E16" s="12">
        <v>5</v>
      </c>
      <c r="F16" s="8">
        <v>14.71</v>
      </c>
      <c r="G16" s="12">
        <v>2</v>
      </c>
      <c r="H16" s="8">
        <v>10.53</v>
      </c>
      <c r="I16" s="12">
        <v>0</v>
      </c>
    </row>
    <row r="17" spans="2:9" ht="15" customHeight="1" x14ac:dyDescent="0.2">
      <c r="B17" t="s">
        <v>53</v>
      </c>
      <c r="C17" s="12">
        <v>2</v>
      </c>
      <c r="D17" s="8">
        <v>3.57</v>
      </c>
      <c r="E17" s="12">
        <v>0</v>
      </c>
      <c r="F17" s="8">
        <v>0</v>
      </c>
      <c r="G17" s="12">
        <v>1</v>
      </c>
      <c r="H17" s="8">
        <v>5.26</v>
      </c>
      <c r="I17" s="12">
        <v>0</v>
      </c>
    </row>
    <row r="18" spans="2:9" ht="15" customHeight="1" x14ac:dyDescent="0.2">
      <c r="B18" t="s">
        <v>54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55</v>
      </c>
      <c r="C19" s="12">
        <v>1</v>
      </c>
      <c r="D19" s="8">
        <v>1.79</v>
      </c>
      <c r="E19" s="12">
        <v>1</v>
      </c>
      <c r="F19" s="8">
        <v>2.94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225</v>
      </c>
      <c r="C20" s="12">
        <f>SUM(LTBL_04302[総数／事業所数])</f>
        <v>56</v>
      </c>
      <c r="E20" s="12">
        <f>SUBTOTAL(109,LTBL_04302[個人／事業所数])</f>
        <v>34</v>
      </c>
      <c r="G20" s="12">
        <f>SUBTOTAL(109,LTBL_04302[法人／事業所数])</f>
        <v>19</v>
      </c>
      <c r="I20" s="12">
        <f>SUBTOTAL(109,LTBL_04302[法人以外の団体／事業所数])</f>
        <v>1</v>
      </c>
    </row>
    <row r="21" spans="2:9" ht="15" customHeight="1" x14ac:dyDescent="0.2">
      <c r="E21" s="11">
        <f>LTBL_04302[[#Totals],[個人／事業所数]]/LTBL_04302[[#Totals],[総数／事業所数]]</f>
        <v>0.6071428571428571</v>
      </c>
      <c r="G21" s="11">
        <f>LTBL_04302[[#Totals],[法人／事業所数]]/LTBL_04302[[#Totals],[総数／事業所数]]</f>
        <v>0.3392857142857143</v>
      </c>
      <c r="I21" s="11">
        <f>LTBL_04302[[#Totals],[法人以外の団体／事業所数]]/LTBL_04302[[#Totals],[総数／事業所数]]</f>
        <v>1.7857142857142856E-2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74</v>
      </c>
      <c r="C24" s="12">
        <v>7</v>
      </c>
      <c r="D24" s="8">
        <v>12.5</v>
      </c>
      <c r="E24" s="12">
        <v>4</v>
      </c>
      <c r="F24" s="8">
        <v>11.76</v>
      </c>
      <c r="G24" s="12">
        <v>3</v>
      </c>
      <c r="H24" s="8">
        <v>15.79</v>
      </c>
      <c r="I24" s="12">
        <v>0</v>
      </c>
    </row>
    <row r="25" spans="2:9" ht="15" customHeight="1" x14ac:dyDescent="0.2">
      <c r="B25" t="s">
        <v>64</v>
      </c>
      <c r="C25" s="12">
        <v>6</v>
      </c>
      <c r="D25" s="8">
        <v>10.71</v>
      </c>
      <c r="E25" s="12">
        <v>4</v>
      </c>
      <c r="F25" s="8">
        <v>11.76</v>
      </c>
      <c r="G25" s="12">
        <v>2</v>
      </c>
      <c r="H25" s="8">
        <v>10.53</v>
      </c>
      <c r="I25" s="12">
        <v>0</v>
      </c>
    </row>
    <row r="26" spans="2:9" ht="15" customHeight="1" x14ac:dyDescent="0.2">
      <c r="B26" t="s">
        <v>72</v>
      </c>
      <c r="C26" s="12">
        <v>6</v>
      </c>
      <c r="D26" s="8">
        <v>10.71</v>
      </c>
      <c r="E26" s="12">
        <v>6</v>
      </c>
      <c r="F26" s="8">
        <v>17.649999999999999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79</v>
      </c>
      <c r="C27" s="12">
        <v>5</v>
      </c>
      <c r="D27" s="8">
        <v>8.93</v>
      </c>
      <c r="E27" s="12">
        <v>4</v>
      </c>
      <c r="F27" s="8">
        <v>11.76</v>
      </c>
      <c r="G27" s="12">
        <v>1</v>
      </c>
      <c r="H27" s="8">
        <v>5.26</v>
      </c>
      <c r="I27" s="12">
        <v>0</v>
      </c>
    </row>
    <row r="28" spans="2:9" ht="15" customHeight="1" x14ac:dyDescent="0.2">
      <c r="B28" t="s">
        <v>80</v>
      </c>
      <c r="C28" s="12">
        <v>4</v>
      </c>
      <c r="D28" s="8">
        <v>7.14</v>
      </c>
      <c r="E28" s="12">
        <v>3</v>
      </c>
      <c r="F28" s="8">
        <v>8.82</v>
      </c>
      <c r="G28" s="12">
        <v>1</v>
      </c>
      <c r="H28" s="8">
        <v>5.26</v>
      </c>
      <c r="I28" s="12">
        <v>0</v>
      </c>
    </row>
    <row r="29" spans="2:9" ht="15" customHeight="1" x14ac:dyDescent="0.2">
      <c r="B29" t="s">
        <v>66</v>
      </c>
      <c r="C29" s="12">
        <v>3</v>
      </c>
      <c r="D29" s="8">
        <v>5.36</v>
      </c>
      <c r="E29" s="12">
        <v>1</v>
      </c>
      <c r="F29" s="8">
        <v>2.94</v>
      </c>
      <c r="G29" s="12">
        <v>2</v>
      </c>
      <c r="H29" s="8">
        <v>10.53</v>
      </c>
      <c r="I29" s="12">
        <v>0</v>
      </c>
    </row>
    <row r="30" spans="2:9" ht="15" customHeight="1" x14ac:dyDescent="0.2">
      <c r="B30" t="s">
        <v>78</v>
      </c>
      <c r="C30" s="12">
        <v>3</v>
      </c>
      <c r="D30" s="8">
        <v>5.36</v>
      </c>
      <c r="E30" s="12">
        <v>1</v>
      </c>
      <c r="F30" s="8">
        <v>2.94</v>
      </c>
      <c r="G30" s="12">
        <v>2</v>
      </c>
      <c r="H30" s="8">
        <v>10.53</v>
      </c>
      <c r="I30" s="12">
        <v>0</v>
      </c>
    </row>
    <row r="31" spans="2:9" ht="15" customHeight="1" x14ac:dyDescent="0.2">
      <c r="B31" t="s">
        <v>65</v>
      </c>
      <c r="C31" s="12">
        <v>2</v>
      </c>
      <c r="D31" s="8">
        <v>3.57</v>
      </c>
      <c r="E31" s="12">
        <v>2</v>
      </c>
      <c r="F31" s="8">
        <v>5.88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91</v>
      </c>
      <c r="C32" s="12">
        <v>2</v>
      </c>
      <c r="D32" s="8">
        <v>3.57</v>
      </c>
      <c r="E32" s="12">
        <v>2</v>
      </c>
      <c r="F32" s="8">
        <v>5.88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106</v>
      </c>
      <c r="C33" s="12">
        <v>2</v>
      </c>
      <c r="D33" s="8">
        <v>3.57</v>
      </c>
      <c r="E33" s="12">
        <v>2</v>
      </c>
      <c r="F33" s="8">
        <v>5.88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92</v>
      </c>
      <c r="C34" s="12">
        <v>2</v>
      </c>
      <c r="D34" s="8">
        <v>3.57</v>
      </c>
      <c r="E34" s="12">
        <v>1</v>
      </c>
      <c r="F34" s="8">
        <v>2.94</v>
      </c>
      <c r="G34" s="12">
        <v>1</v>
      </c>
      <c r="H34" s="8">
        <v>5.26</v>
      </c>
      <c r="I34" s="12">
        <v>0</v>
      </c>
    </row>
    <row r="35" spans="2:9" ht="15" customHeight="1" x14ac:dyDescent="0.2">
      <c r="B35" t="s">
        <v>86</v>
      </c>
      <c r="C35" s="12">
        <v>2</v>
      </c>
      <c r="D35" s="8">
        <v>3.57</v>
      </c>
      <c r="E35" s="12">
        <v>1</v>
      </c>
      <c r="F35" s="8">
        <v>2.94</v>
      </c>
      <c r="G35" s="12">
        <v>1</v>
      </c>
      <c r="H35" s="8">
        <v>5.26</v>
      </c>
      <c r="I35" s="12">
        <v>0</v>
      </c>
    </row>
    <row r="36" spans="2:9" ht="15" customHeight="1" x14ac:dyDescent="0.2">
      <c r="B36" t="s">
        <v>81</v>
      </c>
      <c r="C36" s="12">
        <v>2</v>
      </c>
      <c r="D36" s="8">
        <v>3.57</v>
      </c>
      <c r="E36" s="12">
        <v>0</v>
      </c>
      <c r="F36" s="8">
        <v>0</v>
      </c>
      <c r="G36" s="12">
        <v>1</v>
      </c>
      <c r="H36" s="8">
        <v>5.26</v>
      </c>
      <c r="I36" s="12">
        <v>0</v>
      </c>
    </row>
    <row r="37" spans="2:9" ht="15" customHeight="1" x14ac:dyDescent="0.2">
      <c r="B37" t="s">
        <v>101</v>
      </c>
      <c r="C37" s="12">
        <v>1</v>
      </c>
      <c r="D37" s="8">
        <v>1.79</v>
      </c>
      <c r="E37" s="12">
        <v>0</v>
      </c>
      <c r="F37" s="8">
        <v>0</v>
      </c>
      <c r="G37" s="12">
        <v>1</v>
      </c>
      <c r="H37" s="8">
        <v>5.26</v>
      </c>
      <c r="I37" s="12">
        <v>0</v>
      </c>
    </row>
    <row r="38" spans="2:9" ht="15" customHeight="1" x14ac:dyDescent="0.2">
      <c r="B38" t="s">
        <v>102</v>
      </c>
      <c r="C38" s="12">
        <v>1</v>
      </c>
      <c r="D38" s="8">
        <v>1.79</v>
      </c>
      <c r="E38" s="12">
        <v>0</v>
      </c>
      <c r="F38" s="8">
        <v>0</v>
      </c>
      <c r="G38" s="12">
        <v>1</v>
      </c>
      <c r="H38" s="8">
        <v>5.26</v>
      </c>
      <c r="I38" s="12">
        <v>0</v>
      </c>
    </row>
    <row r="39" spans="2:9" ht="15" customHeight="1" x14ac:dyDescent="0.2">
      <c r="B39" t="s">
        <v>103</v>
      </c>
      <c r="C39" s="12">
        <v>1</v>
      </c>
      <c r="D39" s="8">
        <v>1.79</v>
      </c>
      <c r="E39" s="12">
        <v>0</v>
      </c>
      <c r="F39" s="8">
        <v>0</v>
      </c>
      <c r="G39" s="12">
        <v>1</v>
      </c>
      <c r="H39" s="8">
        <v>5.26</v>
      </c>
      <c r="I39" s="12">
        <v>0</v>
      </c>
    </row>
    <row r="40" spans="2:9" ht="15" customHeight="1" x14ac:dyDescent="0.2">
      <c r="B40" t="s">
        <v>104</v>
      </c>
      <c r="C40" s="12">
        <v>1</v>
      </c>
      <c r="D40" s="8">
        <v>1.79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105</v>
      </c>
      <c r="C41" s="12">
        <v>1</v>
      </c>
      <c r="D41" s="8">
        <v>1.79</v>
      </c>
      <c r="E41" s="12">
        <v>0</v>
      </c>
      <c r="F41" s="8">
        <v>0</v>
      </c>
      <c r="G41" s="12">
        <v>1</v>
      </c>
      <c r="H41" s="8">
        <v>5.26</v>
      </c>
      <c r="I41" s="12">
        <v>0</v>
      </c>
    </row>
    <row r="42" spans="2:9" ht="15" customHeight="1" x14ac:dyDescent="0.2">
      <c r="B42" t="s">
        <v>107</v>
      </c>
      <c r="C42" s="12">
        <v>1</v>
      </c>
      <c r="D42" s="8">
        <v>1.79</v>
      </c>
      <c r="E42" s="12">
        <v>0</v>
      </c>
      <c r="F42" s="8">
        <v>0</v>
      </c>
      <c r="G42" s="12">
        <v>0</v>
      </c>
      <c r="H42" s="8">
        <v>0</v>
      </c>
      <c r="I42" s="12">
        <v>1</v>
      </c>
    </row>
    <row r="43" spans="2:9" ht="15" customHeight="1" x14ac:dyDescent="0.2">
      <c r="B43" t="s">
        <v>67</v>
      </c>
      <c r="C43" s="12">
        <v>1</v>
      </c>
      <c r="D43" s="8">
        <v>1.79</v>
      </c>
      <c r="E43" s="12">
        <v>1</v>
      </c>
      <c r="F43" s="8">
        <v>2.94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93</v>
      </c>
      <c r="C44" s="12">
        <v>1</v>
      </c>
      <c r="D44" s="8">
        <v>1.79</v>
      </c>
      <c r="E44" s="12">
        <v>0</v>
      </c>
      <c r="F44" s="8">
        <v>0</v>
      </c>
      <c r="G44" s="12">
        <v>1</v>
      </c>
      <c r="H44" s="8">
        <v>5.26</v>
      </c>
      <c r="I44" s="12">
        <v>0</v>
      </c>
    </row>
    <row r="45" spans="2:9" ht="15" customHeight="1" x14ac:dyDescent="0.2">
      <c r="B45" t="s">
        <v>97</v>
      </c>
      <c r="C45" s="12">
        <v>1</v>
      </c>
      <c r="D45" s="8">
        <v>1.79</v>
      </c>
      <c r="E45" s="12">
        <v>1</v>
      </c>
      <c r="F45" s="8">
        <v>2.94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87</v>
      </c>
      <c r="C46" s="12">
        <v>1</v>
      </c>
      <c r="D46" s="8">
        <v>1.79</v>
      </c>
      <c r="E46" s="12">
        <v>1</v>
      </c>
      <c r="F46" s="8">
        <v>2.94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227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171</v>
      </c>
      <c r="C50" s="12">
        <v>4</v>
      </c>
      <c r="D50" s="8">
        <v>7.14</v>
      </c>
      <c r="E50" s="12">
        <v>2</v>
      </c>
      <c r="F50" s="8">
        <v>5.88</v>
      </c>
      <c r="G50" s="12">
        <v>2</v>
      </c>
      <c r="H50" s="8">
        <v>10.53</v>
      </c>
      <c r="I50" s="12">
        <v>0</v>
      </c>
    </row>
    <row r="51" spans="2:9" ht="15" customHeight="1" x14ac:dyDescent="0.2">
      <c r="B51" t="s">
        <v>116</v>
      </c>
      <c r="C51" s="12">
        <v>3</v>
      </c>
      <c r="D51" s="8">
        <v>5.36</v>
      </c>
      <c r="E51" s="12">
        <v>1</v>
      </c>
      <c r="F51" s="8">
        <v>2.94</v>
      </c>
      <c r="G51" s="12">
        <v>2</v>
      </c>
      <c r="H51" s="8">
        <v>10.53</v>
      </c>
      <c r="I51" s="12">
        <v>0</v>
      </c>
    </row>
    <row r="52" spans="2:9" ht="15" customHeight="1" x14ac:dyDescent="0.2">
      <c r="B52" t="s">
        <v>118</v>
      </c>
      <c r="C52" s="12">
        <v>3</v>
      </c>
      <c r="D52" s="8">
        <v>5.36</v>
      </c>
      <c r="E52" s="12">
        <v>3</v>
      </c>
      <c r="F52" s="8">
        <v>8.82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177</v>
      </c>
      <c r="C53" s="12">
        <v>3</v>
      </c>
      <c r="D53" s="8">
        <v>5.36</v>
      </c>
      <c r="E53" s="12">
        <v>3</v>
      </c>
      <c r="F53" s="8">
        <v>8.82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119</v>
      </c>
      <c r="C54" s="12">
        <v>2</v>
      </c>
      <c r="D54" s="8">
        <v>3.57</v>
      </c>
      <c r="E54" s="12">
        <v>1</v>
      </c>
      <c r="F54" s="8">
        <v>2.94</v>
      </c>
      <c r="G54" s="12">
        <v>1</v>
      </c>
      <c r="H54" s="8">
        <v>5.26</v>
      </c>
      <c r="I54" s="12">
        <v>0</v>
      </c>
    </row>
    <row r="55" spans="2:9" ht="15" customHeight="1" x14ac:dyDescent="0.2">
      <c r="B55" t="s">
        <v>180</v>
      </c>
      <c r="C55" s="12">
        <v>2</v>
      </c>
      <c r="D55" s="8">
        <v>3.57</v>
      </c>
      <c r="E55" s="12">
        <v>2</v>
      </c>
      <c r="F55" s="8">
        <v>5.88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186</v>
      </c>
      <c r="C56" s="12">
        <v>2</v>
      </c>
      <c r="D56" s="8">
        <v>3.57</v>
      </c>
      <c r="E56" s="12">
        <v>2</v>
      </c>
      <c r="F56" s="8">
        <v>5.88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162</v>
      </c>
      <c r="C57" s="12">
        <v>2</v>
      </c>
      <c r="D57" s="8">
        <v>3.57</v>
      </c>
      <c r="E57" s="12">
        <v>2</v>
      </c>
      <c r="F57" s="8">
        <v>5.88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121</v>
      </c>
      <c r="C58" s="12">
        <v>2</v>
      </c>
      <c r="D58" s="8">
        <v>3.57</v>
      </c>
      <c r="E58" s="12">
        <v>2</v>
      </c>
      <c r="F58" s="8">
        <v>5.88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192</v>
      </c>
      <c r="C59" s="12">
        <v>2</v>
      </c>
      <c r="D59" s="8">
        <v>3.57</v>
      </c>
      <c r="E59" s="12">
        <v>0</v>
      </c>
      <c r="F59" s="8">
        <v>0</v>
      </c>
      <c r="G59" s="12">
        <v>2</v>
      </c>
      <c r="H59" s="8">
        <v>10.53</v>
      </c>
      <c r="I59" s="12">
        <v>0</v>
      </c>
    </row>
    <row r="60" spans="2:9" ht="15" customHeight="1" x14ac:dyDescent="0.2">
      <c r="B60" t="s">
        <v>176</v>
      </c>
      <c r="C60" s="12">
        <v>2</v>
      </c>
      <c r="D60" s="8">
        <v>3.57</v>
      </c>
      <c r="E60" s="12">
        <v>1</v>
      </c>
      <c r="F60" s="8">
        <v>2.94</v>
      </c>
      <c r="G60" s="12">
        <v>1</v>
      </c>
      <c r="H60" s="8">
        <v>5.26</v>
      </c>
      <c r="I60" s="12">
        <v>0</v>
      </c>
    </row>
    <row r="61" spans="2:9" ht="15" customHeight="1" x14ac:dyDescent="0.2">
      <c r="B61" t="s">
        <v>128</v>
      </c>
      <c r="C61" s="12">
        <v>2</v>
      </c>
      <c r="D61" s="8">
        <v>3.57</v>
      </c>
      <c r="E61" s="12">
        <v>1</v>
      </c>
      <c r="F61" s="8">
        <v>2.94</v>
      </c>
      <c r="G61" s="12">
        <v>1</v>
      </c>
      <c r="H61" s="8">
        <v>5.26</v>
      </c>
      <c r="I61" s="12">
        <v>0</v>
      </c>
    </row>
    <row r="62" spans="2:9" ht="15" customHeight="1" x14ac:dyDescent="0.2">
      <c r="B62" t="s">
        <v>132</v>
      </c>
      <c r="C62" s="12">
        <v>2</v>
      </c>
      <c r="D62" s="8">
        <v>3.57</v>
      </c>
      <c r="E62" s="12">
        <v>2</v>
      </c>
      <c r="F62" s="8">
        <v>5.88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168</v>
      </c>
      <c r="C63" s="12">
        <v>2</v>
      </c>
      <c r="D63" s="8">
        <v>3.57</v>
      </c>
      <c r="E63" s="12">
        <v>1</v>
      </c>
      <c r="F63" s="8">
        <v>2.94</v>
      </c>
      <c r="G63" s="12">
        <v>1</v>
      </c>
      <c r="H63" s="8">
        <v>5.26</v>
      </c>
      <c r="I63" s="12">
        <v>0</v>
      </c>
    </row>
    <row r="64" spans="2:9" ht="15" customHeight="1" x14ac:dyDescent="0.2">
      <c r="B64" t="s">
        <v>161</v>
      </c>
      <c r="C64" s="12">
        <v>1</v>
      </c>
      <c r="D64" s="8">
        <v>1.79</v>
      </c>
      <c r="E64" s="12">
        <v>1</v>
      </c>
      <c r="F64" s="8">
        <v>2.94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179</v>
      </c>
      <c r="C65" s="12">
        <v>1</v>
      </c>
      <c r="D65" s="8">
        <v>1.79</v>
      </c>
      <c r="E65" s="12">
        <v>1</v>
      </c>
      <c r="F65" s="8">
        <v>2.94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120</v>
      </c>
      <c r="C66" s="12">
        <v>1</v>
      </c>
      <c r="D66" s="8">
        <v>1.79</v>
      </c>
      <c r="E66" s="12">
        <v>0</v>
      </c>
      <c r="F66" s="8">
        <v>0</v>
      </c>
      <c r="G66" s="12">
        <v>1</v>
      </c>
      <c r="H66" s="8">
        <v>5.26</v>
      </c>
      <c r="I66" s="12">
        <v>0</v>
      </c>
    </row>
    <row r="67" spans="2:9" ht="15" customHeight="1" x14ac:dyDescent="0.2">
      <c r="B67" t="s">
        <v>181</v>
      </c>
      <c r="C67" s="12">
        <v>1</v>
      </c>
      <c r="D67" s="8">
        <v>1.79</v>
      </c>
      <c r="E67" s="12">
        <v>0</v>
      </c>
      <c r="F67" s="8">
        <v>0</v>
      </c>
      <c r="G67" s="12">
        <v>1</v>
      </c>
      <c r="H67" s="8">
        <v>5.26</v>
      </c>
      <c r="I67" s="12">
        <v>0</v>
      </c>
    </row>
    <row r="68" spans="2:9" ht="15" customHeight="1" x14ac:dyDescent="0.2">
      <c r="B68" t="s">
        <v>182</v>
      </c>
      <c r="C68" s="12">
        <v>1</v>
      </c>
      <c r="D68" s="8">
        <v>1.79</v>
      </c>
      <c r="E68" s="12">
        <v>0</v>
      </c>
      <c r="F68" s="8">
        <v>0</v>
      </c>
      <c r="G68" s="12">
        <v>1</v>
      </c>
      <c r="H68" s="8">
        <v>5.26</v>
      </c>
      <c r="I68" s="12">
        <v>0</v>
      </c>
    </row>
    <row r="69" spans="2:9" ht="15" customHeight="1" x14ac:dyDescent="0.2">
      <c r="B69" t="s">
        <v>183</v>
      </c>
      <c r="C69" s="12">
        <v>1</v>
      </c>
      <c r="D69" s="8">
        <v>1.79</v>
      </c>
      <c r="E69" s="12">
        <v>0</v>
      </c>
      <c r="F69" s="8">
        <v>0</v>
      </c>
      <c r="G69" s="12">
        <v>1</v>
      </c>
      <c r="H69" s="8">
        <v>5.26</v>
      </c>
      <c r="I69" s="12">
        <v>0</v>
      </c>
    </row>
    <row r="70" spans="2:9" ht="15" customHeight="1" x14ac:dyDescent="0.2">
      <c r="B70" t="s">
        <v>184</v>
      </c>
      <c r="C70" s="12">
        <v>1</v>
      </c>
      <c r="D70" s="8">
        <v>1.79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185</v>
      </c>
      <c r="C71" s="12">
        <v>1</v>
      </c>
      <c r="D71" s="8">
        <v>1.79</v>
      </c>
      <c r="E71" s="12">
        <v>0</v>
      </c>
      <c r="F71" s="8">
        <v>0</v>
      </c>
      <c r="G71" s="12">
        <v>1</v>
      </c>
      <c r="H71" s="8">
        <v>5.26</v>
      </c>
      <c r="I71" s="12">
        <v>0</v>
      </c>
    </row>
    <row r="72" spans="2:9" ht="15" customHeight="1" x14ac:dyDescent="0.2">
      <c r="B72" t="s">
        <v>187</v>
      </c>
      <c r="C72" s="12">
        <v>1</v>
      </c>
      <c r="D72" s="8">
        <v>1.79</v>
      </c>
      <c r="E72" s="12">
        <v>0</v>
      </c>
      <c r="F72" s="8">
        <v>0</v>
      </c>
      <c r="G72" s="12">
        <v>0</v>
      </c>
      <c r="H72" s="8">
        <v>0</v>
      </c>
      <c r="I72" s="12">
        <v>1</v>
      </c>
    </row>
    <row r="73" spans="2:9" ht="15" customHeight="1" x14ac:dyDescent="0.2">
      <c r="B73" t="s">
        <v>147</v>
      </c>
      <c r="C73" s="12">
        <v>1</v>
      </c>
      <c r="D73" s="8">
        <v>1.79</v>
      </c>
      <c r="E73" s="12">
        <v>1</v>
      </c>
      <c r="F73" s="8">
        <v>2.94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188</v>
      </c>
      <c r="C74" s="12">
        <v>1</v>
      </c>
      <c r="D74" s="8">
        <v>1.79</v>
      </c>
      <c r="E74" s="12">
        <v>1</v>
      </c>
      <c r="F74" s="8">
        <v>2.94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174</v>
      </c>
      <c r="C75" s="12">
        <v>1</v>
      </c>
      <c r="D75" s="8">
        <v>1.79</v>
      </c>
      <c r="E75" s="12">
        <v>1</v>
      </c>
      <c r="F75" s="8">
        <v>2.94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189</v>
      </c>
      <c r="C76" s="12">
        <v>1</v>
      </c>
      <c r="D76" s="8">
        <v>1.79</v>
      </c>
      <c r="E76" s="12">
        <v>0</v>
      </c>
      <c r="F76" s="8">
        <v>0</v>
      </c>
      <c r="G76" s="12">
        <v>1</v>
      </c>
      <c r="H76" s="8">
        <v>5.26</v>
      </c>
      <c r="I76" s="12">
        <v>0</v>
      </c>
    </row>
    <row r="77" spans="2:9" ht="15" customHeight="1" x14ac:dyDescent="0.2">
      <c r="B77" t="s">
        <v>190</v>
      </c>
      <c r="C77" s="12">
        <v>1</v>
      </c>
      <c r="D77" s="8">
        <v>1.79</v>
      </c>
      <c r="E77" s="12">
        <v>1</v>
      </c>
      <c r="F77" s="8">
        <v>2.94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124</v>
      </c>
      <c r="C78" s="12">
        <v>1</v>
      </c>
      <c r="D78" s="8">
        <v>1.79</v>
      </c>
      <c r="E78" s="12">
        <v>1</v>
      </c>
      <c r="F78" s="8">
        <v>2.94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191</v>
      </c>
      <c r="C79" s="12">
        <v>1</v>
      </c>
      <c r="D79" s="8">
        <v>1.79</v>
      </c>
      <c r="E79" s="12">
        <v>1</v>
      </c>
      <c r="F79" s="8">
        <v>2.94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193</v>
      </c>
      <c r="C80" s="12">
        <v>1</v>
      </c>
      <c r="D80" s="8">
        <v>1.79</v>
      </c>
      <c r="E80" s="12">
        <v>0</v>
      </c>
      <c r="F80" s="8">
        <v>0</v>
      </c>
      <c r="G80" s="12">
        <v>1</v>
      </c>
      <c r="H80" s="8">
        <v>5.26</v>
      </c>
      <c r="I80" s="12">
        <v>0</v>
      </c>
    </row>
    <row r="81" spans="2:9" ht="15" customHeight="1" x14ac:dyDescent="0.2">
      <c r="B81" t="s">
        <v>131</v>
      </c>
      <c r="C81" s="12">
        <v>1</v>
      </c>
      <c r="D81" s="8">
        <v>1.79</v>
      </c>
      <c r="E81" s="12">
        <v>1</v>
      </c>
      <c r="F81" s="8">
        <v>2.94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194</v>
      </c>
      <c r="C82" s="12">
        <v>1</v>
      </c>
      <c r="D82" s="8">
        <v>1.79</v>
      </c>
      <c r="E82" s="12">
        <v>0</v>
      </c>
      <c r="F82" s="8">
        <v>0</v>
      </c>
      <c r="G82" s="12">
        <v>1</v>
      </c>
      <c r="H82" s="8">
        <v>5.26</v>
      </c>
      <c r="I82" s="12">
        <v>0</v>
      </c>
    </row>
    <row r="83" spans="2:9" ht="15" customHeight="1" x14ac:dyDescent="0.2">
      <c r="B83" t="s">
        <v>195</v>
      </c>
      <c r="C83" s="12">
        <v>1</v>
      </c>
      <c r="D83" s="8">
        <v>1.79</v>
      </c>
      <c r="E83" s="12">
        <v>1</v>
      </c>
      <c r="F83" s="8">
        <v>2.94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166</v>
      </c>
      <c r="C84" s="12">
        <v>1</v>
      </c>
      <c r="D84" s="8">
        <v>1.79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154</v>
      </c>
      <c r="C85" s="12">
        <v>1</v>
      </c>
      <c r="D85" s="8">
        <v>1.79</v>
      </c>
      <c r="E85" s="12">
        <v>0</v>
      </c>
      <c r="F85" s="8">
        <v>0</v>
      </c>
      <c r="G85" s="12">
        <v>1</v>
      </c>
      <c r="H85" s="8">
        <v>5.26</v>
      </c>
      <c r="I85" s="12">
        <v>0</v>
      </c>
    </row>
    <row r="86" spans="2:9" ht="15" customHeight="1" x14ac:dyDescent="0.2">
      <c r="B86" t="s">
        <v>135</v>
      </c>
      <c r="C86" s="12">
        <v>1</v>
      </c>
      <c r="D86" s="8">
        <v>1.79</v>
      </c>
      <c r="E86" s="12">
        <v>1</v>
      </c>
      <c r="F86" s="8">
        <v>2.94</v>
      </c>
      <c r="G86" s="12">
        <v>0</v>
      </c>
      <c r="H86" s="8">
        <v>0</v>
      </c>
      <c r="I86" s="12">
        <v>0</v>
      </c>
    </row>
    <row r="88" spans="2:9" ht="15" customHeight="1" x14ac:dyDescent="0.2">
      <c r="B8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E9E7-4BFD-4248-94C7-C30199D295E5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71</v>
      </c>
      <c r="D6" s="8">
        <v>10.77</v>
      </c>
      <c r="E6" s="12">
        <v>26</v>
      </c>
      <c r="F6" s="8">
        <v>6.7</v>
      </c>
      <c r="G6" s="12">
        <v>45</v>
      </c>
      <c r="H6" s="8">
        <v>16.79</v>
      </c>
      <c r="I6" s="12">
        <v>0</v>
      </c>
    </row>
    <row r="7" spans="2:9" ht="15" customHeight="1" x14ac:dyDescent="0.2">
      <c r="B7" t="s">
        <v>43</v>
      </c>
      <c r="C7" s="12">
        <v>36</v>
      </c>
      <c r="D7" s="8">
        <v>5.46</v>
      </c>
      <c r="E7" s="12">
        <v>11</v>
      </c>
      <c r="F7" s="8">
        <v>2.84</v>
      </c>
      <c r="G7" s="12">
        <v>25</v>
      </c>
      <c r="H7" s="8">
        <v>9.33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6</v>
      </c>
      <c r="D9" s="8">
        <v>0.91</v>
      </c>
      <c r="E9" s="12">
        <v>0</v>
      </c>
      <c r="F9" s="8">
        <v>0</v>
      </c>
      <c r="G9" s="12">
        <v>6</v>
      </c>
      <c r="H9" s="8">
        <v>2.2400000000000002</v>
      </c>
      <c r="I9" s="12">
        <v>0</v>
      </c>
    </row>
    <row r="10" spans="2:9" ht="15" customHeight="1" x14ac:dyDescent="0.2">
      <c r="B10" t="s">
        <v>46</v>
      </c>
      <c r="C10" s="12">
        <v>7</v>
      </c>
      <c r="D10" s="8">
        <v>1.06</v>
      </c>
      <c r="E10" s="12">
        <v>2</v>
      </c>
      <c r="F10" s="8">
        <v>0.52</v>
      </c>
      <c r="G10" s="12">
        <v>5</v>
      </c>
      <c r="H10" s="8">
        <v>1.87</v>
      </c>
      <c r="I10" s="12">
        <v>0</v>
      </c>
    </row>
    <row r="11" spans="2:9" ht="15" customHeight="1" x14ac:dyDescent="0.2">
      <c r="B11" t="s">
        <v>47</v>
      </c>
      <c r="C11" s="12">
        <v>157</v>
      </c>
      <c r="D11" s="8">
        <v>23.82</v>
      </c>
      <c r="E11" s="12">
        <v>75</v>
      </c>
      <c r="F11" s="8">
        <v>19.329999999999998</v>
      </c>
      <c r="G11" s="12">
        <v>82</v>
      </c>
      <c r="H11" s="8">
        <v>30.6</v>
      </c>
      <c r="I11" s="12">
        <v>0</v>
      </c>
    </row>
    <row r="12" spans="2:9" ht="15" customHeight="1" x14ac:dyDescent="0.2">
      <c r="B12" t="s">
        <v>48</v>
      </c>
      <c r="C12" s="12">
        <v>10</v>
      </c>
      <c r="D12" s="8">
        <v>1.52</v>
      </c>
      <c r="E12" s="12">
        <v>2</v>
      </c>
      <c r="F12" s="8">
        <v>0.52</v>
      </c>
      <c r="G12" s="12">
        <v>8</v>
      </c>
      <c r="H12" s="8">
        <v>2.99</v>
      </c>
      <c r="I12" s="12">
        <v>0</v>
      </c>
    </row>
    <row r="13" spans="2:9" ht="15" customHeight="1" x14ac:dyDescent="0.2">
      <c r="B13" t="s">
        <v>49</v>
      </c>
      <c r="C13" s="12">
        <v>72</v>
      </c>
      <c r="D13" s="8">
        <v>10.93</v>
      </c>
      <c r="E13" s="12">
        <v>50</v>
      </c>
      <c r="F13" s="8">
        <v>12.89</v>
      </c>
      <c r="G13" s="12">
        <v>21</v>
      </c>
      <c r="H13" s="8">
        <v>7.84</v>
      </c>
      <c r="I13" s="12">
        <v>0</v>
      </c>
    </row>
    <row r="14" spans="2:9" ht="15" customHeight="1" x14ac:dyDescent="0.2">
      <c r="B14" t="s">
        <v>50</v>
      </c>
      <c r="C14" s="12">
        <v>41</v>
      </c>
      <c r="D14" s="8">
        <v>6.22</v>
      </c>
      <c r="E14" s="12">
        <v>27</v>
      </c>
      <c r="F14" s="8">
        <v>6.96</v>
      </c>
      <c r="G14" s="12">
        <v>14</v>
      </c>
      <c r="H14" s="8">
        <v>5.22</v>
      </c>
      <c r="I14" s="12">
        <v>0</v>
      </c>
    </row>
    <row r="15" spans="2:9" ht="15" customHeight="1" x14ac:dyDescent="0.2">
      <c r="B15" t="s">
        <v>51</v>
      </c>
      <c r="C15" s="12">
        <v>67</v>
      </c>
      <c r="D15" s="8">
        <v>10.17</v>
      </c>
      <c r="E15" s="12">
        <v>56</v>
      </c>
      <c r="F15" s="8">
        <v>14.43</v>
      </c>
      <c r="G15" s="12">
        <v>10</v>
      </c>
      <c r="H15" s="8">
        <v>3.73</v>
      </c>
      <c r="I15" s="12">
        <v>0</v>
      </c>
    </row>
    <row r="16" spans="2:9" ht="15" customHeight="1" x14ac:dyDescent="0.2">
      <c r="B16" t="s">
        <v>52</v>
      </c>
      <c r="C16" s="12">
        <v>107</v>
      </c>
      <c r="D16" s="8">
        <v>16.239999999999998</v>
      </c>
      <c r="E16" s="12">
        <v>83</v>
      </c>
      <c r="F16" s="8">
        <v>21.39</v>
      </c>
      <c r="G16" s="12">
        <v>24</v>
      </c>
      <c r="H16" s="8">
        <v>8.9600000000000009</v>
      </c>
      <c r="I16" s="12">
        <v>0</v>
      </c>
    </row>
    <row r="17" spans="2:9" ht="15" customHeight="1" x14ac:dyDescent="0.2">
      <c r="B17" t="s">
        <v>53</v>
      </c>
      <c r="C17" s="12">
        <v>37</v>
      </c>
      <c r="D17" s="8">
        <v>5.61</v>
      </c>
      <c r="E17" s="12">
        <v>28</v>
      </c>
      <c r="F17" s="8">
        <v>7.22</v>
      </c>
      <c r="G17" s="12">
        <v>8</v>
      </c>
      <c r="H17" s="8">
        <v>2.99</v>
      </c>
      <c r="I17" s="12">
        <v>0</v>
      </c>
    </row>
    <row r="18" spans="2:9" ht="15" customHeight="1" x14ac:dyDescent="0.2">
      <c r="B18" t="s">
        <v>54</v>
      </c>
      <c r="C18" s="12">
        <v>24</v>
      </c>
      <c r="D18" s="8">
        <v>3.64</v>
      </c>
      <c r="E18" s="12">
        <v>14</v>
      </c>
      <c r="F18" s="8">
        <v>3.61</v>
      </c>
      <c r="G18" s="12">
        <v>10</v>
      </c>
      <c r="H18" s="8">
        <v>3.73</v>
      </c>
      <c r="I18" s="12">
        <v>0</v>
      </c>
    </row>
    <row r="19" spans="2:9" ht="15" customHeight="1" x14ac:dyDescent="0.2">
      <c r="B19" t="s">
        <v>55</v>
      </c>
      <c r="C19" s="12">
        <v>24</v>
      </c>
      <c r="D19" s="8">
        <v>3.64</v>
      </c>
      <c r="E19" s="12">
        <v>14</v>
      </c>
      <c r="F19" s="8">
        <v>3.61</v>
      </c>
      <c r="G19" s="12">
        <v>10</v>
      </c>
      <c r="H19" s="8">
        <v>3.73</v>
      </c>
      <c r="I19" s="12">
        <v>0</v>
      </c>
    </row>
    <row r="20" spans="2:9" ht="15" customHeight="1" x14ac:dyDescent="0.2">
      <c r="B20" s="9" t="s">
        <v>225</v>
      </c>
      <c r="C20" s="12">
        <f>SUM(LTBL_04321[総数／事業所数])</f>
        <v>659</v>
      </c>
      <c r="E20" s="12">
        <f>SUBTOTAL(109,LTBL_04321[個人／事業所数])</f>
        <v>388</v>
      </c>
      <c r="G20" s="12">
        <f>SUBTOTAL(109,LTBL_04321[法人／事業所数])</f>
        <v>268</v>
      </c>
      <c r="I20" s="12">
        <f>SUBTOTAL(109,LTBL_04321[法人以外の団体／事業所数])</f>
        <v>0</v>
      </c>
    </row>
    <row r="21" spans="2:9" ht="15" customHeight="1" x14ac:dyDescent="0.2">
      <c r="E21" s="11">
        <f>LTBL_04321[[#Totals],[個人／事業所数]]/LTBL_04321[[#Totals],[総数／事業所数]]</f>
        <v>0.58877086494688924</v>
      </c>
      <c r="G21" s="11">
        <f>LTBL_04321[[#Totals],[法人／事業所数]]/LTBL_04321[[#Totals],[総数／事業所数]]</f>
        <v>0.40667678300455234</v>
      </c>
      <c r="I21" s="11">
        <f>LTBL_04321[[#Totals],[法人以外の団体／事業所数]]/LTBL_04321[[#Totals],[総数／事業所数]]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95</v>
      </c>
      <c r="D24" s="8">
        <v>14.42</v>
      </c>
      <c r="E24" s="12">
        <v>76</v>
      </c>
      <c r="F24" s="8">
        <v>19.59</v>
      </c>
      <c r="G24" s="12">
        <v>19</v>
      </c>
      <c r="H24" s="8">
        <v>7.09</v>
      </c>
      <c r="I24" s="12">
        <v>0</v>
      </c>
    </row>
    <row r="25" spans="2:9" ht="15" customHeight="1" x14ac:dyDescent="0.2">
      <c r="B25" t="s">
        <v>76</v>
      </c>
      <c r="C25" s="12">
        <v>64</v>
      </c>
      <c r="D25" s="8">
        <v>9.7100000000000009</v>
      </c>
      <c r="E25" s="12">
        <v>50</v>
      </c>
      <c r="F25" s="8">
        <v>12.89</v>
      </c>
      <c r="G25" s="12">
        <v>13</v>
      </c>
      <c r="H25" s="8">
        <v>4.8499999999999996</v>
      </c>
      <c r="I25" s="12">
        <v>0</v>
      </c>
    </row>
    <row r="26" spans="2:9" ht="15" customHeight="1" x14ac:dyDescent="0.2">
      <c r="B26" t="s">
        <v>79</v>
      </c>
      <c r="C26" s="12">
        <v>60</v>
      </c>
      <c r="D26" s="8">
        <v>9.1</v>
      </c>
      <c r="E26" s="12">
        <v>52</v>
      </c>
      <c r="F26" s="8">
        <v>13.4</v>
      </c>
      <c r="G26" s="12">
        <v>8</v>
      </c>
      <c r="H26" s="8">
        <v>2.99</v>
      </c>
      <c r="I26" s="12">
        <v>0</v>
      </c>
    </row>
    <row r="27" spans="2:9" ht="15" customHeight="1" x14ac:dyDescent="0.2">
      <c r="B27" t="s">
        <v>74</v>
      </c>
      <c r="C27" s="12">
        <v>47</v>
      </c>
      <c r="D27" s="8">
        <v>7.13</v>
      </c>
      <c r="E27" s="12">
        <v>28</v>
      </c>
      <c r="F27" s="8">
        <v>7.22</v>
      </c>
      <c r="G27" s="12">
        <v>19</v>
      </c>
      <c r="H27" s="8">
        <v>7.09</v>
      </c>
      <c r="I27" s="12">
        <v>0</v>
      </c>
    </row>
    <row r="28" spans="2:9" ht="15" customHeight="1" x14ac:dyDescent="0.2">
      <c r="B28" t="s">
        <v>81</v>
      </c>
      <c r="C28" s="12">
        <v>37</v>
      </c>
      <c r="D28" s="8">
        <v>5.61</v>
      </c>
      <c r="E28" s="12">
        <v>28</v>
      </c>
      <c r="F28" s="8">
        <v>7.22</v>
      </c>
      <c r="G28" s="12">
        <v>8</v>
      </c>
      <c r="H28" s="8">
        <v>2.99</v>
      </c>
      <c r="I28" s="12">
        <v>0</v>
      </c>
    </row>
    <row r="29" spans="2:9" ht="15" customHeight="1" x14ac:dyDescent="0.2">
      <c r="B29" t="s">
        <v>64</v>
      </c>
      <c r="C29" s="12">
        <v>31</v>
      </c>
      <c r="D29" s="8">
        <v>4.7</v>
      </c>
      <c r="E29" s="12">
        <v>8</v>
      </c>
      <c r="F29" s="8">
        <v>2.06</v>
      </c>
      <c r="G29" s="12">
        <v>23</v>
      </c>
      <c r="H29" s="8">
        <v>8.58</v>
      </c>
      <c r="I29" s="12">
        <v>0</v>
      </c>
    </row>
    <row r="30" spans="2:9" ht="15" customHeight="1" x14ac:dyDescent="0.2">
      <c r="B30" t="s">
        <v>72</v>
      </c>
      <c r="C30" s="12">
        <v>31</v>
      </c>
      <c r="D30" s="8">
        <v>4.7</v>
      </c>
      <c r="E30" s="12">
        <v>19</v>
      </c>
      <c r="F30" s="8">
        <v>4.9000000000000004</v>
      </c>
      <c r="G30" s="12">
        <v>12</v>
      </c>
      <c r="H30" s="8">
        <v>4.4800000000000004</v>
      </c>
      <c r="I30" s="12">
        <v>0</v>
      </c>
    </row>
    <row r="31" spans="2:9" ht="15" customHeight="1" x14ac:dyDescent="0.2">
      <c r="B31" t="s">
        <v>77</v>
      </c>
      <c r="C31" s="12">
        <v>28</v>
      </c>
      <c r="D31" s="8">
        <v>4.25</v>
      </c>
      <c r="E31" s="12">
        <v>21</v>
      </c>
      <c r="F31" s="8">
        <v>5.41</v>
      </c>
      <c r="G31" s="12">
        <v>7</v>
      </c>
      <c r="H31" s="8">
        <v>2.61</v>
      </c>
      <c r="I31" s="12">
        <v>0</v>
      </c>
    </row>
    <row r="32" spans="2:9" ht="15" customHeight="1" x14ac:dyDescent="0.2">
      <c r="B32" t="s">
        <v>65</v>
      </c>
      <c r="C32" s="12">
        <v>24</v>
      </c>
      <c r="D32" s="8">
        <v>3.64</v>
      </c>
      <c r="E32" s="12">
        <v>11</v>
      </c>
      <c r="F32" s="8">
        <v>2.84</v>
      </c>
      <c r="G32" s="12">
        <v>13</v>
      </c>
      <c r="H32" s="8">
        <v>4.8499999999999996</v>
      </c>
      <c r="I32" s="12">
        <v>0</v>
      </c>
    </row>
    <row r="33" spans="2:9" ht="15" customHeight="1" x14ac:dyDescent="0.2">
      <c r="B33" t="s">
        <v>73</v>
      </c>
      <c r="C33" s="12">
        <v>23</v>
      </c>
      <c r="D33" s="8">
        <v>3.49</v>
      </c>
      <c r="E33" s="12">
        <v>12</v>
      </c>
      <c r="F33" s="8">
        <v>3.09</v>
      </c>
      <c r="G33" s="12">
        <v>11</v>
      </c>
      <c r="H33" s="8">
        <v>4.0999999999999996</v>
      </c>
      <c r="I33" s="12">
        <v>0</v>
      </c>
    </row>
    <row r="34" spans="2:9" ht="15" customHeight="1" x14ac:dyDescent="0.2">
      <c r="B34" t="s">
        <v>71</v>
      </c>
      <c r="C34" s="12">
        <v>20</v>
      </c>
      <c r="D34" s="8">
        <v>3.03</v>
      </c>
      <c r="E34" s="12">
        <v>6</v>
      </c>
      <c r="F34" s="8">
        <v>1.55</v>
      </c>
      <c r="G34" s="12">
        <v>14</v>
      </c>
      <c r="H34" s="8">
        <v>5.22</v>
      </c>
      <c r="I34" s="12">
        <v>0</v>
      </c>
    </row>
    <row r="35" spans="2:9" ht="15" customHeight="1" x14ac:dyDescent="0.2">
      <c r="B35" t="s">
        <v>82</v>
      </c>
      <c r="C35" s="12">
        <v>17</v>
      </c>
      <c r="D35" s="8">
        <v>2.58</v>
      </c>
      <c r="E35" s="12">
        <v>14</v>
      </c>
      <c r="F35" s="8">
        <v>3.61</v>
      </c>
      <c r="G35" s="12">
        <v>3</v>
      </c>
      <c r="H35" s="8">
        <v>1.1200000000000001</v>
      </c>
      <c r="I35" s="12">
        <v>0</v>
      </c>
    </row>
    <row r="36" spans="2:9" ht="15" customHeight="1" x14ac:dyDescent="0.2">
      <c r="B36" t="s">
        <v>66</v>
      </c>
      <c r="C36" s="12">
        <v>16</v>
      </c>
      <c r="D36" s="8">
        <v>2.4300000000000002</v>
      </c>
      <c r="E36" s="12">
        <v>7</v>
      </c>
      <c r="F36" s="8">
        <v>1.8</v>
      </c>
      <c r="G36" s="12">
        <v>9</v>
      </c>
      <c r="H36" s="8">
        <v>3.36</v>
      </c>
      <c r="I36" s="12">
        <v>0</v>
      </c>
    </row>
    <row r="37" spans="2:9" ht="15" customHeight="1" x14ac:dyDescent="0.2">
      <c r="B37" t="s">
        <v>78</v>
      </c>
      <c r="C37" s="12">
        <v>12</v>
      </c>
      <c r="D37" s="8">
        <v>1.82</v>
      </c>
      <c r="E37" s="12">
        <v>5</v>
      </c>
      <c r="F37" s="8">
        <v>1.29</v>
      </c>
      <c r="G37" s="12">
        <v>7</v>
      </c>
      <c r="H37" s="8">
        <v>2.61</v>
      </c>
      <c r="I37" s="12">
        <v>0</v>
      </c>
    </row>
    <row r="38" spans="2:9" ht="15" customHeight="1" x14ac:dyDescent="0.2">
      <c r="B38" t="s">
        <v>68</v>
      </c>
      <c r="C38" s="12">
        <v>10</v>
      </c>
      <c r="D38" s="8">
        <v>1.52</v>
      </c>
      <c r="E38" s="12">
        <v>2</v>
      </c>
      <c r="F38" s="8">
        <v>0.52</v>
      </c>
      <c r="G38" s="12">
        <v>8</v>
      </c>
      <c r="H38" s="8">
        <v>2.99</v>
      </c>
      <c r="I38" s="12">
        <v>0</v>
      </c>
    </row>
    <row r="39" spans="2:9" ht="15" customHeight="1" x14ac:dyDescent="0.2">
      <c r="B39" t="s">
        <v>95</v>
      </c>
      <c r="C39" s="12">
        <v>10</v>
      </c>
      <c r="D39" s="8">
        <v>1.52</v>
      </c>
      <c r="E39" s="12">
        <v>2</v>
      </c>
      <c r="F39" s="8">
        <v>0.52</v>
      </c>
      <c r="G39" s="12">
        <v>8</v>
      </c>
      <c r="H39" s="8">
        <v>2.99</v>
      </c>
      <c r="I39" s="12">
        <v>0</v>
      </c>
    </row>
    <row r="40" spans="2:9" ht="15" customHeight="1" x14ac:dyDescent="0.2">
      <c r="B40" t="s">
        <v>87</v>
      </c>
      <c r="C40" s="12">
        <v>10</v>
      </c>
      <c r="D40" s="8">
        <v>1.52</v>
      </c>
      <c r="E40" s="12">
        <v>9</v>
      </c>
      <c r="F40" s="8">
        <v>2.3199999999999998</v>
      </c>
      <c r="G40" s="12">
        <v>1</v>
      </c>
      <c r="H40" s="8">
        <v>0.37</v>
      </c>
      <c r="I40" s="12">
        <v>0</v>
      </c>
    </row>
    <row r="41" spans="2:9" ht="15" customHeight="1" x14ac:dyDescent="0.2">
      <c r="B41" t="s">
        <v>69</v>
      </c>
      <c r="C41" s="12">
        <v>8</v>
      </c>
      <c r="D41" s="8">
        <v>1.21</v>
      </c>
      <c r="E41" s="12">
        <v>1</v>
      </c>
      <c r="F41" s="8">
        <v>0.26</v>
      </c>
      <c r="G41" s="12">
        <v>7</v>
      </c>
      <c r="H41" s="8">
        <v>2.61</v>
      </c>
      <c r="I41" s="12">
        <v>0</v>
      </c>
    </row>
    <row r="42" spans="2:9" ht="15" customHeight="1" x14ac:dyDescent="0.2">
      <c r="B42" t="s">
        <v>86</v>
      </c>
      <c r="C42" s="12">
        <v>8</v>
      </c>
      <c r="D42" s="8">
        <v>1.21</v>
      </c>
      <c r="E42" s="12">
        <v>5</v>
      </c>
      <c r="F42" s="8">
        <v>1.29</v>
      </c>
      <c r="G42" s="12">
        <v>3</v>
      </c>
      <c r="H42" s="8">
        <v>1.1200000000000001</v>
      </c>
      <c r="I42" s="12">
        <v>0</v>
      </c>
    </row>
    <row r="43" spans="2:9" ht="15" customHeight="1" x14ac:dyDescent="0.2">
      <c r="B43" t="s">
        <v>70</v>
      </c>
      <c r="C43" s="12">
        <v>7</v>
      </c>
      <c r="D43" s="8">
        <v>1.06</v>
      </c>
      <c r="E43" s="12">
        <v>3</v>
      </c>
      <c r="F43" s="8">
        <v>0.77</v>
      </c>
      <c r="G43" s="12">
        <v>4</v>
      </c>
      <c r="H43" s="8">
        <v>1.49</v>
      </c>
      <c r="I43" s="12">
        <v>0</v>
      </c>
    </row>
    <row r="44" spans="2:9" ht="15" customHeight="1" x14ac:dyDescent="0.2">
      <c r="B44" t="s">
        <v>90</v>
      </c>
      <c r="C44" s="12">
        <v>7</v>
      </c>
      <c r="D44" s="8">
        <v>1.06</v>
      </c>
      <c r="E44" s="12">
        <v>4</v>
      </c>
      <c r="F44" s="8">
        <v>1.03</v>
      </c>
      <c r="G44" s="12">
        <v>3</v>
      </c>
      <c r="H44" s="8">
        <v>1.1200000000000001</v>
      </c>
      <c r="I44" s="12">
        <v>0</v>
      </c>
    </row>
    <row r="45" spans="2:9" ht="15" customHeight="1" x14ac:dyDescent="0.2">
      <c r="B45" t="s">
        <v>93</v>
      </c>
      <c r="C45" s="12">
        <v>7</v>
      </c>
      <c r="D45" s="8">
        <v>1.06</v>
      </c>
      <c r="E45" s="12">
        <v>4</v>
      </c>
      <c r="F45" s="8">
        <v>1.03</v>
      </c>
      <c r="G45" s="12">
        <v>2</v>
      </c>
      <c r="H45" s="8">
        <v>0.75</v>
      </c>
      <c r="I45" s="12">
        <v>0</v>
      </c>
    </row>
    <row r="46" spans="2:9" ht="15" customHeight="1" x14ac:dyDescent="0.2">
      <c r="B46" t="s">
        <v>83</v>
      </c>
      <c r="C46" s="12">
        <v>7</v>
      </c>
      <c r="D46" s="8">
        <v>1.06</v>
      </c>
      <c r="E46" s="12">
        <v>0</v>
      </c>
      <c r="F46" s="8">
        <v>0</v>
      </c>
      <c r="G46" s="12">
        <v>7</v>
      </c>
      <c r="H46" s="8">
        <v>2.61</v>
      </c>
      <c r="I46" s="12">
        <v>0</v>
      </c>
    </row>
    <row r="49" spans="2:9" ht="33" customHeight="1" x14ac:dyDescent="0.2">
      <c r="B49" t="s">
        <v>227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126</v>
      </c>
      <c r="C50" s="12">
        <v>51</v>
      </c>
      <c r="D50" s="8">
        <v>7.74</v>
      </c>
      <c r="E50" s="12">
        <v>44</v>
      </c>
      <c r="F50" s="8">
        <v>11.34</v>
      </c>
      <c r="G50" s="12">
        <v>6</v>
      </c>
      <c r="H50" s="8">
        <v>2.2400000000000002</v>
      </c>
      <c r="I50" s="12">
        <v>0</v>
      </c>
    </row>
    <row r="51" spans="2:9" ht="15" customHeight="1" x14ac:dyDescent="0.2">
      <c r="B51" t="s">
        <v>132</v>
      </c>
      <c r="C51" s="12">
        <v>43</v>
      </c>
      <c r="D51" s="8">
        <v>6.53</v>
      </c>
      <c r="E51" s="12">
        <v>34</v>
      </c>
      <c r="F51" s="8">
        <v>8.76</v>
      </c>
      <c r="G51" s="12">
        <v>9</v>
      </c>
      <c r="H51" s="8">
        <v>3.36</v>
      </c>
      <c r="I51" s="12">
        <v>0</v>
      </c>
    </row>
    <row r="52" spans="2:9" ht="15" customHeight="1" x14ac:dyDescent="0.2">
      <c r="B52" t="s">
        <v>131</v>
      </c>
      <c r="C52" s="12">
        <v>35</v>
      </c>
      <c r="D52" s="8">
        <v>5.31</v>
      </c>
      <c r="E52" s="12">
        <v>31</v>
      </c>
      <c r="F52" s="8">
        <v>7.99</v>
      </c>
      <c r="G52" s="12">
        <v>4</v>
      </c>
      <c r="H52" s="8">
        <v>1.49</v>
      </c>
      <c r="I52" s="12">
        <v>0</v>
      </c>
    </row>
    <row r="53" spans="2:9" ht="15" customHeight="1" x14ac:dyDescent="0.2">
      <c r="B53" t="s">
        <v>133</v>
      </c>
      <c r="C53" s="12">
        <v>28</v>
      </c>
      <c r="D53" s="8">
        <v>4.25</v>
      </c>
      <c r="E53" s="12">
        <v>23</v>
      </c>
      <c r="F53" s="8">
        <v>5.93</v>
      </c>
      <c r="G53" s="12">
        <v>5</v>
      </c>
      <c r="H53" s="8">
        <v>1.87</v>
      </c>
      <c r="I53" s="12">
        <v>0</v>
      </c>
    </row>
    <row r="54" spans="2:9" ht="15" customHeight="1" x14ac:dyDescent="0.2">
      <c r="B54" t="s">
        <v>128</v>
      </c>
      <c r="C54" s="12">
        <v>20</v>
      </c>
      <c r="D54" s="8">
        <v>3.03</v>
      </c>
      <c r="E54" s="12">
        <v>16</v>
      </c>
      <c r="F54" s="8">
        <v>4.12</v>
      </c>
      <c r="G54" s="12">
        <v>4</v>
      </c>
      <c r="H54" s="8">
        <v>1.49</v>
      </c>
      <c r="I54" s="12">
        <v>0</v>
      </c>
    </row>
    <row r="55" spans="2:9" ht="15" customHeight="1" x14ac:dyDescent="0.2">
      <c r="B55" t="s">
        <v>134</v>
      </c>
      <c r="C55" s="12">
        <v>15</v>
      </c>
      <c r="D55" s="8">
        <v>2.2799999999999998</v>
      </c>
      <c r="E55" s="12">
        <v>12</v>
      </c>
      <c r="F55" s="8">
        <v>3.09</v>
      </c>
      <c r="G55" s="12">
        <v>3</v>
      </c>
      <c r="H55" s="8">
        <v>1.1200000000000001</v>
      </c>
      <c r="I55" s="12">
        <v>0</v>
      </c>
    </row>
    <row r="56" spans="2:9" ht="15" customHeight="1" x14ac:dyDescent="0.2">
      <c r="B56" t="s">
        <v>129</v>
      </c>
      <c r="C56" s="12">
        <v>14</v>
      </c>
      <c r="D56" s="8">
        <v>2.12</v>
      </c>
      <c r="E56" s="12">
        <v>13</v>
      </c>
      <c r="F56" s="8">
        <v>3.35</v>
      </c>
      <c r="G56" s="12">
        <v>1</v>
      </c>
      <c r="H56" s="8">
        <v>0.37</v>
      </c>
      <c r="I56" s="12">
        <v>0</v>
      </c>
    </row>
    <row r="57" spans="2:9" ht="15" customHeight="1" x14ac:dyDescent="0.2">
      <c r="B57" t="s">
        <v>116</v>
      </c>
      <c r="C57" s="12">
        <v>13</v>
      </c>
      <c r="D57" s="8">
        <v>1.97</v>
      </c>
      <c r="E57" s="12">
        <v>3</v>
      </c>
      <c r="F57" s="8">
        <v>0.77</v>
      </c>
      <c r="G57" s="12">
        <v>10</v>
      </c>
      <c r="H57" s="8">
        <v>3.73</v>
      </c>
      <c r="I57" s="12">
        <v>0</v>
      </c>
    </row>
    <row r="58" spans="2:9" ht="15" customHeight="1" x14ac:dyDescent="0.2">
      <c r="B58" t="s">
        <v>123</v>
      </c>
      <c r="C58" s="12">
        <v>13</v>
      </c>
      <c r="D58" s="8">
        <v>1.97</v>
      </c>
      <c r="E58" s="12">
        <v>7</v>
      </c>
      <c r="F58" s="8">
        <v>1.8</v>
      </c>
      <c r="G58" s="12">
        <v>6</v>
      </c>
      <c r="H58" s="8">
        <v>2.2400000000000002</v>
      </c>
      <c r="I58" s="12">
        <v>0</v>
      </c>
    </row>
    <row r="59" spans="2:9" ht="15" customHeight="1" x14ac:dyDescent="0.2">
      <c r="B59" t="s">
        <v>140</v>
      </c>
      <c r="C59" s="12">
        <v>12</v>
      </c>
      <c r="D59" s="8">
        <v>1.82</v>
      </c>
      <c r="E59" s="12">
        <v>4</v>
      </c>
      <c r="F59" s="8">
        <v>1.03</v>
      </c>
      <c r="G59" s="12">
        <v>8</v>
      </c>
      <c r="H59" s="8">
        <v>2.99</v>
      </c>
      <c r="I59" s="12">
        <v>0</v>
      </c>
    </row>
    <row r="60" spans="2:9" ht="15" customHeight="1" x14ac:dyDescent="0.2">
      <c r="B60" t="s">
        <v>122</v>
      </c>
      <c r="C60" s="12">
        <v>12</v>
      </c>
      <c r="D60" s="8">
        <v>1.82</v>
      </c>
      <c r="E60" s="12">
        <v>6</v>
      </c>
      <c r="F60" s="8">
        <v>1.55</v>
      </c>
      <c r="G60" s="12">
        <v>6</v>
      </c>
      <c r="H60" s="8">
        <v>2.2400000000000002</v>
      </c>
      <c r="I60" s="12">
        <v>0</v>
      </c>
    </row>
    <row r="61" spans="2:9" ht="15" customHeight="1" x14ac:dyDescent="0.2">
      <c r="B61" t="s">
        <v>121</v>
      </c>
      <c r="C61" s="12">
        <v>11</v>
      </c>
      <c r="D61" s="8">
        <v>1.67</v>
      </c>
      <c r="E61" s="12">
        <v>8</v>
      </c>
      <c r="F61" s="8">
        <v>2.06</v>
      </c>
      <c r="G61" s="12">
        <v>3</v>
      </c>
      <c r="H61" s="8">
        <v>1.1200000000000001</v>
      </c>
      <c r="I61" s="12">
        <v>0</v>
      </c>
    </row>
    <row r="62" spans="2:9" ht="15" customHeight="1" x14ac:dyDescent="0.2">
      <c r="B62" t="s">
        <v>143</v>
      </c>
      <c r="C62" s="12">
        <v>10</v>
      </c>
      <c r="D62" s="8">
        <v>1.52</v>
      </c>
      <c r="E62" s="12">
        <v>8</v>
      </c>
      <c r="F62" s="8">
        <v>2.06</v>
      </c>
      <c r="G62" s="12">
        <v>2</v>
      </c>
      <c r="H62" s="8">
        <v>0.75</v>
      </c>
      <c r="I62" s="12">
        <v>0</v>
      </c>
    </row>
    <row r="63" spans="2:9" ht="15" customHeight="1" x14ac:dyDescent="0.2">
      <c r="B63" t="s">
        <v>135</v>
      </c>
      <c r="C63" s="12">
        <v>10</v>
      </c>
      <c r="D63" s="8">
        <v>1.52</v>
      </c>
      <c r="E63" s="12">
        <v>9</v>
      </c>
      <c r="F63" s="8">
        <v>2.3199999999999998</v>
      </c>
      <c r="G63" s="12">
        <v>1</v>
      </c>
      <c r="H63" s="8">
        <v>0.37</v>
      </c>
      <c r="I63" s="12">
        <v>0</v>
      </c>
    </row>
    <row r="64" spans="2:9" ht="15" customHeight="1" x14ac:dyDescent="0.2">
      <c r="B64" t="s">
        <v>156</v>
      </c>
      <c r="C64" s="12">
        <v>9</v>
      </c>
      <c r="D64" s="8">
        <v>1.37</v>
      </c>
      <c r="E64" s="12">
        <v>5</v>
      </c>
      <c r="F64" s="8">
        <v>1.29</v>
      </c>
      <c r="G64" s="12">
        <v>4</v>
      </c>
      <c r="H64" s="8">
        <v>1.49</v>
      </c>
      <c r="I64" s="12">
        <v>0</v>
      </c>
    </row>
    <row r="65" spans="2:9" ht="15" customHeight="1" x14ac:dyDescent="0.2">
      <c r="B65" t="s">
        <v>124</v>
      </c>
      <c r="C65" s="12">
        <v>9</v>
      </c>
      <c r="D65" s="8">
        <v>1.37</v>
      </c>
      <c r="E65" s="12">
        <v>6</v>
      </c>
      <c r="F65" s="8">
        <v>1.55</v>
      </c>
      <c r="G65" s="12">
        <v>3</v>
      </c>
      <c r="H65" s="8">
        <v>1.1200000000000001</v>
      </c>
      <c r="I65" s="12">
        <v>0</v>
      </c>
    </row>
    <row r="66" spans="2:9" ht="15" customHeight="1" x14ac:dyDescent="0.2">
      <c r="B66" t="s">
        <v>164</v>
      </c>
      <c r="C66" s="12">
        <v>9</v>
      </c>
      <c r="D66" s="8">
        <v>1.37</v>
      </c>
      <c r="E66" s="12">
        <v>2</v>
      </c>
      <c r="F66" s="8">
        <v>0.52</v>
      </c>
      <c r="G66" s="12">
        <v>7</v>
      </c>
      <c r="H66" s="8">
        <v>2.61</v>
      </c>
      <c r="I66" s="12">
        <v>0</v>
      </c>
    </row>
    <row r="67" spans="2:9" ht="15" customHeight="1" x14ac:dyDescent="0.2">
      <c r="B67" t="s">
        <v>196</v>
      </c>
      <c r="C67" s="12">
        <v>9</v>
      </c>
      <c r="D67" s="8">
        <v>1.37</v>
      </c>
      <c r="E67" s="12">
        <v>9</v>
      </c>
      <c r="F67" s="8">
        <v>2.3199999999999998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130</v>
      </c>
      <c r="C68" s="12">
        <v>9</v>
      </c>
      <c r="D68" s="8">
        <v>1.37</v>
      </c>
      <c r="E68" s="12">
        <v>8</v>
      </c>
      <c r="F68" s="8">
        <v>2.06</v>
      </c>
      <c r="G68" s="12">
        <v>1</v>
      </c>
      <c r="H68" s="8">
        <v>0.37</v>
      </c>
      <c r="I68" s="12">
        <v>0</v>
      </c>
    </row>
    <row r="69" spans="2:9" ht="15" customHeight="1" x14ac:dyDescent="0.2">
      <c r="B69" t="s">
        <v>118</v>
      </c>
      <c r="C69" s="12">
        <v>8</v>
      </c>
      <c r="D69" s="8">
        <v>1.21</v>
      </c>
      <c r="E69" s="12">
        <v>4</v>
      </c>
      <c r="F69" s="8">
        <v>1.03</v>
      </c>
      <c r="G69" s="12">
        <v>4</v>
      </c>
      <c r="H69" s="8">
        <v>1.49</v>
      </c>
      <c r="I69" s="12">
        <v>0</v>
      </c>
    </row>
    <row r="70" spans="2:9" ht="15" customHeight="1" x14ac:dyDescent="0.2">
      <c r="B70" t="s">
        <v>120</v>
      </c>
      <c r="C70" s="12">
        <v>8</v>
      </c>
      <c r="D70" s="8">
        <v>1.21</v>
      </c>
      <c r="E70" s="12">
        <v>4</v>
      </c>
      <c r="F70" s="8">
        <v>1.03</v>
      </c>
      <c r="G70" s="12">
        <v>4</v>
      </c>
      <c r="H70" s="8">
        <v>1.49</v>
      </c>
      <c r="I70" s="12">
        <v>0</v>
      </c>
    </row>
    <row r="71" spans="2:9" ht="15" customHeight="1" x14ac:dyDescent="0.2">
      <c r="B71" t="s">
        <v>162</v>
      </c>
      <c r="C71" s="12">
        <v>8</v>
      </c>
      <c r="D71" s="8">
        <v>1.21</v>
      </c>
      <c r="E71" s="12">
        <v>4</v>
      </c>
      <c r="F71" s="8">
        <v>1.03</v>
      </c>
      <c r="G71" s="12">
        <v>4</v>
      </c>
      <c r="H71" s="8">
        <v>1.49</v>
      </c>
      <c r="I71" s="12">
        <v>0</v>
      </c>
    </row>
    <row r="72" spans="2:9" ht="15" customHeight="1" x14ac:dyDescent="0.2">
      <c r="B72" t="s">
        <v>170</v>
      </c>
      <c r="C72" s="12">
        <v>8</v>
      </c>
      <c r="D72" s="8">
        <v>1.21</v>
      </c>
      <c r="E72" s="12">
        <v>7</v>
      </c>
      <c r="F72" s="8">
        <v>1.8</v>
      </c>
      <c r="G72" s="12">
        <v>1</v>
      </c>
      <c r="H72" s="8">
        <v>0.37</v>
      </c>
      <c r="I72" s="12">
        <v>0</v>
      </c>
    </row>
    <row r="74" spans="2:9" ht="15" customHeight="1" x14ac:dyDescent="0.2">
      <c r="B74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D32E-6880-464A-9D55-91D3DBB47D9E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60</v>
      </c>
      <c r="D6" s="8">
        <v>22.06</v>
      </c>
      <c r="E6" s="12">
        <v>24</v>
      </c>
      <c r="F6" s="8">
        <v>15.29</v>
      </c>
      <c r="G6" s="12">
        <v>36</v>
      </c>
      <c r="H6" s="8">
        <v>32.729999999999997</v>
      </c>
      <c r="I6" s="12">
        <v>0</v>
      </c>
    </row>
    <row r="7" spans="2:9" ht="15" customHeight="1" x14ac:dyDescent="0.2">
      <c r="B7" t="s">
        <v>43</v>
      </c>
      <c r="C7" s="12">
        <v>16</v>
      </c>
      <c r="D7" s="8">
        <v>5.88</v>
      </c>
      <c r="E7" s="12">
        <v>6</v>
      </c>
      <c r="F7" s="8">
        <v>3.82</v>
      </c>
      <c r="G7" s="12">
        <v>10</v>
      </c>
      <c r="H7" s="8">
        <v>9.09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0.37</v>
      </c>
      <c r="E9" s="12">
        <v>0</v>
      </c>
      <c r="F9" s="8">
        <v>0</v>
      </c>
      <c r="G9" s="12">
        <v>1</v>
      </c>
      <c r="H9" s="8">
        <v>0.91</v>
      </c>
      <c r="I9" s="12">
        <v>0</v>
      </c>
    </row>
    <row r="10" spans="2:9" ht="15" customHeight="1" x14ac:dyDescent="0.2">
      <c r="B10" t="s">
        <v>46</v>
      </c>
      <c r="C10" s="12">
        <v>5</v>
      </c>
      <c r="D10" s="8">
        <v>1.84</v>
      </c>
      <c r="E10" s="12">
        <v>1</v>
      </c>
      <c r="F10" s="8">
        <v>0.64</v>
      </c>
      <c r="G10" s="12">
        <v>4</v>
      </c>
      <c r="H10" s="8">
        <v>3.64</v>
      </c>
      <c r="I10" s="12">
        <v>0</v>
      </c>
    </row>
    <row r="11" spans="2:9" ht="15" customHeight="1" x14ac:dyDescent="0.2">
      <c r="B11" t="s">
        <v>47</v>
      </c>
      <c r="C11" s="12">
        <v>81</v>
      </c>
      <c r="D11" s="8">
        <v>29.78</v>
      </c>
      <c r="E11" s="12">
        <v>52</v>
      </c>
      <c r="F11" s="8">
        <v>33.119999999999997</v>
      </c>
      <c r="G11" s="12">
        <v>29</v>
      </c>
      <c r="H11" s="8">
        <v>26.36</v>
      </c>
      <c r="I11" s="12">
        <v>0</v>
      </c>
    </row>
    <row r="12" spans="2:9" ht="15" customHeight="1" x14ac:dyDescent="0.2">
      <c r="B12" t="s">
        <v>48</v>
      </c>
      <c r="C12" s="12">
        <v>3</v>
      </c>
      <c r="D12" s="8">
        <v>1.1000000000000001</v>
      </c>
      <c r="E12" s="12">
        <v>2</v>
      </c>
      <c r="F12" s="8">
        <v>1.27</v>
      </c>
      <c r="G12" s="12">
        <v>1</v>
      </c>
      <c r="H12" s="8">
        <v>0.91</v>
      </c>
      <c r="I12" s="12">
        <v>0</v>
      </c>
    </row>
    <row r="13" spans="2:9" ht="15" customHeight="1" x14ac:dyDescent="0.2">
      <c r="B13" t="s">
        <v>49</v>
      </c>
      <c r="C13" s="12">
        <v>7</v>
      </c>
      <c r="D13" s="8">
        <v>2.57</v>
      </c>
      <c r="E13" s="12">
        <v>2</v>
      </c>
      <c r="F13" s="8">
        <v>1.27</v>
      </c>
      <c r="G13" s="12">
        <v>5</v>
      </c>
      <c r="H13" s="8">
        <v>4.55</v>
      </c>
      <c r="I13" s="12">
        <v>0</v>
      </c>
    </row>
    <row r="14" spans="2:9" ht="15" customHeight="1" x14ac:dyDescent="0.2">
      <c r="B14" t="s">
        <v>50</v>
      </c>
      <c r="C14" s="12">
        <v>6</v>
      </c>
      <c r="D14" s="8">
        <v>2.21</v>
      </c>
      <c r="E14" s="12">
        <v>4</v>
      </c>
      <c r="F14" s="8">
        <v>2.5499999999999998</v>
      </c>
      <c r="G14" s="12">
        <v>2</v>
      </c>
      <c r="H14" s="8">
        <v>1.82</v>
      </c>
      <c r="I14" s="12">
        <v>0</v>
      </c>
    </row>
    <row r="15" spans="2:9" ht="15" customHeight="1" x14ac:dyDescent="0.2">
      <c r="B15" t="s">
        <v>51</v>
      </c>
      <c r="C15" s="12">
        <v>22</v>
      </c>
      <c r="D15" s="8">
        <v>8.09</v>
      </c>
      <c r="E15" s="12">
        <v>17</v>
      </c>
      <c r="F15" s="8">
        <v>10.83</v>
      </c>
      <c r="G15" s="12">
        <v>4</v>
      </c>
      <c r="H15" s="8">
        <v>3.64</v>
      </c>
      <c r="I15" s="12">
        <v>0</v>
      </c>
    </row>
    <row r="16" spans="2:9" ht="15" customHeight="1" x14ac:dyDescent="0.2">
      <c r="B16" t="s">
        <v>52</v>
      </c>
      <c r="C16" s="12">
        <v>34</v>
      </c>
      <c r="D16" s="8">
        <v>12.5</v>
      </c>
      <c r="E16" s="12">
        <v>31</v>
      </c>
      <c r="F16" s="8">
        <v>19.75</v>
      </c>
      <c r="G16" s="12">
        <v>3</v>
      </c>
      <c r="H16" s="8">
        <v>2.73</v>
      </c>
      <c r="I16" s="12">
        <v>0</v>
      </c>
    </row>
    <row r="17" spans="2:9" ht="15" customHeight="1" x14ac:dyDescent="0.2">
      <c r="B17" t="s">
        <v>53</v>
      </c>
      <c r="C17" s="12">
        <v>8</v>
      </c>
      <c r="D17" s="8">
        <v>2.94</v>
      </c>
      <c r="E17" s="12">
        <v>5</v>
      </c>
      <c r="F17" s="8">
        <v>3.18</v>
      </c>
      <c r="G17" s="12">
        <v>1</v>
      </c>
      <c r="H17" s="8">
        <v>0.91</v>
      </c>
      <c r="I17" s="12">
        <v>0</v>
      </c>
    </row>
    <row r="18" spans="2:9" ht="15" customHeight="1" x14ac:dyDescent="0.2">
      <c r="B18" t="s">
        <v>54</v>
      </c>
      <c r="C18" s="12">
        <v>13</v>
      </c>
      <c r="D18" s="8">
        <v>4.78</v>
      </c>
      <c r="E18" s="12">
        <v>6</v>
      </c>
      <c r="F18" s="8">
        <v>3.82</v>
      </c>
      <c r="G18" s="12">
        <v>5</v>
      </c>
      <c r="H18" s="8">
        <v>4.55</v>
      </c>
      <c r="I18" s="12">
        <v>0</v>
      </c>
    </row>
    <row r="19" spans="2:9" ht="15" customHeight="1" x14ac:dyDescent="0.2">
      <c r="B19" t="s">
        <v>55</v>
      </c>
      <c r="C19" s="12">
        <v>16</v>
      </c>
      <c r="D19" s="8">
        <v>5.88</v>
      </c>
      <c r="E19" s="12">
        <v>7</v>
      </c>
      <c r="F19" s="8">
        <v>4.46</v>
      </c>
      <c r="G19" s="12">
        <v>9</v>
      </c>
      <c r="H19" s="8">
        <v>8.18</v>
      </c>
      <c r="I19" s="12">
        <v>0</v>
      </c>
    </row>
    <row r="20" spans="2:9" ht="15" customHeight="1" x14ac:dyDescent="0.2">
      <c r="B20" s="9" t="s">
        <v>225</v>
      </c>
      <c r="C20" s="12">
        <f>SUM(LTBL_04322[総数／事業所数])</f>
        <v>272</v>
      </c>
      <c r="E20" s="12">
        <f>SUBTOTAL(109,LTBL_04322[個人／事業所数])</f>
        <v>157</v>
      </c>
      <c r="G20" s="12">
        <f>SUBTOTAL(109,LTBL_04322[法人／事業所数])</f>
        <v>110</v>
      </c>
      <c r="I20" s="12">
        <f>SUBTOTAL(109,LTBL_04322[法人以外の団体／事業所数])</f>
        <v>0</v>
      </c>
    </row>
    <row r="21" spans="2:9" ht="15" customHeight="1" x14ac:dyDescent="0.2">
      <c r="E21" s="11">
        <f>LTBL_04322[[#Totals],[個人／事業所数]]/LTBL_04322[[#Totals],[総数／事業所数]]</f>
        <v>0.57720588235294112</v>
      </c>
      <c r="G21" s="11">
        <f>LTBL_04322[[#Totals],[法人／事業所数]]/LTBL_04322[[#Totals],[総数／事業所数]]</f>
        <v>0.40441176470588236</v>
      </c>
      <c r="I21" s="11">
        <f>LTBL_04322[[#Totals],[法人以外の団体／事業所数]]/LTBL_04322[[#Totals],[総数／事業所数]]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31</v>
      </c>
      <c r="D24" s="8">
        <v>11.4</v>
      </c>
      <c r="E24" s="12">
        <v>29</v>
      </c>
      <c r="F24" s="8">
        <v>18.47</v>
      </c>
      <c r="G24" s="12">
        <v>2</v>
      </c>
      <c r="H24" s="8">
        <v>1.82</v>
      </c>
      <c r="I24" s="12">
        <v>0</v>
      </c>
    </row>
    <row r="25" spans="2:9" ht="15" customHeight="1" x14ac:dyDescent="0.2">
      <c r="B25" t="s">
        <v>65</v>
      </c>
      <c r="C25" s="12">
        <v>26</v>
      </c>
      <c r="D25" s="8">
        <v>9.56</v>
      </c>
      <c r="E25" s="12">
        <v>15</v>
      </c>
      <c r="F25" s="8">
        <v>9.5500000000000007</v>
      </c>
      <c r="G25" s="12">
        <v>11</v>
      </c>
      <c r="H25" s="8">
        <v>10</v>
      </c>
      <c r="I25" s="12">
        <v>0</v>
      </c>
    </row>
    <row r="26" spans="2:9" ht="15" customHeight="1" x14ac:dyDescent="0.2">
      <c r="B26" t="s">
        <v>74</v>
      </c>
      <c r="C26" s="12">
        <v>25</v>
      </c>
      <c r="D26" s="8">
        <v>9.19</v>
      </c>
      <c r="E26" s="12">
        <v>18</v>
      </c>
      <c r="F26" s="8">
        <v>11.46</v>
      </c>
      <c r="G26" s="12">
        <v>7</v>
      </c>
      <c r="H26" s="8">
        <v>6.36</v>
      </c>
      <c r="I26" s="12">
        <v>0</v>
      </c>
    </row>
    <row r="27" spans="2:9" ht="15" customHeight="1" x14ac:dyDescent="0.2">
      <c r="B27" t="s">
        <v>64</v>
      </c>
      <c r="C27" s="12">
        <v>22</v>
      </c>
      <c r="D27" s="8">
        <v>8.09</v>
      </c>
      <c r="E27" s="12">
        <v>7</v>
      </c>
      <c r="F27" s="8">
        <v>4.46</v>
      </c>
      <c r="G27" s="12">
        <v>15</v>
      </c>
      <c r="H27" s="8">
        <v>13.64</v>
      </c>
      <c r="I27" s="12">
        <v>0</v>
      </c>
    </row>
    <row r="28" spans="2:9" ht="15" customHeight="1" x14ac:dyDescent="0.2">
      <c r="B28" t="s">
        <v>79</v>
      </c>
      <c r="C28" s="12">
        <v>18</v>
      </c>
      <c r="D28" s="8">
        <v>6.62</v>
      </c>
      <c r="E28" s="12">
        <v>14</v>
      </c>
      <c r="F28" s="8">
        <v>8.92</v>
      </c>
      <c r="G28" s="12">
        <v>4</v>
      </c>
      <c r="H28" s="8">
        <v>3.64</v>
      </c>
      <c r="I28" s="12">
        <v>0</v>
      </c>
    </row>
    <row r="29" spans="2:9" ht="15" customHeight="1" x14ac:dyDescent="0.2">
      <c r="B29" t="s">
        <v>72</v>
      </c>
      <c r="C29" s="12">
        <v>15</v>
      </c>
      <c r="D29" s="8">
        <v>5.51</v>
      </c>
      <c r="E29" s="12">
        <v>12</v>
      </c>
      <c r="F29" s="8">
        <v>7.64</v>
      </c>
      <c r="G29" s="12">
        <v>3</v>
      </c>
      <c r="H29" s="8">
        <v>2.73</v>
      </c>
      <c r="I29" s="12">
        <v>0</v>
      </c>
    </row>
    <row r="30" spans="2:9" ht="15" customHeight="1" x14ac:dyDescent="0.2">
      <c r="B30" t="s">
        <v>73</v>
      </c>
      <c r="C30" s="12">
        <v>15</v>
      </c>
      <c r="D30" s="8">
        <v>5.51</v>
      </c>
      <c r="E30" s="12">
        <v>10</v>
      </c>
      <c r="F30" s="8">
        <v>6.37</v>
      </c>
      <c r="G30" s="12">
        <v>5</v>
      </c>
      <c r="H30" s="8">
        <v>4.55</v>
      </c>
      <c r="I30" s="12">
        <v>0</v>
      </c>
    </row>
    <row r="31" spans="2:9" ht="15" customHeight="1" x14ac:dyDescent="0.2">
      <c r="B31" t="s">
        <v>66</v>
      </c>
      <c r="C31" s="12">
        <v>12</v>
      </c>
      <c r="D31" s="8">
        <v>4.41</v>
      </c>
      <c r="E31" s="12">
        <v>2</v>
      </c>
      <c r="F31" s="8">
        <v>1.27</v>
      </c>
      <c r="G31" s="12">
        <v>10</v>
      </c>
      <c r="H31" s="8">
        <v>9.09</v>
      </c>
      <c r="I31" s="12">
        <v>0</v>
      </c>
    </row>
    <row r="32" spans="2:9" ht="15" customHeight="1" x14ac:dyDescent="0.2">
      <c r="B32" t="s">
        <v>68</v>
      </c>
      <c r="C32" s="12">
        <v>8</v>
      </c>
      <c r="D32" s="8">
        <v>2.94</v>
      </c>
      <c r="E32" s="12">
        <v>1</v>
      </c>
      <c r="F32" s="8">
        <v>0.64</v>
      </c>
      <c r="G32" s="12">
        <v>7</v>
      </c>
      <c r="H32" s="8">
        <v>6.36</v>
      </c>
      <c r="I32" s="12">
        <v>0</v>
      </c>
    </row>
    <row r="33" spans="2:9" ht="15" customHeight="1" x14ac:dyDescent="0.2">
      <c r="B33" t="s">
        <v>81</v>
      </c>
      <c r="C33" s="12">
        <v>8</v>
      </c>
      <c r="D33" s="8">
        <v>2.94</v>
      </c>
      <c r="E33" s="12">
        <v>5</v>
      </c>
      <c r="F33" s="8">
        <v>3.18</v>
      </c>
      <c r="G33" s="12">
        <v>1</v>
      </c>
      <c r="H33" s="8">
        <v>0.91</v>
      </c>
      <c r="I33" s="12">
        <v>0</v>
      </c>
    </row>
    <row r="34" spans="2:9" ht="15" customHeight="1" x14ac:dyDescent="0.2">
      <c r="B34" t="s">
        <v>71</v>
      </c>
      <c r="C34" s="12">
        <v>7</v>
      </c>
      <c r="D34" s="8">
        <v>2.57</v>
      </c>
      <c r="E34" s="12">
        <v>7</v>
      </c>
      <c r="F34" s="8">
        <v>4.46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82</v>
      </c>
      <c r="C35" s="12">
        <v>7</v>
      </c>
      <c r="D35" s="8">
        <v>2.57</v>
      </c>
      <c r="E35" s="12">
        <v>6</v>
      </c>
      <c r="F35" s="8">
        <v>3.82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87</v>
      </c>
      <c r="C36" s="12">
        <v>7</v>
      </c>
      <c r="D36" s="8">
        <v>2.57</v>
      </c>
      <c r="E36" s="12">
        <v>3</v>
      </c>
      <c r="F36" s="8">
        <v>1.91</v>
      </c>
      <c r="G36" s="12">
        <v>4</v>
      </c>
      <c r="H36" s="8">
        <v>3.64</v>
      </c>
      <c r="I36" s="12">
        <v>0</v>
      </c>
    </row>
    <row r="37" spans="2:9" ht="15" customHeight="1" x14ac:dyDescent="0.2">
      <c r="B37" t="s">
        <v>83</v>
      </c>
      <c r="C37" s="12">
        <v>6</v>
      </c>
      <c r="D37" s="8">
        <v>2.21</v>
      </c>
      <c r="E37" s="12">
        <v>0</v>
      </c>
      <c r="F37" s="8">
        <v>0</v>
      </c>
      <c r="G37" s="12">
        <v>5</v>
      </c>
      <c r="H37" s="8">
        <v>4.55</v>
      </c>
      <c r="I37" s="12">
        <v>0</v>
      </c>
    </row>
    <row r="38" spans="2:9" ht="15" customHeight="1" x14ac:dyDescent="0.2">
      <c r="B38" t="s">
        <v>76</v>
      </c>
      <c r="C38" s="12">
        <v>5</v>
      </c>
      <c r="D38" s="8">
        <v>1.84</v>
      </c>
      <c r="E38" s="12">
        <v>2</v>
      </c>
      <c r="F38" s="8">
        <v>1.27</v>
      </c>
      <c r="G38" s="12">
        <v>3</v>
      </c>
      <c r="H38" s="8">
        <v>2.73</v>
      </c>
      <c r="I38" s="12">
        <v>0</v>
      </c>
    </row>
    <row r="39" spans="2:9" ht="15" customHeight="1" x14ac:dyDescent="0.2">
      <c r="B39" t="s">
        <v>69</v>
      </c>
      <c r="C39" s="12">
        <v>3</v>
      </c>
      <c r="D39" s="8">
        <v>1.1000000000000001</v>
      </c>
      <c r="E39" s="12">
        <v>0</v>
      </c>
      <c r="F39" s="8">
        <v>0</v>
      </c>
      <c r="G39" s="12">
        <v>3</v>
      </c>
      <c r="H39" s="8">
        <v>2.73</v>
      </c>
      <c r="I39" s="12">
        <v>0</v>
      </c>
    </row>
    <row r="40" spans="2:9" ht="15" customHeight="1" x14ac:dyDescent="0.2">
      <c r="B40" t="s">
        <v>70</v>
      </c>
      <c r="C40" s="12">
        <v>3</v>
      </c>
      <c r="D40" s="8">
        <v>1.1000000000000001</v>
      </c>
      <c r="E40" s="12">
        <v>3</v>
      </c>
      <c r="F40" s="8">
        <v>1.91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90</v>
      </c>
      <c r="C41" s="12">
        <v>3</v>
      </c>
      <c r="D41" s="8">
        <v>1.1000000000000001</v>
      </c>
      <c r="E41" s="12">
        <v>1</v>
      </c>
      <c r="F41" s="8">
        <v>0.64</v>
      </c>
      <c r="G41" s="12">
        <v>2</v>
      </c>
      <c r="H41" s="8">
        <v>1.82</v>
      </c>
      <c r="I41" s="12">
        <v>0</v>
      </c>
    </row>
    <row r="42" spans="2:9" ht="15" customHeight="1" x14ac:dyDescent="0.2">
      <c r="B42" t="s">
        <v>95</v>
      </c>
      <c r="C42" s="12">
        <v>3</v>
      </c>
      <c r="D42" s="8">
        <v>1.1000000000000001</v>
      </c>
      <c r="E42" s="12">
        <v>2</v>
      </c>
      <c r="F42" s="8">
        <v>1.27</v>
      </c>
      <c r="G42" s="12">
        <v>1</v>
      </c>
      <c r="H42" s="8">
        <v>0.91</v>
      </c>
      <c r="I42" s="12">
        <v>0</v>
      </c>
    </row>
    <row r="43" spans="2:9" ht="15" customHeight="1" x14ac:dyDescent="0.2">
      <c r="B43" t="s">
        <v>78</v>
      </c>
      <c r="C43" s="12">
        <v>3</v>
      </c>
      <c r="D43" s="8">
        <v>1.1000000000000001</v>
      </c>
      <c r="E43" s="12">
        <v>2</v>
      </c>
      <c r="F43" s="8">
        <v>1.27</v>
      </c>
      <c r="G43" s="12">
        <v>1</v>
      </c>
      <c r="H43" s="8">
        <v>0.91</v>
      </c>
      <c r="I43" s="12">
        <v>0</v>
      </c>
    </row>
    <row r="44" spans="2:9" ht="15" customHeight="1" x14ac:dyDescent="0.2">
      <c r="B44" t="s">
        <v>92</v>
      </c>
      <c r="C44" s="12">
        <v>3</v>
      </c>
      <c r="D44" s="8">
        <v>1.1000000000000001</v>
      </c>
      <c r="E44" s="12">
        <v>3</v>
      </c>
      <c r="F44" s="8">
        <v>1.91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108</v>
      </c>
      <c r="C45" s="12">
        <v>3</v>
      </c>
      <c r="D45" s="8">
        <v>1.1000000000000001</v>
      </c>
      <c r="E45" s="12">
        <v>1</v>
      </c>
      <c r="F45" s="8">
        <v>0.64</v>
      </c>
      <c r="G45" s="12">
        <v>2</v>
      </c>
      <c r="H45" s="8">
        <v>1.82</v>
      </c>
      <c r="I45" s="12">
        <v>0</v>
      </c>
    </row>
    <row r="46" spans="2:9" ht="15" customHeight="1" x14ac:dyDescent="0.2">
      <c r="B46" t="s">
        <v>99</v>
      </c>
      <c r="C46" s="12">
        <v>3</v>
      </c>
      <c r="D46" s="8">
        <v>1.1000000000000001</v>
      </c>
      <c r="E46" s="12">
        <v>3</v>
      </c>
      <c r="F46" s="8">
        <v>1.91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227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132</v>
      </c>
      <c r="C50" s="12">
        <v>15</v>
      </c>
      <c r="D50" s="8">
        <v>5.51</v>
      </c>
      <c r="E50" s="12">
        <v>15</v>
      </c>
      <c r="F50" s="8">
        <v>9.5500000000000007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131</v>
      </c>
      <c r="C51" s="12">
        <v>13</v>
      </c>
      <c r="D51" s="8">
        <v>4.78</v>
      </c>
      <c r="E51" s="12">
        <v>13</v>
      </c>
      <c r="F51" s="8">
        <v>8.2799999999999994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116</v>
      </c>
      <c r="C52" s="12">
        <v>10</v>
      </c>
      <c r="D52" s="8">
        <v>3.68</v>
      </c>
      <c r="E52" s="12">
        <v>2</v>
      </c>
      <c r="F52" s="8">
        <v>1.27</v>
      </c>
      <c r="G52" s="12">
        <v>8</v>
      </c>
      <c r="H52" s="8">
        <v>7.27</v>
      </c>
      <c r="I52" s="12">
        <v>0</v>
      </c>
    </row>
    <row r="53" spans="2:9" ht="15" customHeight="1" x14ac:dyDescent="0.2">
      <c r="B53" t="s">
        <v>122</v>
      </c>
      <c r="C53" s="12">
        <v>9</v>
      </c>
      <c r="D53" s="8">
        <v>3.31</v>
      </c>
      <c r="E53" s="12">
        <v>4</v>
      </c>
      <c r="F53" s="8">
        <v>2.5499999999999998</v>
      </c>
      <c r="G53" s="12">
        <v>5</v>
      </c>
      <c r="H53" s="8">
        <v>4.55</v>
      </c>
      <c r="I53" s="12">
        <v>0</v>
      </c>
    </row>
    <row r="54" spans="2:9" ht="15" customHeight="1" x14ac:dyDescent="0.2">
      <c r="B54" t="s">
        <v>135</v>
      </c>
      <c r="C54" s="12">
        <v>7</v>
      </c>
      <c r="D54" s="8">
        <v>2.57</v>
      </c>
      <c r="E54" s="12">
        <v>3</v>
      </c>
      <c r="F54" s="8">
        <v>1.91</v>
      </c>
      <c r="G54" s="12">
        <v>4</v>
      </c>
      <c r="H54" s="8">
        <v>3.64</v>
      </c>
      <c r="I54" s="12">
        <v>0</v>
      </c>
    </row>
    <row r="55" spans="2:9" ht="15" customHeight="1" x14ac:dyDescent="0.2">
      <c r="B55" t="s">
        <v>118</v>
      </c>
      <c r="C55" s="12">
        <v>6</v>
      </c>
      <c r="D55" s="8">
        <v>2.21</v>
      </c>
      <c r="E55" s="12">
        <v>3</v>
      </c>
      <c r="F55" s="8">
        <v>1.91</v>
      </c>
      <c r="G55" s="12">
        <v>3</v>
      </c>
      <c r="H55" s="8">
        <v>2.73</v>
      </c>
      <c r="I55" s="12">
        <v>0</v>
      </c>
    </row>
    <row r="56" spans="2:9" ht="15" customHeight="1" x14ac:dyDescent="0.2">
      <c r="B56" t="s">
        <v>120</v>
      </c>
      <c r="C56" s="12">
        <v>6</v>
      </c>
      <c r="D56" s="8">
        <v>2.21</v>
      </c>
      <c r="E56" s="12">
        <v>2</v>
      </c>
      <c r="F56" s="8">
        <v>1.27</v>
      </c>
      <c r="G56" s="12">
        <v>4</v>
      </c>
      <c r="H56" s="8">
        <v>3.64</v>
      </c>
      <c r="I56" s="12">
        <v>0</v>
      </c>
    </row>
    <row r="57" spans="2:9" ht="15" customHeight="1" x14ac:dyDescent="0.2">
      <c r="B57" t="s">
        <v>124</v>
      </c>
      <c r="C57" s="12">
        <v>6</v>
      </c>
      <c r="D57" s="8">
        <v>2.21</v>
      </c>
      <c r="E57" s="12">
        <v>5</v>
      </c>
      <c r="F57" s="8">
        <v>3.18</v>
      </c>
      <c r="G57" s="12">
        <v>1</v>
      </c>
      <c r="H57" s="8">
        <v>0.91</v>
      </c>
      <c r="I57" s="12">
        <v>0</v>
      </c>
    </row>
    <row r="58" spans="2:9" ht="15" customHeight="1" x14ac:dyDescent="0.2">
      <c r="B58" t="s">
        <v>128</v>
      </c>
      <c r="C58" s="12">
        <v>6</v>
      </c>
      <c r="D58" s="8">
        <v>2.21</v>
      </c>
      <c r="E58" s="12">
        <v>4</v>
      </c>
      <c r="F58" s="8">
        <v>2.5499999999999998</v>
      </c>
      <c r="G58" s="12">
        <v>2</v>
      </c>
      <c r="H58" s="8">
        <v>1.82</v>
      </c>
      <c r="I58" s="12">
        <v>0</v>
      </c>
    </row>
    <row r="59" spans="2:9" ht="15" customHeight="1" x14ac:dyDescent="0.2">
      <c r="B59" t="s">
        <v>145</v>
      </c>
      <c r="C59" s="12">
        <v>5</v>
      </c>
      <c r="D59" s="8">
        <v>1.84</v>
      </c>
      <c r="E59" s="12">
        <v>2</v>
      </c>
      <c r="F59" s="8">
        <v>1.27</v>
      </c>
      <c r="G59" s="12">
        <v>3</v>
      </c>
      <c r="H59" s="8">
        <v>2.73</v>
      </c>
      <c r="I59" s="12">
        <v>0</v>
      </c>
    </row>
    <row r="60" spans="2:9" ht="15" customHeight="1" x14ac:dyDescent="0.2">
      <c r="B60" t="s">
        <v>119</v>
      </c>
      <c r="C60" s="12">
        <v>5</v>
      </c>
      <c r="D60" s="8">
        <v>1.84</v>
      </c>
      <c r="E60" s="12">
        <v>0</v>
      </c>
      <c r="F60" s="8">
        <v>0</v>
      </c>
      <c r="G60" s="12">
        <v>5</v>
      </c>
      <c r="H60" s="8">
        <v>4.55</v>
      </c>
      <c r="I60" s="12">
        <v>0</v>
      </c>
    </row>
    <row r="61" spans="2:9" ht="15" customHeight="1" x14ac:dyDescent="0.2">
      <c r="B61" t="s">
        <v>199</v>
      </c>
      <c r="C61" s="12">
        <v>5</v>
      </c>
      <c r="D61" s="8">
        <v>1.84</v>
      </c>
      <c r="E61" s="12">
        <v>5</v>
      </c>
      <c r="F61" s="8">
        <v>3.18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171</v>
      </c>
      <c r="C62" s="12">
        <v>5</v>
      </c>
      <c r="D62" s="8">
        <v>1.84</v>
      </c>
      <c r="E62" s="12">
        <v>3</v>
      </c>
      <c r="F62" s="8">
        <v>1.91</v>
      </c>
      <c r="G62" s="12">
        <v>2</v>
      </c>
      <c r="H62" s="8">
        <v>1.82</v>
      </c>
      <c r="I62" s="12">
        <v>0</v>
      </c>
    </row>
    <row r="63" spans="2:9" ht="15" customHeight="1" x14ac:dyDescent="0.2">
      <c r="B63" t="s">
        <v>126</v>
      </c>
      <c r="C63" s="12">
        <v>5</v>
      </c>
      <c r="D63" s="8">
        <v>1.84</v>
      </c>
      <c r="E63" s="12">
        <v>2</v>
      </c>
      <c r="F63" s="8">
        <v>1.27</v>
      </c>
      <c r="G63" s="12">
        <v>3</v>
      </c>
      <c r="H63" s="8">
        <v>2.73</v>
      </c>
      <c r="I63" s="12">
        <v>0</v>
      </c>
    </row>
    <row r="64" spans="2:9" ht="15" customHeight="1" x14ac:dyDescent="0.2">
      <c r="B64" t="s">
        <v>117</v>
      </c>
      <c r="C64" s="12">
        <v>4</v>
      </c>
      <c r="D64" s="8">
        <v>1.47</v>
      </c>
      <c r="E64" s="12">
        <v>2</v>
      </c>
      <c r="F64" s="8">
        <v>1.27</v>
      </c>
      <c r="G64" s="12">
        <v>2</v>
      </c>
      <c r="H64" s="8">
        <v>1.82</v>
      </c>
      <c r="I64" s="12">
        <v>0</v>
      </c>
    </row>
    <row r="65" spans="2:9" ht="15" customHeight="1" x14ac:dyDescent="0.2">
      <c r="B65" t="s">
        <v>163</v>
      </c>
      <c r="C65" s="12">
        <v>4</v>
      </c>
      <c r="D65" s="8">
        <v>1.47</v>
      </c>
      <c r="E65" s="12">
        <v>1</v>
      </c>
      <c r="F65" s="8">
        <v>0.64</v>
      </c>
      <c r="G65" s="12">
        <v>3</v>
      </c>
      <c r="H65" s="8">
        <v>2.73</v>
      </c>
      <c r="I65" s="12">
        <v>0</v>
      </c>
    </row>
    <row r="66" spans="2:9" ht="15" customHeight="1" x14ac:dyDescent="0.2">
      <c r="B66" t="s">
        <v>197</v>
      </c>
      <c r="C66" s="12">
        <v>4</v>
      </c>
      <c r="D66" s="8">
        <v>1.47</v>
      </c>
      <c r="E66" s="12">
        <v>2</v>
      </c>
      <c r="F66" s="8">
        <v>1.27</v>
      </c>
      <c r="G66" s="12">
        <v>2</v>
      </c>
      <c r="H66" s="8">
        <v>1.82</v>
      </c>
      <c r="I66" s="12">
        <v>0</v>
      </c>
    </row>
    <row r="67" spans="2:9" ht="15" customHeight="1" x14ac:dyDescent="0.2">
      <c r="B67" t="s">
        <v>167</v>
      </c>
      <c r="C67" s="12">
        <v>4</v>
      </c>
      <c r="D67" s="8">
        <v>1.47</v>
      </c>
      <c r="E67" s="12">
        <v>2</v>
      </c>
      <c r="F67" s="8">
        <v>1.27</v>
      </c>
      <c r="G67" s="12">
        <v>2</v>
      </c>
      <c r="H67" s="8">
        <v>1.82</v>
      </c>
      <c r="I67" s="12">
        <v>0</v>
      </c>
    </row>
    <row r="68" spans="2:9" ht="15" customHeight="1" x14ac:dyDescent="0.2">
      <c r="B68" t="s">
        <v>153</v>
      </c>
      <c r="C68" s="12">
        <v>4</v>
      </c>
      <c r="D68" s="8">
        <v>1.47</v>
      </c>
      <c r="E68" s="12">
        <v>3</v>
      </c>
      <c r="F68" s="8">
        <v>1.91</v>
      </c>
      <c r="G68" s="12">
        <v>1</v>
      </c>
      <c r="H68" s="8">
        <v>0.91</v>
      </c>
      <c r="I68" s="12">
        <v>0</v>
      </c>
    </row>
    <row r="69" spans="2:9" ht="15" customHeight="1" x14ac:dyDescent="0.2">
      <c r="B69" t="s">
        <v>198</v>
      </c>
      <c r="C69" s="12">
        <v>4</v>
      </c>
      <c r="D69" s="8">
        <v>1.47</v>
      </c>
      <c r="E69" s="12">
        <v>0</v>
      </c>
      <c r="F69" s="8">
        <v>0</v>
      </c>
      <c r="G69" s="12">
        <v>4</v>
      </c>
      <c r="H69" s="8">
        <v>3.64</v>
      </c>
      <c r="I69" s="12">
        <v>0</v>
      </c>
    </row>
    <row r="70" spans="2:9" ht="15" customHeight="1" x14ac:dyDescent="0.2">
      <c r="B70" t="s">
        <v>162</v>
      </c>
      <c r="C70" s="12">
        <v>4</v>
      </c>
      <c r="D70" s="8">
        <v>1.47</v>
      </c>
      <c r="E70" s="12">
        <v>4</v>
      </c>
      <c r="F70" s="8">
        <v>2.5499999999999998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156</v>
      </c>
      <c r="C71" s="12">
        <v>4</v>
      </c>
      <c r="D71" s="8">
        <v>1.47</v>
      </c>
      <c r="E71" s="12">
        <v>4</v>
      </c>
      <c r="F71" s="8">
        <v>2.5499999999999998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134</v>
      </c>
      <c r="C72" s="12">
        <v>4</v>
      </c>
      <c r="D72" s="8">
        <v>1.47</v>
      </c>
      <c r="E72" s="12">
        <v>4</v>
      </c>
      <c r="F72" s="8">
        <v>2.5499999999999998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169</v>
      </c>
      <c r="C73" s="12">
        <v>4</v>
      </c>
      <c r="D73" s="8">
        <v>1.47</v>
      </c>
      <c r="E73" s="12">
        <v>0</v>
      </c>
      <c r="F73" s="8">
        <v>0</v>
      </c>
      <c r="G73" s="12">
        <v>3</v>
      </c>
      <c r="H73" s="8">
        <v>2.73</v>
      </c>
      <c r="I73" s="12">
        <v>0</v>
      </c>
    </row>
    <row r="75" spans="2:9" ht="15" customHeight="1" x14ac:dyDescent="0.2">
      <c r="B75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42C-CC1E-415F-9B37-47AAC852D1B4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95</v>
      </c>
      <c r="D6" s="8">
        <v>14.82</v>
      </c>
      <c r="E6" s="12">
        <v>31</v>
      </c>
      <c r="F6" s="8">
        <v>8.73</v>
      </c>
      <c r="G6" s="12">
        <v>64</v>
      </c>
      <c r="H6" s="8">
        <v>23.27</v>
      </c>
      <c r="I6" s="12">
        <v>0</v>
      </c>
    </row>
    <row r="7" spans="2:9" ht="15" customHeight="1" x14ac:dyDescent="0.2">
      <c r="B7" t="s">
        <v>43</v>
      </c>
      <c r="C7" s="12">
        <v>36</v>
      </c>
      <c r="D7" s="8">
        <v>5.62</v>
      </c>
      <c r="E7" s="12">
        <v>12</v>
      </c>
      <c r="F7" s="8">
        <v>3.38</v>
      </c>
      <c r="G7" s="12">
        <v>24</v>
      </c>
      <c r="H7" s="8">
        <v>8.73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0.16</v>
      </c>
      <c r="E8" s="12">
        <v>0</v>
      </c>
      <c r="F8" s="8">
        <v>0</v>
      </c>
      <c r="G8" s="12">
        <v>1</v>
      </c>
      <c r="H8" s="8">
        <v>0.36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8</v>
      </c>
      <c r="D10" s="8">
        <v>1.25</v>
      </c>
      <c r="E10" s="12">
        <v>0</v>
      </c>
      <c r="F10" s="8">
        <v>0</v>
      </c>
      <c r="G10" s="12">
        <v>8</v>
      </c>
      <c r="H10" s="8">
        <v>2.91</v>
      </c>
      <c r="I10" s="12">
        <v>0</v>
      </c>
    </row>
    <row r="11" spans="2:9" ht="15" customHeight="1" x14ac:dyDescent="0.2">
      <c r="B11" t="s">
        <v>47</v>
      </c>
      <c r="C11" s="12">
        <v>116</v>
      </c>
      <c r="D11" s="8">
        <v>18.100000000000001</v>
      </c>
      <c r="E11" s="12">
        <v>54</v>
      </c>
      <c r="F11" s="8">
        <v>15.21</v>
      </c>
      <c r="G11" s="12">
        <v>62</v>
      </c>
      <c r="H11" s="8">
        <v>22.55</v>
      </c>
      <c r="I11" s="12">
        <v>0</v>
      </c>
    </row>
    <row r="12" spans="2:9" ht="15" customHeight="1" x14ac:dyDescent="0.2">
      <c r="B12" t="s">
        <v>48</v>
      </c>
      <c r="C12" s="12">
        <v>7</v>
      </c>
      <c r="D12" s="8">
        <v>1.0900000000000001</v>
      </c>
      <c r="E12" s="12">
        <v>1</v>
      </c>
      <c r="F12" s="8">
        <v>0.28000000000000003</v>
      </c>
      <c r="G12" s="12">
        <v>6</v>
      </c>
      <c r="H12" s="8">
        <v>2.1800000000000002</v>
      </c>
      <c r="I12" s="12">
        <v>0</v>
      </c>
    </row>
    <row r="13" spans="2:9" ht="15" customHeight="1" x14ac:dyDescent="0.2">
      <c r="B13" t="s">
        <v>49</v>
      </c>
      <c r="C13" s="12">
        <v>60</v>
      </c>
      <c r="D13" s="8">
        <v>9.36</v>
      </c>
      <c r="E13" s="12">
        <v>40</v>
      </c>
      <c r="F13" s="8">
        <v>11.27</v>
      </c>
      <c r="G13" s="12">
        <v>20</v>
      </c>
      <c r="H13" s="8">
        <v>7.27</v>
      </c>
      <c r="I13" s="12">
        <v>0</v>
      </c>
    </row>
    <row r="14" spans="2:9" ht="15" customHeight="1" x14ac:dyDescent="0.2">
      <c r="B14" t="s">
        <v>50</v>
      </c>
      <c r="C14" s="12">
        <v>29</v>
      </c>
      <c r="D14" s="8">
        <v>4.5199999999999996</v>
      </c>
      <c r="E14" s="12">
        <v>20</v>
      </c>
      <c r="F14" s="8">
        <v>5.63</v>
      </c>
      <c r="G14" s="12">
        <v>9</v>
      </c>
      <c r="H14" s="8">
        <v>3.27</v>
      </c>
      <c r="I14" s="12">
        <v>0</v>
      </c>
    </row>
    <row r="15" spans="2:9" ht="15" customHeight="1" x14ac:dyDescent="0.2">
      <c r="B15" t="s">
        <v>51</v>
      </c>
      <c r="C15" s="12">
        <v>67</v>
      </c>
      <c r="D15" s="8">
        <v>10.45</v>
      </c>
      <c r="E15" s="12">
        <v>54</v>
      </c>
      <c r="F15" s="8">
        <v>15.21</v>
      </c>
      <c r="G15" s="12">
        <v>12</v>
      </c>
      <c r="H15" s="8">
        <v>4.3600000000000003</v>
      </c>
      <c r="I15" s="12">
        <v>0</v>
      </c>
    </row>
    <row r="16" spans="2:9" ht="15" customHeight="1" x14ac:dyDescent="0.2">
      <c r="B16" t="s">
        <v>52</v>
      </c>
      <c r="C16" s="12">
        <v>107</v>
      </c>
      <c r="D16" s="8">
        <v>16.690000000000001</v>
      </c>
      <c r="E16" s="12">
        <v>79</v>
      </c>
      <c r="F16" s="8">
        <v>22.25</v>
      </c>
      <c r="G16" s="12">
        <v>28</v>
      </c>
      <c r="H16" s="8">
        <v>10.18</v>
      </c>
      <c r="I16" s="12">
        <v>0</v>
      </c>
    </row>
    <row r="17" spans="2:9" ht="15" customHeight="1" x14ac:dyDescent="0.2">
      <c r="B17" t="s">
        <v>53</v>
      </c>
      <c r="C17" s="12">
        <v>40</v>
      </c>
      <c r="D17" s="8">
        <v>6.24</v>
      </c>
      <c r="E17" s="12">
        <v>29</v>
      </c>
      <c r="F17" s="8">
        <v>8.17</v>
      </c>
      <c r="G17" s="12">
        <v>4</v>
      </c>
      <c r="H17" s="8">
        <v>1.45</v>
      </c>
      <c r="I17" s="12">
        <v>1</v>
      </c>
    </row>
    <row r="18" spans="2:9" ht="15" customHeight="1" x14ac:dyDescent="0.2">
      <c r="B18" t="s">
        <v>54</v>
      </c>
      <c r="C18" s="12">
        <v>44</v>
      </c>
      <c r="D18" s="8">
        <v>6.86</v>
      </c>
      <c r="E18" s="12">
        <v>21</v>
      </c>
      <c r="F18" s="8">
        <v>5.92</v>
      </c>
      <c r="G18" s="12">
        <v>21</v>
      </c>
      <c r="H18" s="8">
        <v>7.64</v>
      </c>
      <c r="I18" s="12">
        <v>0</v>
      </c>
    </row>
    <row r="19" spans="2:9" ht="15" customHeight="1" x14ac:dyDescent="0.2">
      <c r="B19" t="s">
        <v>55</v>
      </c>
      <c r="C19" s="12">
        <v>31</v>
      </c>
      <c r="D19" s="8">
        <v>4.84</v>
      </c>
      <c r="E19" s="12">
        <v>14</v>
      </c>
      <c r="F19" s="8">
        <v>3.94</v>
      </c>
      <c r="G19" s="12">
        <v>16</v>
      </c>
      <c r="H19" s="8">
        <v>5.82</v>
      </c>
      <c r="I19" s="12">
        <v>0</v>
      </c>
    </row>
    <row r="20" spans="2:9" ht="15" customHeight="1" x14ac:dyDescent="0.2">
      <c r="B20" s="9" t="s">
        <v>225</v>
      </c>
      <c r="C20" s="12">
        <f>SUM(LTBL_04323[総数／事業所数])</f>
        <v>641</v>
      </c>
      <c r="E20" s="12">
        <f>SUBTOTAL(109,LTBL_04323[個人／事業所数])</f>
        <v>355</v>
      </c>
      <c r="G20" s="12">
        <f>SUBTOTAL(109,LTBL_04323[法人／事業所数])</f>
        <v>275</v>
      </c>
      <c r="I20" s="12">
        <f>SUBTOTAL(109,LTBL_04323[法人以外の団体／事業所数])</f>
        <v>1</v>
      </c>
    </row>
    <row r="21" spans="2:9" ht="15" customHeight="1" x14ac:dyDescent="0.2">
      <c r="E21" s="11">
        <f>LTBL_04323[[#Totals],[個人／事業所数]]/LTBL_04323[[#Totals],[総数／事業所数]]</f>
        <v>0.55382215288611547</v>
      </c>
      <c r="G21" s="11">
        <f>LTBL_04323[[#Totals],[法人／事業所数]]/LTBL_04323[[#Totals],[総数／事業所数]]</f>
        <v>0.42901716068642748</v>
      </c>
      <c r="I21" s="11">
        <f>LTBL_04323[[#Totals],[法人以外の団体／事業所数]]/LTBL_04323[[#Totals],[総数／事業所数]]</f>
        <v>1.5600624024960999E-3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89</v>
      </c>
      <c r="D24" s="8">
        <v>13.88</v>
      </c>
      <c r="E24" s="12">
        <v>70</v>
      </c>
      <c r="F24" s="8">
        <v>19.72</v>
      </c>
      <c r="G24" s="12">
        <v>19</v>
      </c>
      <c r="H24" s="8">
        <v>6.91</v>
      </c>
      <c r="I24" s="12">
        <v>0</v>
      </c>
    </row>
    <row r="25" spans="2:9" ht="15" customHeight="1" x14ac:dyDescent="0.2">
      <c r="B25" t="s">
        <v>79</v>
      </c>
      <c r="C25" s="12">
        <v>55</v>
      </c>
      <c r="D25" s="8">
        <v>8.58</v>
      </c>
      <c r="E25" s="12">
        <v>51</v>
      </c>
      <c r="F25" s="8">
        <v>14.37</v>
      </c>
      <c r="G25" s="12">
        <v>4</v>
      </c>
      <c r="H25" s="8">
        <v>1.45</v>
      </c>
      <c r="I25" s="12">
        <v>0</v>
      </c>
    </row>
    <row r="26" spans="2:9" ht="15" customHeight="1" x14ac:dyDescent="0.2">
      <c r="B26" t="s">
        <v>76</v>
      </c>
      <c r="C26" s="12">
        <v>54</v>
      </c>
      <c r="D26" s="8">
        <v>8.42</v>
      </c>
      <c r="E26" s="12">
        <v>39</v>
      </c>
      <c r="F26" s="8">
        <v>10.99</v>
      </c>
      <c r="G26" s="12">
        <v>15</v>
      </c>
      <c r="H26" s="8">
        <v>5.45</v>
      </c>
      <c r="I26" s="12">
        <v>0</v>
      </c>
    </row>
    <row r="27" spans="2:9" ht="15" customHeight="1" x14ac:dyDescent="0.2">
      <c r="B27" t="s">
        <v>74</v>
      </c>
      <c r="C27" s="12">
        <v>49</v>
      </c>
      <c r="D27" s="8">
        <v>7.64</v>
      </c>
      <c r="E27" s="12">
        <v>22</v>
      </c>
      <c r="F27" s="8">
        <v>6.2</v>
      </c>
      <c r="G27" s="12">
        <v>27</v>
      </c>
      <c r="H27" s="8">
        <v>9.82</v>
      </c>
      <c r="I27" s="12">
        <v>0</v>
      </c>
    </row>
    <row r="28" spans="2:9" ht="15" customHeight="1" x14ac:dyDescent="0.2">
      <c r="B28" t="s">
        <v>81</v>
      </c>
      <c r="C28" s="12">
        <v>40</v>
      </c>
      <c r="D28" s="8">
        <v>6.24</v>
      </c>
      <c r="E28" s="12">
        <v>29</v>
      </c>
      <c r="F28" s="8">
        <v>8.17</v>
      </c>
      <c r="G28" s="12">
        <v>4</v>
      </c>
      <c r="H28" s="8">
        <v>1.45</v>
      </c>
      <c r="I28" s="12">
        <v>1</v>
      </c>
    </row>
    <row r="29" spans="2:9" ht="15" customHeight="1" x14ac:dyDescent="0.2">
      <c r="B29" t="s">
        <v>64</v>
      </c>
      <c r="C29" s="12">
        <v>39</v>
      </c>
      <c r="D29" s="8">
        <v>6.08</v>
      </c>
      <c r="E29" s="12">
        <v>9</v>
      </c>
      <c r="F29" s="8">
        <v>2.54</v>
      </c>
      <c r="G29" s="12">
        <v>30</v>
      </c>
      <c r="H29" s="8">
        <v>10.91</v>
      </c>
      <c r="I29" s="12">
        <v>0</v>
      </c>
    </row>
    <row r="30" spans="2:9" ht="15" customHeight="1" x14ac:dyDescent="0.2">
      <c r="B30" t="s">
        <v>65</v>
      </c>
      <c r="C30" s="12">
        <v>28</v>
      </c>
      <c r="D30" s="8">
        <v>4.37</v>
      </c>
      <c r="E30" s="12">
        <v>13</v>
      </c>
      <c r="F30" s="8">
        <v>3.66</v>
      </c>
      <c r="G30" s="12">
        <v>15</v>
      </c>
      <c r="H30" s="8">
        <v>5.45</v>
      </c>
      <c r="I30" s="12">
        <v>0</v>
      </c>
    </row>
    <row r="31" spans="2:9" ht="15" customHeight="1" x14ac:dyDescent="0.2">
      <c r="B31" t="s">
        <v>66</v>
      </c>
      <c r="C31" s="12">
        <v>28</v>
      </c>
      <c r="D31" s="8">
        <v>4.37</v>
      </c>
      <c r="E31" s="12">
        <v>9</v>
      </c>
      <c r="F31" s="8">
        <v>2.54</v>
      </c>
      <c r="G31" s="12">
        <v>19</v>
      </c>
      <c r="H31" s="8">
        <v>6.91</v>
      </c>
      <c r="I31" s="12">
        <v>0</v>
      </c>
    </row>
    <row r="32" spans="2:9" ht="15" customHeight="1" x14ac:dyDescent="0.2">
      <c r="B32" t="s">
        <v>72</v>
      </c>
      <c r="C32" s="12">
        <v>25</v>
      </c>
      <c r="D32" s="8">
        <v>3.9</v>
      </c>
      <c r="E32" s="12">
        <v>13</v>
      </c>
      <c r="F32" s="8">
        <v>3.66</v>
      </c>
      <c r="G32" s="12">
        <v>12</v>
      </c>
      <c r="H32" s="8">
        <v>4.3600000000000003</v>
      </c>
      <c r="I32" s="12">
        <v>0</v>
      </c>
    </row>
    <row r="33" spans="2:9" ht="15" customHeight="1" x14ac:dyDescent="0.2">
      <c r="B33" t="s">
        <v>82</v>
      </c>
      <c r="C33" s="12">
        <v>23</v>
      </c>
      <c r="D33" s="8">
        <v>3.59</v>
      </c>
      <c r="E33" s="12">
        <v>20</v>
      </c>
      <c r="F33" s="8">
        <v>5.63</v>
      </c>
      <c r="G33" s="12">
        <v>3</v>
      </c>
      <c r="H33" s="8">
        <v>1.0900000000000001</v>
      </c>
      <c r="I33" s="12">
        <v>0</v>
      </c>
    </row>
    <row r="34" spans="2:9" ht="15" customHeight="1" x14ac:dyDescent="0.2">
      <c r="B34" t="s">
        <v>83</v>
      </c>
      <c r="C34" s="12">
        <v>21</v>
      </c>
      <c r="D34" s="8">
        <v>3.28</v>
      </c>
      <c r="E34" s="12">
        <v>1</v>
      </c>
      <c r="F34" s="8">
        <v>0.28000000000000003</v>
      </c>
      <c r="G34" s="12">
        <v>18</v>
      </c>
      <c r="H34" s="8">
        <v>6.55</v>
      </c>
      <c r="I34" s="12">
        <v>0</v>
      </c>
    </row>
    <row r="35" spans="2:9" ht="15" customHeight="1" x14ac:dyDescent="0.2">
      <c r="B35" t="s">
        <v>87</v>
      </c>
      <c r="C35" s="12">
        <v>18</v>
      </c>
      <c r="D35" s="8">
        <v>2.81</v>
      </c>
      <c r="E35" s="12">
        <v>10</v>
      </c>
      <c r="F35" s="8">
        <v>2.82</v>
      </c>
      <c r="G35" s="12">
        <v>8</v>
      </c>
      <c r="H35" s="8">
        <v>2.91</v>
      </c>
      <c r="I35" s="12">
        <v>0</v>
      </c>
    </row>
    <row r="36" spans="2:9" ht="15" customHeight="1" x14ac:dyDescent="0.2">
      <c r="B36" t="s">
        <v>73</v>
      </c>
      <c r="C36" s="12">
        <v>17</v>
      </c>
      <c r="D36" s="8">
        <v>2.65</v>
      </c>
      <c r="E36" s="12">
        <v>11</v>
      </c>
      <c r="F36" s="8">
        <v>3.1</v>
      </c>
      <c r="G36" s="12">
        <v>6</v>
      </c>
      <c r="H36" s="8">
        <v>2.1800000000000002</v>
      </c>
      <c r="I36" s="12">
        <v>0</v>
      </c>
    </row>
    <row r="37" spans="2:9" ht="15" customHeight="1" x14ac:dyDescent="0.2">
      <c r="B37" t="s">
        <v>77</v>
      </c>
      <c r="C37" s="12">
        <v>15</v>
      </c>
      <c r="D37" s="8">
        <v>2.34</v>
      </c>
      <c r="E37" s="12">
        <v>12</v>
      </c>
      <c r="F37" s="8">
        <v>3.38</v>
      </c>
      <c r="G37" s="12">
        <v>3</v>
      </c>
      <c r="H37" s="8">
        <v>1.0900000000000001</v>
      </c>
      <c r="I37" s="12">
        <v>0</v>
      </c>
    </row>
    <row r="38" spans="2:9" ht="15" customHeight="1" x14ac:dyDescent="0.2">
      <c r="B38" t="s">
        <v>86</v>
      </c>
      <c r="C38" s="12">
        <v>15</v>
      </c>
      <c r="D38" s="8">
        <v>2.34</v>
      </c>
      <c r="E38" s="12">
        <v>7</v>
      </c>
      <c r="F38" s="8">
        <v>1.97</v>
      </c>
      <c r="G38" s="12">
        <v>8</v>
      </c>
      <c r="H38" s="8">
        <v>2.91</v>
      </c>
      <c r="I38" s="12">
        <v>0</v>
      </c>
    </row>
    <row r="39" spans="2:9" ht="15" customHeight="1" x14ac:dyDescent="0.2">
      <c r="B39" t="s">
        <v>78</v>
      </c>
      <c r="C39" s="12">
        <v>13</v>
      </c>
      <c r="D39" s="8">
        <v>2.0299999999999998</v>
      </c>
      <c r="E39" s="12">
        <v>8</v>
      </c>
      <c r="F39" s="8">
        <v>2.25</v>
      </c>
      <c r="G39" s="12">
        <v>5</v>
      </c>
      <c r="H39" s="8">
        <v>1.82</v>
      </c>
      <c r="I39" s="12">
        <v>0</v>
      </c>
    </row>
    <row r="40" spans="2:9" ht="15" customHeight="1" x14ac:dyDescent="0.2">
      <c r="B40" t="s">
        <v>93</v>
      </c>
      <c r="C40" s="12">
        <v>9</v>
      </c>
      <c r="D40" s="8">
        <v>1.4</v>
      </c>
      <c r="E40" s="12">
        <v>1</v>
      </c>
      <c r="F40" s="8">
        <v>0.28000000000000003</v>
      </c>
      <c r="G40" s="12">
        <v>7</v>
      </c>
      <c r="H40" s="8">
        <v>2.5499999999999998</v>
      </c>
      <c r="I40" s="12">
        <v>0</v>
      </c>
    </row>
    <row r="41" spans="2:9" ht="15" customHeight="1" x14ac:dyDescent="0.2">
      <c r="B41" t="s">
        <v>71</v>
      </c>
      <c r="C41" s="12">
        <v>7</v>
      </c>
      <c r="D41" s="8">
        <v>1.0900000000000001</v>
      </c>
      <c r="E41" s="12">
        <v>5</v>
      </c>
      <c r="F41" s="8">
        <v>1.41</v>
      </c>
      <c r="G41" s="12">
        <v>2</v>
      </c>
      <c r="H41" s="8">
        <v>0.73</v>
      </c>
      <c r="I41" s="12">
        <v>0</v>
      </c>
    </row>
    <row r="42" spans="2:9" ht="15" customHeight="1" x14ac:dyDescent="0.2">
      <c r="B42" t="s">
        <v>95</v>
      </c>
      <c r="C42" s="12">
        <v>7</v>
      </c>
      <c r="D42" s="8">
        <v>1.0900000000000001</v>
      </c>
      <c r="E42" s="12">
        <v>1</v>
      </c>
      <c r="F42" s="8">
        <v>0.28000000000000003</v>
      </c>
      <c r="G42" s="12">
        <v>6</v>
      </c>
      <c r="H42" s="8">
        <v>2.1800000000000002</v>
      </c>
      <c r="I42" s="12">
        <v>0</v>
      </c>
    </row>
    <row r="43" spans="2:9" ht="15" customHeight="1" x14ac:dyDescent="0.2">
      <c r="B43" t="s">
        <v>88</v>
      </c>
      <c r="C43" s="12">
        <v>5</v>
      </c>
      <c r="D43" s="8">
        <v>0.78</v>
      </c>
      <c r="E43" s="12">
        <v>1</v>
      </c>
      <c r="F43" s="8">
        <v>0.28000000000000003</v>
      </c>
      <c r="G43" s="12">
        <v>4</v>
      </c>
      <c r="H43" s="8">
        <v>1.45</v>
      </c>
      <c r="I43" s="12">
        <v>0</v>
      </c>
    </row>
    <row r="44" spans="2:9" ht="15" customHeight="1" x14ac:dyDescent="0.2">
      <c r="B44" t="s">
        <v>98</v>
      </c>
      <c r="C44" s="12">
        <v>5</v>
      </c>
      <c r="D44" s="8">
        <v>0.78</v>
      </c>
      <c r="E44" s="12">
        <v>0</v>
      </c>
      <c r="F44" s="8">
        <v>0</v>
      </c>
      <c r="G44" s="12">
        <v>5</v>
      </c>
      <c r="H44" s="8">
        <v>1.82</v>
      </c>
      <c r="I44" s="12">
        <v>0</v>
      </c>
    </row>
    <row r="45" spans="2:9" ht="15" customHeight="1" x14ac:dyDescent="0.2">
      <c r="B45" t="s">
        <v>69</v>
      </c>
      <c r="C45" s="12">
        <v>5</v>
      </c>
      <c r="D45" s="8">
        <v>0.78</v>
      </c>
      <c r="E45" s="12">
        <v>0</v>
      </c>
      <c r="F45" s="8">
        <v>0</v>
      </c>
      <c r="G45" s="12">
        <v>5</v>
      </c>
      <c r="H45" s="8">
        <v>1.82</v>
      </c>
      <c r="I45" s="12">
        <v>0</v>
      </c>
    </row>
    <row r="46" spans="2:9" ht="15" customHeight="1" x14ac:dyDescent="0.2">
      <c r="B46" t="s">
        <v>70</v>
      </c>
      <c r="C46" s="12">
        <v>5</v>
      </c>
      <c r="D46" s="8">
        <v>0.78</v>
      </c>
      <c r="E46" s="12">
        <v>0</v>
      </c>
      <c r="F46" s="8">
        <v>0</v>
      </c>
      <c r="G46" s="12">
        <v>5</v>
      </c>
      <c r="H46" s="8">
        <v>1.82</v>
      </c>
      <c r="I46" s="12">
        <v>0</v>
      </c>
    </row>
    <row r="47" spans="2:9" ht="15" customHeight="1" x14ac:dyDescent="0.2">
      <c r="B47" t="s">
        <v>75</v>
      </c>
      <c r="C47" s="12">
        <v>5</v>
      </c>
      <c r="D47" s="8">
        <v>0.78</v>
      </c>
      <c r="E47" s="12">
        <v>1</v>
      </c>
      <c r="F47" s="8">
        <v>0.28000000000000003</v>
      </c>
      <c r="G47" s="12">
        <v>4</v>
      </c>
      <c r="H47" s="8">
        <v>1.45</v>
      </c>
      <c r="I47" s="12">
        <v>0</v>
      </c>
    </row>
    <row r="48" spans="2:9" ht="15" customHeight="1" x14ac:dyDescent="0.2">
      <c r="B48" t="s">
        <v>99</v>
      </c>
      <c r="C48" s="12">
        <v>5</v>
      </c>
      <c r="D48" s="8">
        <v>0.78</v>
      </c>
      <c r="E48" s="12">
        <v>4</v>
      </c>
      <c r="F48" s="8">
        <v>1.1299999999999999</v>
      </c>
      <c r="G48" s="12">
        <v>1</v>
      </c>
      <c r="H48" s="8">
        <v>0.36</v>
      </c>
      <c r="I48" s="12">
        <v>0</v>
      </c>
    </row>
    <row r="51" spans="2:9" ht="33" customHeight="1" x14ac:dyDescent="0.2">
      <c r="B51" t="s">
        <v>227</v>
      </c>
      <c r="C51" s="10" t="s">
        <v>57</v>
      </c>
      <c r="D51" s="10" t="s">
        <v>58</v>
      </c>
      <c r="E51" s="10" t="s">
        <v>59</v>
      </c>
      <c r="F51" s="10" t="s">
        <v>60</v>
      </c>
      <c r="G51" s="10" t="s">
        <v>61</v>
      </c>
      <c r="H51" s="10" t="s">
        <v>62</v>
      </c>
      <c r="I51" s="10" t="s">
        <v>63</v>
      </c>
    </row>
    <row r="52" spans="2:9" ht="15" customHeight="1" x14ac:dyDescent="0.2">
      <c r="B52" t="s">
        <v>132</v>
      </c>
      <c r="C52" s="12">
        <v>41</v>
      </c>
      <c r="D52" s="8">
        <v>6.4</v>
      </c>
      <c r="E52" s="12">
        <v>32</v>
      </c>
      <c r="F52" s="8">
        <v>9.01</v>
      </c>
      <c r="G52" s="12">
        <v>9</v>
      </c>
      <c r="H52" s="8">
        <v>3.27</v>
      </c>
      <c r="I52" s="12">
        <v>0</v>
      </c>
    </row>
    <row r="53" spans="2:9" ht="15" customHeight="1" x14ac:dyDescent="0.2">
      <c r="B53" t="s">
        <v>126</v>
      </c>
      <c r="C53" s="12">
        <v>40</v>
      </c>
      <c r="D53" s="8">
        <v>6.24</v>
      </c>
      <c r="E53" s="12">
        <v>30</v>
      </c>
      <c r="F53" s="8">
        <v>8.4499999999999993</v>
      </c>
      <c r="G53" s="12">
        <v>10</v>
      </c>
      <c r="H53" s="8">
        <v>3.64</v>
      </c>
      <c r="I53" s="12">
        <v>0</v>
      </c>
    </row>
    <row r="54" spans="2:9" ht="15" customHeight="1" x14ac:dyDescent="0.2">
      <c r="B54" t="s">
        <v>131</v>
      </c>
      <c r="C54" s="12">
        <v>36</v>
      </c>
      <c r="D54" s="8">
        <v>5.62</v>
      </c>
      <c r="E54" s="12">
        <v>33</v>
      </c>
      <c r="F54" s="8">
        <v>9.3000000000000007</v>
      </c>
      <c r="G54" s="12">
        <v>3</v>
      </c>
      <c r="H54" s="8">
        <v>1.0900000000000001</v>
      </c>
      <c r="I54" s="12">
        <v>0</v>
      </c>
    </row>
    <row r="55" spans="2:9" ht="15" customHeight="1" x14ac:dyDescent="0.2">
      <c r="B55" t="s">
        <v>133</v>
      </c>
      <c r="C55" s="12">
        <v>26</v>
      </c>
      <c r="D55" s="8">
        <v>4.0599999999999996</v>
      </c>
      <c r="E55" s="12">
        <v>22</v>
      </c>
      <c r="F55" s="8">
        <v>6.2</v>
      </c>
      <c r="G55" s="12">
        <v>3</v>
      </c>
      <c r="H55" s="8">
        <v>1.0900000000000001</v>
      </c>
      <c r="I55" s="12">
        <v>1</v>
      </c>
    </row>
    <row r="56" spans="2:9" ht="15" customHeight="1" x14ac:dyDescent="0.2">
      <c r="B56" t="s">
        <v>134</v>
      </c>
      <c r="C56" s="12">
        <v>18</v>
      </c>
      <c r="D56" s="8">
        <v>2.81</v>
      </c>
      <c r="E56" s="12">
        <v>16</v>
      </c>
      <c r="F56" s="8">
        <v>4.51</v>
      </c>
      <c r="G56" s="12">
        <v>2</v>
      </c>
      <c r="H56" s="8">
        <v>0.73</v>
      </c>
      <c r="I56" s="12">
        <v>0</v>
      </c>
    </row>
    <row r="57" spans="2:9" ht="15" customHeight="1" x14ac:dyDescent="0.2">
      <c r="B57" t="s">
        <v>135</v>
      </c>
      <c r="C57" s="12">
        <v>18</v>
      </c>
      <c r="D57" s="8">
        <v>2.81</v>
      </c>
      <c r="E57" s="12">
        <v>10</v>
      </c>
      <c r="F57" s="8">
        <v>2.82</v>
      </c>
      <c r="G57" s="12">
        <v>8</v>
      </c>
      <c r="H57" s="8">
        <v>2.91</v>
      </c>
      <c r="I57" s="12">
        <v>0</v>
      </c>
    </row>
    <row r="58" spans="2:9" ht="15" customHeight="1" x14ac:dyDescent="0.2">
      <c r="B58" t="s">
        <v>116</v>
      </c>
      <c r="C58" s="12">
        <v>15</v>
      </c>
      <c r="D58" s="8">
        <v>2.34</v>
      </c>
      <c r="E58" s="12">
        <v>2</v>
      </c>
      <c r="F58" s="8">
        <v>0.56000000000000005</v>
      </c>
      <c r="G58" s="12">
        <v>13</v>
      </c>
      <c r="H58" s="8">
        <v>4.7300000000000004</v>
      </c>
      <c r="I58" s="12">
        <v>0</v>
      </c>
    </row>
    <row r="59" spans="2:9" ht="15" customHeight="1" x14ac:dyDescent="0.2">
      <c r="B59" t="s">
        <v>124</v>
      </c>
      <c r="C59" s="12">
        <v>15</v>
      </c>
      <c r="D59" s="8">
        <v>2.34</v>
      </c>
      <c r="E59" s="12">
        <v>7</v>
      </c>
      <c r="F59" s="8">
        <v>1.97</v>
      </c>
      <c r="G59" s="12">
        <v>8</v>
      </c>
      <c r="H59" s="8">
        <v>2.91</v>
      </c>
      <c r="I59" s="12">
        <v>0</v>
      </c>
    </row>
    <row r="60" spans="2:9" ht="15" customHeight="1" x14ac:dyDescent="0.2">
      <c r="B60" t="s">
        <v>123</v>
      </c>
      <c r="C60" s="12">
        <v>13</v>
      </c>
      <c r="D60" s="8">
        <v>2.0299999999999998</v>
      </c>
      <c r="E60" s="12">
        <v>2</v>
      </c>
      <c r="F60" s="8">
        <v>0.56000000000000005</v>
      </c>
      <c r="G60" s="12">
        <v>11</v>
      </c>
      <c r="H60" s="8">
        <v>4</v>
      </c>
      <c r="I60" s="12">
        <v>0</v>
      </c>
    </row>
    <row r="61" spans="2:9" ht="15" customHeight="1" x14ac:dyDescent="0.2">
      <c r="B61" t="s">
        <v>128</v>
      </c>
      <c r="C61" s="12">
        <v>13</v>
      </c>
      <c r="D61" s="8">
        <v>2.0299999999999998</v>
      </c>
      <c r="E61" s="12">
        <v>13</v>
      </c>
      <c r="F61" s="8">
        <v>3.66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129</v>
      </c>
      <c r="C62" s="12">
        <v>12</v>
      </c>
      <c r="D62" s="8">
        <v>1.87</v>
      </c>
      <c r="E62" s="12">
        <v>12</v>
      </c>
      <c r="F62" s="8">
        <v>3.38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119</v>
      </c>
      <c r="C63" s="12">
        <v>11</v>
      </c>
      <c r="D63" s="8">
        <v>1.72</v>
      </c>
      <c r="E63" s="12">
        <v>4</v>
      </c>
      <c r="F63" s="8">
        <v>1.1299999999999999</v>
      </c>
      <c r="G63" s="12">
        <v>7</v>
      </c>
      <c r="H63" s="8">
        <v>2.5499999999999998</v>
      </c>
      <c r="I63" s="12">
        <v>0</v>
      </c>
    </row>
    <row r="64" spans="2:9" ht="15" customHeight="1" x14ac:dyDescent="0.2">
      <c r="B64" t="s">
        <v>162</v>
      </c>
      <c r="C64" s="12">
        <v>10</v>
      </c>
      <c r="D64" s="8">
        <v>1.56</v>
      </c>
      <c r="E64" s="12">
        <v>5</v>
      </c>
      <c r="F64" s="8">
        <v>1.41</v>
      </c>
      <c r="G64" s="12">
        <v>5</v>
      </c>
      <c r="H64" s="8">
        <v>1.82</v>
      </c>
      <c r="I64" s="12">
        <v>0</v>
      </c>
    </row>
    <row r="65" spans="2:9" ht="15" customHeight="1" x14ac:dyDescent="0.2">
      <c r="B65" t="s">
        <v>130</v>
      </c>
      <c r="C65" s="12">
        <v>10</v>
      </c>
      <c r="D65" s="8">
        <v>1.56</v>
      </c>
      <c r="E65" s="12">
        <v>10</v>
      </c>
      <c r="F65" s="8">
        <v>2.82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152</v>
      </c>
      <c r="C66" s="12">
        <v>10</v>
      </c>
      <c r="D66" s="8">
        <v>1.56</v>
      </c>
      <c r="E66" s="12">
        <v>3</v>
      </c>
      <c r="F66" s="8">
        <v>0.85</v>
      </c>
      <c r="G66" s="12">
        <v>7</v>
      </c>
      <c r="H66" s="8">
        <v>2.5499999999999998</v>
      </c>
      <c r="I66" s="12">
        <v>0</v>
      </c>
    </row>
    <row r="67" spans="2:9" ht="15" customHeight="1" x14ac:dyDescent="0.2">
      <c r="B67" t="s">
        <v>168</v>
      </c>
      <c r="C67" s="12">
        <v>10</v>
      </c>
      <c r="D67" s="8">
        <v>1.56</v>
      </c>
      <c r="E67" s="12">
        <v>6</v>
      </c>
      <c r="F67" s="8">
        <v>1.69</v>
      </c>
      <c r="G67" s="12">
        <v>4</v>
      </c>
      <c r="H67" s="8">
        <v>1.45</v>
      </c>
      <c r="I67" s="12">
        <v>0</v>
      </c>
    </row>
    <row r="68" spans="2:9" ht="15" customHeight="1" x14ac:dyDescent="0.2">
      <c r="B68" t="s">
        <v>120</v>
      </c>
      <c r="C68" s="12">
        <v>9</v>
      </c>
      <c r="D68" s="8">
        <v>1.4</v>
      </c>
      <c r="E68" s="12">
        <v>5</v>
      </c>
      <c r="F68" s="8">
        <v>1.41</v>
      </c>
      <c r="G68" s="12">
        <v>4</v>
      </c>
      <c r="H68" s="8">
        <v>1.45</v>
      </c>
      <c r="I68" s="12">
        <v>0</v>
      </c>
    </row>
    <row r="69" spans="2:9" ht="15" customHeight="1" x14ac:dyDescent="0.2">
      <c r="B69" t="s">
        <v>122</v>
      </c>
      <c r="C69" s="12">
        <v>9</v>
      </c>
      <c r="D69" s="8">
        <v>1.4</v>
      </c>
      <c r="E69" s="12">
        <v>7</v>
      </c>
      <c r="F69" s="8">
        <v>1.97</v>
      </c>
      <c r="G69" s="12">
        <v>2</v>
      </c>
      <c r="H69" s="8">
        <v>0.73</v>
      </c>
      <c r="I69" s="12">
        <v>0</v>
      </c>
    </row>
    <row r="70" spans="2:9" ht="15" customHeight="1" x14ac:dyDescent="0.2">
      <c r="B70" t="s">
        <v>125</v>
      </c>
      <c r="C70" s="12">
        <v>9</v>
      </c>
      <c r="D70" s="8">
        <v>1.4</v>
      </c>
      <c r="E70" s="12">
        <v>4</v>
      </c>
      <c r="F70" s="8">
        <v>1.1299999999999999</v>
      </c>
      <c r="G70" s="12">
        <v>5</v>
      </c>
      <c r="H70" s="8">
        <v>1.82</v>
      </c>
      <c r="I70" s="12">
        <v>0</v>
      </c>
    </row>
    <row r="71" spans="2:9" ht="15" customHeight="1" x14ac:dyDescent="0.2">
      <c r="B71" t="s">
        <v>117</v>
      </c>
      <c r="C71" s="12">
        <v>8</v>
      </c>
      <c r="D71" s="8">
        <v>1.25</v>
      </c>
      <c r="E71" s="12">
        <v>1</v>
      </c>
      <c r="F71" s="8">
        <v>0.28000000000000003</v>
      </c>
      <c r="G71" s="12">
        <v>7</v>
      </c>
      <c r="H71" s="8">
        <v>2.5499999999999998</v>
      </c>
      <c r="I71" s="12">
        <v>0</v>
      </c>
    </row>
    <row r="72" spans="2:9" ht="15" customHeight="1" x14ac:dyDescent="0.2">
      <c r="B72" t="s">
        <v>118</v>
      </c>
      <c r="C72" s="12">
        <v>8</v>
      </c>
      <c r="D72" s="8">
        <v>1.25</v>
      </c>
      <c r="E72" s="12">
        <v>4</v>
      </c>
      <c r="F72" s="8">
        <v>1.1299999999999999</v>
      </c>
      <c r="G72" s="12">
        <v>4</v>
      </c>
      <c r="H72" s="8">
        <v>1.45</v>
      </c>
      <c r="I72" s="12">
        <v>0</v>
      </c>
    </row>
    <row r="73" spans="2:9" ht="15" customHeight="1" x14ac:dyDescent="0.2">
      <c r="B73" t="s">
        <v>149</v>
      </c>
      <c r="C73" s="12">
        <v>8</v>
      </c>
      <c r="D73" s="8">
        <v>1.25</v>
      </c>
      <c r="E73" s="12">
        <v>2</v>
      </c>
      <c r="F73" s="8">
        <v>0.56000000000000005</v>
      </c>
      <c r="G73" s="12">
        <v>6</v>
      </c>
      <c r="H73" s="8">
        <v>2.1800000000000002</v>
      </c>
      <c r="I73" s="12">
        <v>0</v>
      </c>
    </row>
    <row r="74" spans="2:9" ht="15" customHeight="1" x14ac:dyDescent="0.2">
      <c r="B74" t="s">
        <v>163</v>
      </c>
      <c r="C74" s="12">
        <v>8</v>
      </c>
      <c r="D74" s="8">
        <v>1.25</v>
      </c>
      <c r="E74" s="12">
        <v>2</v>
      </c>
      <c r="F74" s="8">
        <v>0.56000000000000005</v>
      </c>
      <c r="G74" s="12">
        <v>6</v>
      </c>
      <c r="H74" s="8">
        <v>2.1800000000000002</v>
      </c>
      <c r="I74" s="12">
        <v>0</v>
      </c>
    </row>
    <row r="75" spans="2:9" ht="15" customHeight="1" x14ac:dyDescent="0.2">
      <c r="B75" t="s">
        <v>154</v>
      </c>
      <c r="C75" s="12">
        <v>8</v>
      </c>
      <c r="D75" s="8">
        <v>1.25</v>
      </c>
      <c r="E75" s="12">
        <v>7</v>
      </c>
      <c r="F75" s="8">
        <v>1.97</v>
      </c>
      <c r="G75" s="12">
        <v>1</v>
      </c>
      <c r="H75" s="8">
        <v>0.36</v>
      </c>
      <c r="I75" s="12">
        <v>0</v>
      </c>
    </row>
    <row r="77" spans="2:9" ht="15" customHeight="1" x14ac:dyDescent="0.2">
      <c r="B77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3D57-0415-40D8-AF67-D5A3196B1B75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60</v>
      </c>
      <c r="D6" s="8">
        <v>22.14</v>
      </c>
      <c r="E6" s="12">
        <v>32</v>
      </c>
      <c r="F6" s="8">
        <v>20.38</v>
      </c>
      <c r="G6" s="12">
        <v>28</v>
      </c>
      <c r="H6" s="8">
        <v>25.93</v>
      </c>
      <c r="I6" s="12">
        <v>0</v>
      </c>
    </row>
    <row r="7" spans="2:9" ht="15" customHeight="1" x14ac:dyDescent="0.2">
      <c r="B7" t="s">
        <v>43</v>
      </c>
      <c r="C7" s="12">
        <v>24</v>
      </c>
      <c r="D7" s="8">
        <v>8.86</v>
      </c>
      <c r="E7" s="12">
        <v>10</v>
      </c>
      <c r="F7" s="8">
        <v>6.37</v>
      </c>
      <c r="G7" s="12">
        <v>14</v>
      </c>
      <c r="H7" s="8">
        <v>12.96</v>
      </c>
      <c r="I7" s="12">
        <v>0</v>
      </c>
    </row>
    <row r="8" spans="2:9" ht="15" customHeight="1" x14ac:dyDescent="0.2">
      <c r="B8" t="s">
        <v>44</v>
      </c>
      <c r="C8" s="12">
        <v>2</v>
      </c>
      <c r="D8" s="8">
        <v>0.74</v>
      </c>
      <c r="E8" s="12">
        <v>0</v>
      </c>
      <c r="F8" s="8">
        <v>0</v>
      </c>
      <c r="G8" s="12">
        <v>1</v>
      </c>
      <c r="H8" s="8">
        <v>0.93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3</v>
      </c>
      <c r="D10" s="8">
        <v>1.1100000000000001</v>
      </c>
      <c r="E10" s="12">
        <v>0</v>
      </c>
      <c r="F10" s="8">
        <v>0</v>
      </c>
      <c r="G10" s="12">
        <v>2</v>
      </c>
      <c r="H10" s="8">
        <v>1.85</v>
      </c>
      <c r="I10" s="12">
        <v>1</v>
      </c>
    </row>
    <row r="11" spans="2:9" ht="15" customHeight="1" x14ac:dyDescent="0.2">
      <c r="B11" t="s">
        <v>47</v>
      </c>
      <c r="C11" s="12">
        <v>79</v>
      </c>
      <c r="D11" s="8">
        <v>29.15</v>
      </c>
      <c r="E11" s="12">
        <v>50</v>
      </c>
      <c r="F11" s="8">
        <v>31.85</v>
      </c>
      <c r="G11" s="12">
        <v>29</v>
      </c>
      <c r="H11" s="8">
        <v>26.85</v>
      </c>
      <c r="I11" s="12">
        <v>0</v>
      </c>
    </row>
    <row r="12" spans="2:9" ht="15" customHeight="1" x14ac:dyDescent="0.2">
      <c r="B12" t="s">
        <v>48</v>
      </c>
      <c r="C12" s="12">
        <v>2</v>
      </c>
      <c r="D12" s="8">
        <v>0.74</v>
      </c>
      <c r="E12" s="12">
        <v>2</v>
      </c>
      <c r="F12" s="8">
        <v>1.27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9</v>
      </c>
      <c r="D13" s="8">
        <v>3.32</v>
      </c>
      <c r="E13" s="12">
        <v>4</v>
      </c>
      <c r="F13" s="8">
        <v>2.5499999999999998</v>
      </c>
      <c r="G13" s="12">
        <v>5</v>
      </c>
      <c r="H13" s="8">
        <v>4.63</v>
      </c>
      <c r="I13" s="12">
        <v>0</v>
      </c>
    </row>
    <row r="14" spans="2:9" ht="15" customHeight="1" x14ac:dyDescent="0.2">
      <c r="B14" t="s">
        <v>50</v>
      </c>
      <c r="C14" s="12">
        <v>8</v>
      </c>
      <c r="D14" s="8">
        <v>2.95</v>
      </c>
      <c r="E14" s="12">
        <v>5</v>
      </c>
      <c r="F14" s="8">
        <v>3.18</v>
      </c>
      <c r="G14" s="12">
        <v>3</v>
      </c>
      <c r="H14" s="8">
        <v>2.78</v>
      </c>
      <c r="I14" s="12">
        <v>0</v>
      </c>
    </row>
    <row r="15" spans="2:9" ht="15" customHeight="1" x14ac:dyDescent="0.2">
      <c r="B15" t="s">
        <v>51</v>
      </c>
      <c r="C15" s="12">
        <v>25</v>
      </c>
      <c r="D15" s="8">
        <v>9.23</v>
      </c>
      <c r="E15" s="12">
        <v>12</v>
      </c>
      <c r="F15" s="8">
        <v>7.64</v>
      </c>
      <c r="G15" s="12">
        <v>12</v>
      </c>
      <c r="H15" s="8">
        <v>11.11</v>
      </c>
      <c r="I15" s="12">
        <v>0</v>
      </c>
    </row>
    <row r="16" spans="2:9" ht="15" customHeight="1" x14ac:dyDescent="0.2">
      <c r="B16" t="s">
        <v>52</v>
      </c>
      <c r="C16" s="12">
        <v>31</v>
      </c>
      <c r="D16" s="8">
        <v>11.44</v>
      </c>
      <c r="E16" s="12">
        <v>26</v>
      </c>
      <c r="F16" s="8">
        <v>16.559999999999999</v>
      </c>
      <c r="G16" s="12">
        <v>5</v>
      </c>
      <c r="H16" s="8">
        <v>4.63</v>
      </c>
      <c r="I16" s="12">
        <v>0</v>
      </c>
    </row>
    <row r="17" spans="2:9" ht="15" customHeight="1" x14ac:dyDescent="0.2">
      <c r="B17" t="s">
        <v>53</v>
      </c>
      <c r="C17" s="12">
        <v>7</v>
      </c>
      <c r="D17" s="8">
        <v>2.58</v>
      </c>
      <c r="E17" s="12">
        <v>6</v>
      </c>
      <c r="F17" s="8">
        <v>3.82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8</v>
      </c>
      <c r="D18" s="8">
        <v>2.95</v>
      </c>
      <c r="E18" s="12">
        <v>3</v>
      </c>
      <c r="F18" s="8">
        <v>1.91</v>
      </c>
      <c r="G18" s="12">
        <v>4</v>
      </c>
      <c r="H18" s="8">
        <v>3.7</v>
      </c>
      <c r="I18" s="12">
        <v>0</v>
      </c>
    </row>
    <row r="19" spans="2:9" ht="15" customHeight="1" x14ac:dyDescent="0.2">
      <c r="B19" t="s">
        <v>55</v>
      </c>
      <c r="C19" s="12">
        <v>13</v>
      </c>
      <c r="D19" s="8">
        <v>4.8</v>
      </c>
      <c r="E19" s="12">
        <v>7</v>
      </c>
      <c r="F19" s="8">
        <v>4.46</v>
      </c>
      <c r="G19" s="12">
        <v>5</v>
      </c>
      <c r="H19" s="8">
        <v>4.63</v>
      </c>
      <c r="I19" s="12">
        <v>1</v>
      </c>
    </row>
    <row r="20" spans="2:9" ht="15" customHeight="1" x14ac:dyDescent="0.2">
      <c r="B20" s="9" t="s">
        <v>225</v>
      </c>
      <c r="C20" s="12">
        <f>SUM(LTBL_04324[総数／事業所数])</f>
        <v>271</v>
      </c>
      <c r="E20" s="12">
        <f>SUBTOTAL(109,LTBL_04324[個人／事業所数])</f>
        <v>157</v>
      </c>
      <c r="G20" s="12">
        <f>SUBTOTAL(109,LTBL_04324[法人／事業所数])</f>
        <v>108</v>
      </c>
      <c r="I20" s="12">
        <f>SUBTOTAL(109,LTBL_04324[法人以外の団体／事業所数])</f>
        <v>2</v>
      </c>
    </row>
    <row r="21" spans="2:9" ht="15" customHeight="1" x14ac:dyDescent="0.2">
      <c r="E21" s="11">
        <f>LTBL_04324[[#Totals],[個人／事業所数]]/LTBL_04324[[#Totals],[総数／事業所数]]</f>
        <v>0.57933579335793361</v>
      </c>
      <c r="G21" s="11">
        <f>LTBL_04324[[#Totals],[法人／事業所数]]/LTBL_04324[[#Totals],[総数／事業所数]]</f>
        <v>0.39852398523985239</v>
      </c>
      <c r="I21" s="11">
        <f>LTBL_04324[[#Totals],[法人以外の団体／事業所数]]/LTBL_04324[[#Totals],[総数／事業所数]]</f>
        <v>7.3800738007380072E-3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72</v>
      </c>
      <c r="C24" s="12">
        <v>29</v>
      </c>
      <c r="D24" s="8">
        <v>10.7</v>
      </c>
      <c r="E24" s="12">
        <v>21</v>
      </c>
      <c r="F24" s="8">
        <v>13.38</v>
      </c>
      <c r="G24" s="12">
        <v>8</v>
      </c>
      <c r="H24" s="8">
        <v>7.41</v>
      </c>
      <c r="I24" s="12">
        <v>0</v>
      </c>
    </row>
    <row r="25" spans="2:9" ht="15" customHeight="1" x14ac:dyDescent="0.2">
      <c r="B25" t="s">
        <v>64</v>
      </c>
      <c r="C25" s="12">
        <v>28</v>
      </c>
      <c r="D25" s="8">
        <v>10.33</v>
      </c>
      <c r="E25" s="12">
        <v>13</v>
      </c>
      <c r="F25" s="8">
        <v>8.2799999999999994</v>
      </c>
      <c r="G25" s="12">
        <v>15</v>
      </c>
      <c r="H25" s="8">
        <v>13.89</v>
      </c>
      <c r="I25" s="12">
        <v>0</v>
      </c>
    </row>
    <row r="26" spans="2:9" ht="15" customHeight="1" x14ac:dyDescent="0.2">
      <c r="B26" t="s">
        <v>65</v>
      </c>
      <c r="C26" s="12">
        <v>24</v>
      </c>
      <c r="D26" s="8">
        <v>8.86</v>
      </c>
      <c r="E26" s="12">
        <v>16</v>
      </c>
      <c r="F26" s="8">
        <v>10.19</v>
      </c>
      <c r="G26" s="12">
        <v>8</v>
      </c>
      <c r="H26" s="8">
        <v>7.41</v>
      </c>
      <c r="I26" s="12">
        <v>0</v>
      </c>
    </row>
    <row r="27" spans="2:9" ht="15" customHeight="1" x14ac:dyDescent="0.2">
      <c r="B27" t="s">
        <v>80</v>
      </c>
      <c r="C27" s="12">
        <v>24</v>
      </c>
      <c r="D27" s="8">
        <v>8.86</v>
      </c>
      <c r="E27" s="12">
        <v>24</v>
      </c>
      <c r="F27" s="8">
        <v>15.29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74</v>
      </c>
      <c r="C28" s="12">
        <v>23</v>
      </c>
      <c r="D28" s="8">
        <v>8.49</v>
      </c>
      <c r="E28" s="12">
        <v>14</v>
      </c>
      <c r="F28" s="8">
        <v>8.92</v>
      </c>
      <c r="G28" s="12">
        <v>9</v>
      </c>
      <c r="H28" s="8">
        <v>8.33</v>
      </c>
      <c r="I28" s="12">
        <v>0</v>
      </c>
    </row>
    <row r="29" spans="2:9" ht="15" customHeight="1" x14ac:dyDescent="0.2">
      <c r="B29" t="s">
        <v>79</v>
      </c>
      <c r="C29" s="12">
        <v>16</v>
      </c>
      <c r="D29" s="8">
        <v>5.9</v>
      </c>
      <c r="E29" s="12">
        <v>11</v>
      </c>
      <c r="F29" s="8">
        <v>7.01</v>
      </c>
      <c r="G29" s="12">
        <v>5</v>
      </c>
      <c r="H29" s="8">
        <v>4.63</v>
      </c>
      <c r="I29" s="12">
        <v>0</v>
      </c>
    </row>
    <row r="30" spans="2:9" ht="15" customHeight="1" x14ac:dyDescent="0.2">
      <c r="B30" t="s">
        <v>73</v>
      </c>
      <c r="C30" s="12">
        <v>12</v>
      </c>
      <c r="D30" s="8">
        <v>4.43</v>
      </c>
      <c r="E30" s="12">
        <v>9</v>
      </c>
      <c r="F30" s="8">
        <v>5.73</v>
      </c>
      <c r="G30" s="12">
        <v>3</v>
      </c>
      <c r="H30" s="8">
        <v>2.78</v>
      </c>
      <c r="I30" s="12">
        <v>0</v>
      </c>
    </row>
    <row r="31" spans="2:9" ht="15" customHeight="1" x14ac:dyDescent="0.2">
      <c r="B31" t="s">
        <v>66</v>
      </c>
      <c r="C31" s="12">
        <v>8</v>
      </c>
      <c r="D31" s="8">
        <v>2.95</v>
      </c>
      <c r="E31" s="12">
        <v>3</v>
      </c>
      <c r="F31" s="8">
        <v>1.91</v>
      </c>
      <c r="G31" s="12">
        <v>5</v>
      </c>
      <c r="H31" s="8">
        <v>4.63</v>
      </c>
      <c r="I31" s="12">
        <v>0</v>
      </c>
    </row>
    <row r="32" spans="2:9" ht="15" customHeight="1" x14ac:dyDescent="0.2">
      <c r="B32" t="s">
        <v>81</v>
      </c>
      <c r="C32" s="12">
        <v>7</v>
      </c>
      <c r="D32" s="8">
        <v>2.58</v>
      </c>
      <c r="E32" s="12">
        <v>6</v>
      </c>
      <c r="F32" s="8">
        <v>3.82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87</v>
      </c>
      <c r="C33" s="12">
        <v>7</v>
      </c>
      <c r="D33" s="8">
        <v>2.58</v>
      </c>
      <c r="E33" s="12">
        <v>6</v>
      </c>
      <c r="F33" s="8">
        <v>3.82</v>
      </c>
      <c r="G33" s="12">
        <v>1</v>
      </c>
      <c r="H33" s="8">
        <v>0.93</v>
      </c>
      <c r="I33" s="12">
        <v>0</v>
      </c>
    </row>
    <row r="34" spans="2:9" ht="15" customHeight="1" x14ac:dyDescent="0.2">
      <c r="B34" t="s">
        <v>97</v>
      </c>
      <c r="C34" s="12">
        <v>6</v>
      </c>
      <c r="D34" s="8">
        <v>2.21</v>
      </c>
      <c r="E34" s="12">
        <v>2</v>
      </c>
      <c r="F34" s="8">
        <v>1.27</v>
      </c>
      <c r="G34" s="12">
        <v>4</v>
      </c>
      <c r="H34" s="8">
        <v>3.7</v>
      </c>
      <c r="I34" s="12">
        <v>0</v>
      </c>
    </row>
    <row r="35" spans="2:9" ht="15" customHeight="1" x14ac:dyDescent="0.2">
      <c r="B35" t="s">
        <v>103</v>
      </c>
      <c r="C35" s="12">
        <v>5</v>
      </c>
      <c r="D35" s="8">
        <v>1.85</v>
      </c>
      <c r="E35" s="12">
        <v>3</v>
      </c>
      <c r="F35" s="8">
        <v>1.91</v>
      </c>
      <c r="G35" s="12">
        <v>2</v>
      </c>
      <c r="H35" s="8">
        <v>1.85</v>
      </c>
      <c r="I35" s="12">
        <v>0</v>
      </c>
    </row>
    <row r="36" spans="2:9" ht="15" customHeight="1" x14ac:dyDescent="0.2">
      <c r="B36" t="s">
        <v>78</v>
      </c>
      <c r="C36" s="12">
        <v>5</v>
      </c>
      <c r="D36" s="8">
        <v>1.85</v>
      </c>
      <c r="E36" s="12">
        <v>2</v>
      </c>
      <c r="F36" s="8">
        <v>1.27</v>
      </c>
      <c r="G36" s="12">
        <v>3</v>
      </c>
      <c r="H36" s="8">
        <v>2.78</v>
      </c>
      <c r="I36" s="12">
        <v>0</v>
      </c>
    </row>
    <row r="37" spans="2:9" ht="15" customHeight="1" x14ac:dyDescent="0.2">
      <c r="B37" t="s">
        <v>93</v>
      </c>
      <c r="C37" s="12">
        <v>5</v>
      </c>
      <c r="D37" s="8">
        <v>1.85</v>
      </c>
      <c r="E37" s="12">
        <v>0</v>
      </c>
      <c r="F37" s="8">
        <v>0</v>
      </c>
      <c r="G37" s="12">
        <v>4</v>
      </c>
      <c r="H37" s="8">
        <v>3.7</v>
      </c>
      <c r="I37" s="12">
        <v>0</v>
      </c>
    </row>
    <row r="38" spans="2:9" ht="15" customHeight="1" x14ac:dyDescent="0.2">
      <c r="B38" t="s">
        <v>82</v>
      </c>
      <c r="C38" s="12">
        <v>5</v>
      </c>
      <c r="D38" s="8">
        <v>1.85</v>
      </c>
      <c r="E38" s="12">
        <v>3</v>
      </c>
      <c r="F38" s="8">
        <v>1.91</v>
      </c>
      <c r="G38" s="12">
        <v>2</v>
      </c>
      <c r="H38" s="8">
        <v>1.85</v>
      </c>
      <c r="I38" s="12">
        <v>0</v>
      </c>
    </row>
    <row r="39" spans="2:9" ht="15" customHeight="1" x14ac:dyDescent="0.2">
      <c r="B39" t="s">
        <v>71</v>
      </c>
      <c r="C39" s="12">
        <v>4</v>
      </c>
      <c r="D39" s="8">
        <v>1.48</v>
      </c>
      <c r="E39" s="12">
        <v>2</v>
      </c>
      <c r="F39" s="8">
        <v>1.27</v>
      </c>
      <c r="G39" s="12">
        <v>2</v>
      </c>
      <c r="H39" s="8">
        <v>1.85</v>
      </c>
      <c r="I39" s="12">
        <v>0</v>
      </c>
    </row>
    <row r="40" spans="2:9" ht="15" customHeight="1" x14ac:dyDescent="0.2">
      <c r="B40" t="s">
        <v>76</v>
      </c>
      <c r="C40" s="12">
        <v>4</v>
      </c>
      <c r="D40" s="8">
        <v>1.48</v>
      </c>
      <c r="E40" s="12">
        <v>4</v>
      </c>
      <c r="F40" s="8">
        <v>2.5499999999999998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109</v>
      </c>
      <c r="C41" s="12">
        <v>4</v>
      </c>
      <c r="D41" s="8">
        <v>1.48</v>
      </c>
      <c r="E41" s="12">
        <v>0</v>
      </c>
      <c r="F41" s="8">
        <v>0</v>
      </c>
      <c r="G41" s="12">
        <v>4</v>
      </c>
      <c r="H41" s="8">
        <v>3.7</v>
      </c>
      <c r="I41" s="12">
        <v>0</v>
      </c>
    </row>
    <row r="42" spans="2:9" ht="15" customHeight="1" x14ac:dyDescent="0.2">
      <c r="B42" t="s">
        <v>92</v>
      </c>
      <c r="C42" s="12">
        <v>4</v>
      </c>
      <c r="D42" s="8">
        <v>1.48</v>
      </c>
      <c r="E42" s="12">
        <v>1</v>
      </c>
      <c r="F42" s="8">
        <v>0.64</v>
      </c>
      <c r="G42" s="12">
        <v>3</v>
      </c>
      <c r="H42" s="8">
        <v>2.78</v>
      </c>
      <c r="I42" s="12">
        <v>0</v>
      </c>
    </row>
    <row r="43" spans="2:9" ht="15" customHeight="1" x14ac:dyDescent="0.2">
      <c r="B43" t="s">
        <v>94</v>
      </c>
      <c r="C43" s="12">
        <v>3</v>
      </c>
      <c r="D43" s="8">
        <v>1.1100000000000001</v>
      </c>
      <c r="E43" s="12">
        <v>2</v>
      </c>
      <c r="F43" s="8">
        <v>1.27</v>
      </c>
      <c r="G43" s="12">
        <v>1</v>
      </c>
      <c r="H43" s="8">
        <v>0.93</v>
      </c>
      <c r="I43" s="12">
        <v>0</v>
      </c>
    </row>
    <row r="44" spans="2:9" ht="15" customHeight="1" x14ac:dyDescent="0.2">
      <c r="B44" t="s">
        <v>69</v>
      </c>
      <c r="C44" s="12">
        <v>3</v>
      </c>
      <c r="D44" s="8">
        <v>1.1100000000000001</v>
      </c>
      <c r="E44" s="12">
        <v>0</v>
      </c>
      <c r="F44" s="8">
        <v>0</v>
      </c>
      <c r="G44" s="12">
        <v>3</v>
      </c>
      <c r="H44" s="8">
        <v>2.78</v>
      </c>
      <c r="I44" s="12">
        <v>0</v>
      </c>
    </row>
    <row r="45" spans="2:9" ht="15" customHeight="1" x14ac:dyDescent="0.2">
      <c r="B45" t="s">
        <v>90</v>
      </c>
      <c r="C45" s="12">
        <v>3</v>
      </c>
      <c r="D45" s="8">
        <v>1.1100000000000001</v>
      </c>
      <c r="E45" s="12">
        <v>2</v>
      </c>
      <c r="F45" s="8">
        <v>1.27</v>
      </c>
      <c r="G45" s="12">
        <v>1</v>
      </c>
      <c r="H45" s="8">
        <v>0.93</v>
      </c>
      <c r="I45" s="12">
        <v>0</v>
      </c>
    </row>
    <row r="46" spans="2:9" ht="15" customHeight="1" x14ac:dyDescent="0.2">
      <c r="B46" t="s">
        <v>77</v>
      </c>
      <c r="C46" s="12">
        <v>3</v>
      </c>
      <c r="D46" s="8">
        <v>1.1100000000000001</v>
      </c>
      <c r="E46" s="12">
        <v>3</v>
      </c>
      <c r="F46" s="8">
        <v>1.91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83</v>
      </c>
      <c r="C47" s="12">
        <v>3</v>
      </c>
      <c r="D47" s="8">
        <v>1.1100000000000001</v>
      </c>
      <c r="E47" s="12">
        <v>0</v>
      </c>
      <c r="F47" s="8">
        <v>0</v>
      </c>
      <c r="G47" s="12">
        <v>2</v>
      </c>
      <c r="H47" s="8">
        <v>1.85</v>
      </c>
      <c r="I47" s="12">
        <v>0</v>
      </c>
    </row>
    <row r="48" spans="2:9" ht="15" customHeight="1" x14ac:dyDescent="0.2">
      <c r="B48" t="s">
        <v>108</v>
      </c>
      <c r="C48" s="12">
        <v>3</v>
      </c>
      <c r="D48" s="8">
        <v>1.1100000000000001</v>
      </c>
      <c r="E48" s="12">
        <v>1</v>
      </c>
      <c r="F48" s="8">
        <v>0.64</v>
      </c>
      <c r="G48" s="12">
        <v>2</v>
      </c>
      <c r="H48" s="8">
        <v>1.85</v>
      </c>
      <c r="I48" s="12">
        <v>0</v>
      </c>
    </row>
    <row r="51" spans="2:9" ht="33" customHeight="1" x14ac:dyDescent="0.2">
      <c r="B51" t="s">
        <v>227</v>
      </c>
      <c r="C51" s="10" t="s">
        <v>57</v>
      </c>
      <c r="D51" s="10" t="s">
        <v>58</v>
      </c>
      <c r="E51" s="10" t="s">
        <v>59</v>
      </c>
      <c r="F51" s="10" t="s">
        <v>60</v>
      </c>
      <c r="G51" s="10" t="s">
        <v>61</v>
      </c>
      <c r="H51" s="10" t="s">
        <v>62</v>
      </c>
      <c r="I51" s="10" t="s">
        <v>63</v>
      </c>
    </row>
    <row r="52" spans="2:9" ht="15" customHeight="1" x14ac:dyDescent="0.2">
      <c r="B52" t="s">
        <v>131</v>
      </c>
      <c r="C52" s="12">
        <v>13</v>
      </c>
      <c r="D52" s="8">
        <v>4.8</v>
      </c>
      <c r="E52" s="12">
        <v>13</v>
      </c>
      <c r="F52" s="8">
        <v>8.2799999999999994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132</v>
      </c>
      <c r="C53" s="12">
        <v>11</v>
      </c>
      <c r="D53" s="8">
        <v>4.0599999999999996</v>
      </c>
      <c r="E53" s="12">
        <v>11</v>
      </c>
      <c r="F53" s="8">
        <v>7.01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117</v>
      </c>
      <c r="C54" s="12">
        <v>10</v>
      </c>
      <c r="D54" s="8">
        <v>3.69</v>
      </c>
      <c r="E54" s="12">
        <v>4</v>
      </c>
      <c r="F54" s="8">
        <v>2.5499999999999998</v>
      </c>
      <c r="G54" s="12">
        <v>6</v>
      </c>
      <c r="H54" s="8">
        <v>5.56</v>
      </c>
      <c r="I54" s="12">
        <v>0</v>
      </c>
    </row>
    <row r="55" spans="2:9" ht="15" customHeight="1" x14ac:dyDescent="0.2">
      <c r="B55" t="s">
        <v>162</v>
      </c>
      <c r="C55" s="12">
        <v>10</v>
      </c>
      <c r="D55" s="8">
        <v>3.69</v>
      </c>
      <c r="E55" s="12">
        <v>5</v>
      </c>
      <c r="F55" s="8">
        <v>3.18</v>
      </c>
      <c r="G55" s="12">
        <v>5</v>
      </c>
      <c r="H55" s="8">
        <v>4.63</v>
      </c>
      <c r="I55" s="12">
        <v>0</v>
      </c>
    </row>
    <row r="56" spans="2:9" ht="15" customHeight="1" x14ac:dyDescent="0.2">
      <c r="B56" t="s">
        <v>116</v>
      </c>
      <c r="C56" s="12">
        <v>9</v>
      </c>
      <c r="D56" s="8">
        <v>3.32</v>
      </c>
      <c r="E56" s="12">
        <v>2</v>
      </c>
      <c r="F56" s="8">
        <v>1.27</v>
      </c>
      <c r="G56" s="12">
        <v>7</v>
      </c>
      <c r="H56" s="8">
        <v>6.48</v>
      </c>
      <c r="I56" s="12">
        <v>0</v>
      </c>
    </row>
    <row r="57" spans="2:9" ht="15" customHeight="1" x14ac:dyDescent="0.2">
      <c r="B57" t="s">
        <v>121</v>
      </c>
      <c r="C57" s="12">
        <v>8</v>
      </c>
      <c r="D57" s="8">
        <v>2.95</v>
      </c>
      <c r="E57" s="12">
        <v>6</v>
      </c>
      <c r="F57" s="8">
        <v>3.82</v>
      </c>
      <c r="G57" s="12">
        <v>2</v>
      </c>
      <c r="H57" s="8">
        <v>1.85</v>
      </c>
      <c r="I57" s="12">
        <v>0</v>
      </c>
    </row>
    <row r="58" spans="2:9" ht="15" customHeight="1" x14ac:dyDescent="0.2">
      <c r="B58" t="s">
        <v>118</v>
      </c>
      <c r="C58" s="12">
        <v>7</v>
      </c>
      <c r="D58" s="8">
        <v>2.58</v>
      </c>
      <c r="E58" s="12">
        <v>5</v>
      </c>
      <c r="F58" s="8">
        <v>3.18</v>
      </c>
      <c r="G58" s="12">
        <v>2</v>
      </c>
      <c r="H58" s="8">
        <v>1.85</v>
      </c>
      <c r="I58" s="12">
        <v>0</v>
      </c>
    </row>
    <row r="59" spans="2:9" ht="15" customHeight="1" x14ac:dyDescent="0.2">
      <c r="B59" t="s">
        <v>122</v>
      </c>
      <c r="C59" s="12">
        <v>7</v>
      </c>
      <c r="D59" s="8">
        <v>2.58</v>
      </c>
      <c r="E59" s="12">
        <v>5</v>
      </c>
      <c r="F59" s="8">
        <v>3.18</v>
      </c>
      <c r="G59" s="12">
        <v>2</v>
      </c>
      <c r="H59" s="8">
        <v>1.85</v>
      </c>
      <c r="I59" s="12">
        <v>0</v>
      </c>
    </row>
    <row r="60" spans="2:9" ht="15" customHeight="1" x14ac:dyDescent="0.2">
      <c r="B60" t="s">
        <v>171</v>
      </c>
      <c r="C60" s="12">
        <v>7</v>
      </c>
      <c r="D60" s="8">
        <v>2.58</v>
      </c>
      <c r="E60" s="12">
        <v>2</v>
      </c>
      <c r="F60" s="8">
        <v>1.27</v>
      </c>
      <c r="G60" s="12">
        <v>5</v>
      </c>
      <c r="H60" s="8">
        <v>4.63</v>
      </c>
      <c r="I60" s="12">
        <v>0</v>
      </c>
    </row>
    <row r="61" spans="2:9" ht="15" customHeight="1" x14ac:dyDescent="0.2">
      <c r="B61" t="s">
        <v>135</v>
      </c>
      <c r="C61" s="12">
        <v>7</v>
      </c>
      <c r="D61" s="8">
        <v>2.58</v>
      </c>
      <c r="E61" s="12">
        <v>6</v>
      </c>
      <c r="F61" s="8">
        <v>3.82</v>
      </c>
      <c r="G61" s="12">
        <v>1</v>
      </c>
      <c r="H61" s="8">
        <v>0.93</v>
      </c>
      <c r="I61" s="12">
        <v>0</v>
      </c>
    </row>
    <row r="62" spans="2:9" ht="15" customHeight="1" x14ac:dyDescent="0.2">
      <c r="B62" t="s">
        <v>119</v>
      </c>
      <c r="C62" s="12">
        <v>6</v>
      </c>
      <c r="D62" s="8">
        <v>2.21</v>
      </c>
      <c r="E62" s="12">
        <v>2</v>
      </c>
      <c r="F62" s="8">
        <v>1.27</v>
      </c>
      <c r="G62" s="12">
        <v>4</v>
      </c>
      <c r="H62" s="8">
        <v>3.7</v>
      </c>
      <c r="I62" s="12">
        <v>0</v>
      </c>
    </row>
    <row r="63" spans="2:9" ht="15" customHeight="1" x14ac:dyDescent="0.2">
      <c r="B63" t="s">
        <v>128</v>
      </c>
      <c r="C63" s="12">
        <v>6</v>
      </c>
      <c r="D63" s="8">
        <v>2.21</v>
      </c>
      <c r="E63" s="12">
        <v>4</v>
      </c>
      <c r="F63" s="8">
        <v>2.5499999999999998</v>
      </c>
      <c r="G63" s="12">
        <v>2</v>
      </c>
      <c r="H63" s="8">
        <v>1.85</v>
      </c>
      <c r="I63" s="12">
        <v>0</v>
      </c>
    </row>
    <row r="64" spans="2:9" ht="15" customHeight="1" x14ac:dyDescent="0.2">
      <c r="B64" t="s">
        <v>161</v>
      </c>
      <c r="C64" s="12">
        <v>5</v>
      </c>
      <c r="D64" s="8">
        <v>1.85</v>
      </c>
      <c r="E64" s="12">
        <v>2</v>
      </c>
      <c r="F64" s="8">
        <v>1.27</v>
      </c>
      <c r="G64" s="12">
        <v>3</v>
      </c>
      <c r="H64" s="8">
        <v>2.78</v>
      </c>
      <c r="I64" s="12">
        <v>0</v>
      </c>
    </row>
    <row r="65" spans="2:9" ht="15" customHeight="1" x14ac:dyDescent="0.2">
      <c r="B65" t="s">
        <v>124</v>
      </c>
      <c r="C65" s="12">
        <v>5</v>
      </c>
      <c r="D65" s="8">
        <v>1.85</v>
      </c>
      <c r="E65" s="12">
        <v>4</v>
      </c>
      <c r="F65" s="8">
        <v>2.5499999999999998</v>
      </c>
      <c r="G65" s="12">
        <v>1</v>
      </c>
      <c r="H65" s="8">
        <v>0.93</v>
      </c>
      <c r="I65" s="12">
        <v>0</v>
      </c>
    </row>
    <row r="66" spans="2:9" ht="15" customHeight="1" x14ac:dyDescent="0.2">
      <c r="B66" t="s">
        <v>193</v>
      </c>
      <c r="C66" s="12">
        <v>5</v>
      </c>
      <c r="D66" s="8">
        <v>1.85</v>
      </c>
      <c r="E66" s="12">
        <v>0</v>
      </c>
      <c r="F66" s="8">
        <v>0</v>
      </c>
      <c r="G66" s="12">
        <v>4</v>
      </c>
      <c r="H66" s="8">
        <v>3.7</v>
      </c>
      <c r="I66" s="12">
        <v>0</v>
      </c>
    </row>
    <row r="67" spans="2:9" ht="15" customHeight="1" x14ac:dyDescent="0.2">
      <c r="B67" t="s">
        <v>167</v>
      </c>
      <c r="C67" s="12">
        <v>4</v>
      </c>
      <c r="D67" s="8">
        <v>1.48</v>
      </c>
      <c r="E67" s="12">
        <v>3</v>
      </c>
      <c r="F67" s="8">
        <v>1.91</v>
      </c>
      <c r="G67" s="12">
        <v>1</v>
      </c>
      <c r="H67" s="8">
        <v>0.93</v>
      </c>
      <c r="I67" s="12">
        <v>0</v>
      </c>
    </row>
    <row r="68" spans="2:9" ht="15" customHeight="1" x14ac:dyDescent="0.2">
      <c r="B68" t="s">
        <v>200</v>
      </c>
      <c r="C68" s="12">
        <v>4</v>
      </c>
      <c r="D68" s="8">
        <v>1.48</v>
      </c>
      <c r="E68" s="12">
        <v>2</v>
      </c>
      <c r="F68" s="8">
        <v>1.27</v>
      </c>
      <c r="G68" s="12">
        <v>2</v>
      </c>
      <c r="H68" s="8">
        <v>1.85</v>
      </c>
      <c r="I68" s="12">
        <v>0</v>
      </c>
    </row>
    <row r="69" spans="2:9" ht="15" customHeight="1" x14ac:dyDescent="0.2">
      <c r="B69" t="s">
        <v>160</v>
      </c>
      <c r="C69" s="12">
        <v>4</v>
      </c>
      <c r="D69" s="8">
        <v>1.48</v>
      </c>
      <c r="E69" s="12">
        <v>3</v>
      </c>
      <c r="F69" s="8">
        <v>1.91</v>
      </c>
      <c r="G69" s="12">
        <v>1</v>
      </c>
      <c r="H69" s="8">
        <v>0.93</v>
      </c>
      <c r="I69" s="12">
        <v>0</v>
      </c>
    </row>
    <row r="70" spans="2:9" ht="15" customHeight="1" x14ac:dyDescent="0.2">
      <c r="B70" t="s">
        <v>156</v>
      </c>
      <c r="C70" s="12">
        <v>4</v>
      </c>
      <c r="D70" s="8">
        <v>1.48</v>
      </c>
      <c r="E70" s="12">
        <v>3</v>
      </c>
      <c r="F70" s="8">
        <v>1.91</v>
      </c>
      <c r="G70" s="12">
        <v>1</v>
      </c>
      <c r="H70" s="8">
        <v>0.93</v>
      </c>
      <c r="I70" s="12">
        <v>0</v>
      </c>
    </row>
    <row r="71" spans="2:9" ht="15" customHeight="1" x14ac:dyDescent="0.2">
      <c r="B71" t="s">
        <v>190</v>
      </c>
      <c r="C71" s="12">
        <v>4</v>
      </c>
      <c r="D71" s="8">
        <v>1.48</v>
      </c>
      <c r="E71" s="12">
        <v>4</v>
      </c>
      <c r="F71" s="8">
        <v>2.5499999999999998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126</v>
      </c>
      <c r="C72" s="12">
        <v>4</v>
      </c>
      <c r="D72" s="8">
        <v>1.48</v>
      </c>
      <c r="E72" s="12">
        <v>4</v>
      </c>
      <c r="F72" s="8">
        <v>2.5499999999999998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127</v>
      </c>
      <c r="C73" s="12">
        <v>4</v>
      </c>
      <c r="D73" s="8">
        <v>1.48</v>
      </c>
      <c r="E73" s="12">
        <v>1</v>
      </c>
      <c r="F73" s="8">
        <v>0.64</v>
      </c>
      <c r="G73" s="12">
        <v>3</v>
      </c>
      <c r="H73" s="8">
        <v>2.78</v>
      </c>
      <c r="I73" s="12">
        <v>0</v>
      </c>
    </row>
    <row r="74" spans="2:9" ht="15" customHeight="1" x14ac:dyDescent="0.2">
      <c r="B74" t="s">
        <v>177</v>
      </c>
      <c r="C74" s="12">
        <v>4</v>
      </c>
      <c r="D74" s="8">
        <v>1.48</v>
      </c>
      <c r="E74" s="12">
        <v>2</v>
      </c>
      <c r="F74" s="8">
        <v>1.27</v>
      </c>
      <c r="G74" s="12">
        <v>2</v>
      </c>
      <c r="H74" s="8">
        <v>1.85</v>
      </c>
      <c r="I74" s="12">
        <v>0</v>
      </c>
    </row>
    <row r="76" spans="2:9" ht="15" customHeight="1" x14ac:dyDescent="0.2">
      <c r="B76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CD18-1085-470D-BC3B-A7870BED3AAB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0.33</v>
      </c>
      <c r="E5" s="12">
        <v>0</v>
      </c>
      <c r="F5" s="8">
        <v>0</v>
      </c>
      <c r="G5" s="12">
        <v>1</v>
      </c>
      <c r="H5" s="8">
        <v>0.94</v>
      </c>
      <c r="I5" s="12">
        <v>0</v>
      </c>
    </row>
    <row r="6" spans="2:9" ht="15" customHeight="1" x14ac:dyDescent="0.2">
      <c r="B6" t="s">
        <v>42</v>
      </c>
      <c r="C6" s="12">
        <v>71</v>
      </c>
      <c r="D6" s="8">
        <v>23.2</v>
      </c>
      <c r="E6" s="12">
        <v>37</v>
      </c>
      <c r="F6" s="8">
        <v>18.88</v>
      </c>
      <c r="G6" s="12">
        <v>34</v>
      </c>
      <c r="H6" s="8">
        <v>32.08</v>
      </c>
      <c r="I6" s="12">
        <v>0</v>
      </c>
    </row>
    <row r="7" spans="2:9" ht="15" customHeight="1" x14ac:dyDescent="0.2">
      <c r="B7" t="s">
        <v>43</v>
      </c>
      <c r="C7" s="12">
        <v>39</v>
      </c>
      <c r="D7" s="8">
        <v>12.75</v>
      </c>
      <c r="E7" s="12">
        <v>17</v>
      </c>
      <c r="F7" s="8">
        <v>8.67</v>
      </c>
      <c r="G7" s="12">
        <v>22</v>
      </c>
      <c r="H7" s="8">
        <v>20.75</v>
      </c>
      <c r="I7" s="12">
        <v>0</v>
      </c>
    </row>
    <row r="8" spans="2:9" ht="15" customHeight="1" x14ac:dyDescent="0.2">
      <c r="B8" t="s">
        <v>44</v>
      </c>
      <c r="C8" s="12">
        <v>3</v>
      </c>
      <c r="D8" s="8">
        <v>0.98</v>
      </c>
      <c r="E8" s="12">
        <v>0</v>
      </c>
      <c r="F8" s="8">
        <v>0</v>
      </c>
      <c r="G8" s="12">
        <v>3</v>
      </c>
      <c r="H8" s="8">
        <v>2.83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6</v>
      </c>
      <c r="D10" s="8">
        <v>1.96</v>
      </c>
      <c r="E10" s="12">
        <v>1</v>
      </c>
      <c r="F10" s="8">
        <v>0.51</v>
      </c>
      <c r="G10" s="12">
        <v>5</v>
      </c>
      <c r="H10" s="8">
        <v>4.72</v>
      </c>
      <c r="I10" s="12">
        <v>0</v>
      </c>
    </row>
    <row r="11" spans="2:9" ht="15" customHeight="1" x14ac:dyDescent="0.2">
      <c r="B11" t="s">
        <v>47</v>
      </c>
      <c r="C11" s="12">
        <v>82</v>
      </c>
      <c r="D11" s="8">
        <v>26.8</v>
      </c>
      <c r="E11" s="12">
        <v>55</v>
      </c>
      <c r="F11" s="8">
        <v>28.06</v>
      </c>
      <c r="G11" s="12">
        <v>27</v>
      </c>
      <c r="H11" s="8">
        <v>25.47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5</v>
      </c>
      <c r="D13" s="8">
        <v>1.63</v>
      </c>
      <c r="E13" s="12">
        <v>3</v>
      </c>
      <c r="F13" s="8">
        <v>1.53</v>
      </c>
      <c r="G13" s="12">
        <v>2</v>
      </c>
      <c r="H13" s="8">
        <v>1.89</v>
      </c>
      <c r="I13" s="12">
        <v>0</v>
      </c>
    </row>
    <row r="14" spans="2:9" ht="15" customHeight="1" x14ac:dyDescent="0.2">
      <c r="B14" t="s">
        <v>50</v>
      </c>
      <c r="C14" s="12">
        <v>8</v>
      </c>
      <c r="D14" s="8">
        <v>2.61</v>
      </c>
      <c r="E14" s="12">
        <v>3</v>
      </c>
      <c r="F14" s="8">
        <v>1.53</v>
      </c>
      <c r="G14" s="12">
        <v>4</v>
      </c>
      <c r="H14" s="8">
        <v>3.77</v>
      </c>
      <c r="I14" s="12">
        <v>0</v>
      </c>
    </row>
    <row r="15" spans="2:9" ht="15" customHeight="1" x14ac:dyDescent="0.2">
      <c r="B15" t="s">
        <v>51</v>
      </c>
      <c r="C15" s="12">
        <v>31</v>
      </c>
      <c r="D15" s="8">
        <v>10.130000000000001</v>
      </c>
      <c r="E15" s="12">
        <v>27</v>
      </c>
      <c r="F15" s="8">
        <v>13.78</v>
      </c>
      <c r="G15" s="12">
        <v>3</v>
      </c>
      <c r="H15" s="8">
        <v>2.83</v>
      </c>
      <c r="I15" s="12">
        <v>0</v>
      </c>
    </row>
    <row r="16" spans="2:9" ht="15" customHeight="1" x14ac:dyDescent="0.2">
      <c r="B16" t="s">
        <v>52</v>
      </c>
      <c r="C16" s="12">
        <v>37</v>
      </c>
      <c r="D16" s="8">
        <v>12.09</v>
      </c>
      <c r="E16" s="12">
        <v>36</v>
      </c>
      <c r="F16" s="8">
        <v>18.37</v>
      </c>
      <c r="G16" s="12">
        <v>1</v>
      </c>
      <c r="H16" s="8">
        <v>0.94</v>
      </c>
      <c r="I16" s="12">
        <v>0</v>
      </c>
    </row>
    <row r="17" spans="2:9" ht="15" customHeight="1" x14ac:dyDescent="0.2">
      <c r="B17" t="s">
        <v>53</v>
      </c>
      <c r="C17" s="12">
        <v>5</v>
      </c>
      <c r="D17" s="8">
        <v>1.63</v>
      </c>
      <c r="E17" s="12">
        <v>4</v>
      </c>
      <c r="F17" s="8">
        <v>2.04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8</v>
      </c>
      <c r="D18" s="8">
        <v>2.61</v>
      </c>
      <c r="E18" s="12">
        <v>6</v>
      </c>
      <c r="F18" s="8">
        <v>3.06</v>
      </c>
      <c r="G18" s="12">
        <v>2</v>
      </c>
      <c r="H18" s="8">
        <v>1.89</v>
      </c>
      <c r="I18" s="12">
        <v>0</v>
      </c>
    </row>
    <row r="19" spans="2:9" ht="15" customHeight="1" x14ac:dyDescent="0.2">
      <c r="B19" t="s">
        <v>55</v>
      </c>
      <c r="C19" s="12">
        <v>10</v>
      </c>
      <c r="D19" s="8">
        <v>3.27</v>
      </c>
      <c r="E19" s="12">
        <v>7</v>
      </c>
      <c r="F19" s="8">
        <v>3.57</v>
      </c>
      <c r="G19" s="12">
        <v>2</v>
      </c>
      <c r="H19" s="8">
        <v>1.89</v>
      </c>
      <c r="I19" s="12">
        <v>1</v>
      </c>
    </row>
    <row r="20" spans="2:9" ht="15" customHeight="1" x14ac:dyDescent="0.2">
      <c r="B20" s="9" t="s">
        <v>225</v>
      </c>
      <c r="C20" s="12">
        <f>SUM(LTBL_04341[総数／事業所数])</f>
        <v>306</v>
      </c>
      <c r="E20" s="12">
        <f>SUBTOTAL(109,LTBL_04341[個人／事業所数])</f>
        <v>196</v>
      </c>
      <c r="G20" s="12">
        <f>SUBTOTAL(109,LTBL_04341[法人／事業所数])</f>
        <v>106</v>
      </c>
      <c r="I20" s="12">
        <f>SUBTOTAL(109,LTBL_04341[法人以外の団体／事業所数])</f>
        <v>1</v>
      </c>
    </row>
    <row r="21" spans="2:9" ht="15" customHeight="1" x14ac:dyDescent="0.2">
      <c r="E21" s="11">
        <f>LTBL_04341[[#Totals],[個人／事業所数]]/LTBL_04341[[#Totals],[総数／事業所数]]</f>
        <v>0.64052287581699341</v>
      </c>
      <c r="G21" s="11">
        <f>LTBL_04341[[#Totals],[法人／事業所数]]/LTBL_04341[[#Totals],[総数／事業所数]]</f>
        <v>0.34640522875816993</v>
      </c>
      <c r="I21" s="11">
        <f>LTBL_04341[[#Totals],[法人以外の団体／事業所数]]/LTBL_04341[[#Totals],[総数／事業所数]]</f>
        <v>3.2679738562091504E-3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37</v>
      </c>
      <c r="D24" s="8">
        <v>12.09</v>
      </c>
      <c r="E24" s="12">
        <v>36</v>
      </c>
      <c r="F24" s="8">
        <v>18.37</v>
      </c>
      <c r="G24" s="12">
        <v>1</v>
      </c>
      <c r="H24" s="8">
        <v>0.94</v>
      </c>
      <c r="I24" s="12">
        <v>0</v>
      </c>
    </row>
    <row r="25" spans="2:9" ht="15" customHeight="1" x14ac:dyDescent="0.2">
      <c r="B25" t="s">
        <v>64</v>
      </c>
      <c r="C25" s="12">
        <v>34</v>
      </c>
      <c r="D25" s="8">
        <v>11.11</v>
      </c>
      <c r="E25" s="12">
        <v>14</v>
      </c>
      <c r="F25" s="8">
        <v>7.14</v>
      </c>
      <c r="G25" s="12">
        <v>20</v>
      </c>
      <c r="H25" s="8">
        <v>18.87</v>
      </c>
      <c r="I25" s="12">
        <v>0</v>
      </c>
    </row>
    <row r="26" spans="2:9" ht="15" customHeight="1" x14ac:dyDescent="0.2">
      <c r="B26" t="s">
        <v>74</v>
      </c>
      <c r="C26" s="12">
        <v>30</v>
      </c>
      <c r="D26" s="8">
        <v>9.8000000000000007</v>
      </c>
      <c r="E26" s="12">
        <v>17</v>
      </c>
      <c r="F26" s="8">
        <v>8.67</v>
      </c>
      <c r="G26" s="12">
        <v>13</v>
      </c>
      <c r="H26" s="8">
        <v>12.26</v>
      </c>
      <c r="I26" s="12">
        <v>0</v>
      </c>
    </row>
    <row r="27" spans="2:9" ht="15" customHeight="1" x14ac:dyDescent="0.2">
      <c r="B27" t="s">
        <v>65</v>
      </c>
      <c r="C27" s="12">
        <v>26</v>
      </c>
      <c r="D27" s="8">
        <v>8.5</v>
      </c>
      <c r="E27" s="12">
        <v>18</v>
      </c>
      <c r="F27" s="8">
        <v>9.18</v>
      </c>
      <c r="G27" s="12">
        <v>8</v>
      </c>
      <c r="H27" s="8">
        <v>7.55</v>
      </c>
      <c r="I27" s="12">
        <v>0</v>
      </c>
    </row>
    <row r="28" spans="2:9" ht="15" customHeight="1" x14ac:dyDescent="0.2">
      <c r="B28" t="s">
        <v>79</v>
      </c>
      <c r="C28" s="12">
        <v>26</v>
      </c>
      <c r="D28" s="8">
        <v>8.5</v>
      </c>
      <c r="E28" s="12">
        <v>24</v>
      </c>
      <c r="F28" s="8">
        <v>12.24</v>
      </c>
      <c r="G28" s="12">
        <v>2</v>
      </c>
      <c r="H28" s="8">
        <v>1.89</v>
      </c>
      <c r="I28" s="12">
        <v>0</v>
      </c>
    </row>
    <row r="29" spans="2:9" ht="15" customHeight="1" x14ac:dyDescent="0.2">
      <c r="B29" t="s">
        <v>72</v>
      </c>
      <c r="C29" s="12">
        <v>23</v>
      </c>
      <c r="D29" s="8">
        <v>7.52</v>
      </c>
      <c r="E29" s="12">
        <v>20</v>
      </c>
      <c r="F29" s="8">
        <v>10.199999999999999</v>
      </c>
      <c r="G29" s="12">
        <v>3</v>
      </c>
      <c r="H29" s="8">
        <v>2.83</v>
      </c>
      <c r="I29" s="12">
        <v>0</v>
      </c>
    </row>
    <row r="30" spans="2:9" ht="15" customHeight="1" x14ac:dyDescent="0.2">
      <c r="B30" t="s">
        <v>73</v>
      </c>
      <c r="C30" s="12">
        <v>14</v>
      </c>
      <c r="D30" s="8">
        <v>4.58</v>
      </c>
      <c r="E30" s="12">
        <v>11</v>
      </c>
      <c r="F30" s="8">
        <v>5.61</v>
      </c>
      <c r="G30" s="12">
        <v>3</v>
      </c>
      <c r="H30" s="8">
        <v>2.83</v>
      </c>
      <c r="I30" s="12">
        <v>0</v>
      </c>
    </row>
    <row r="31" spans="2:9" ht="15" customHeight="1" x14ac:dyDescent="0.2">
      <c r="B31" t="s">
        <v>66</v>
      </c>
      <c r="C31" s="12">
        <v>11</v>
      </c>
      <c r="D31" s="8">
        <v>3.59</v>
      </c>
      <c r="E31" s="12">
        <v>5</v>
      </c>
      <c r="F31" s="8">
        <v>2.5499999999999998</v>
      </c>
      <c r="G31" s="12">
        <v>6</v>
      </c>
      <c r="H31" s="8">
        <v>5.66</v>
      </c>
      <c r="I31" s="12">
        <v>0</v>
      </c>
    </row>
    <row r="32" spans="2:9" ht="15" customHeight="1" x14ac:dyDescent="0.2">
      <c r="B32" t="s">
        <v>96</v>
      </c>
      <c r="C32" s="12">
        <v>9</v>
      </c>
      <c r="D32" s="8">
        <v>2.94</v>
      </c>
      <c r="E32" s="12">
        <v>4</v>
      </c>
      <c r="F32" s="8">
        <v>2.04</v>
      </c>
      <c r="G32" s="12">
        <v>5</v>
      </c>
      <c r="H32" s="8">
        <v>4.72</v>
      </c>
      <c r="I32" s="12">
        <v>0</v>
      </c>
    </row>
    <row r="33" spans="2:9" ht="15" customHeight="1" x14ac:dyDescent="0.2">
      <c r="B33" t="s">
        <v>98</v>
      </c>
      <c r="C33" s="12">
        <v>8</v>
      </c>
      <c r="D33" s="8">
        <v>2.61</v>
      </c>
      <c r="E33" s="12">
        <v>4</v>
      </c>
      <c r="F33" s="8">
        <v>2.04</v>
      </c>
      <c r="G33" s="12">
        <v>4</v>
      </c>
      <c r="H33" s="8">
        <v>3.77</v>
      </c>
      <c r="I33" s="12">
        <v>0</v>
      </c>
    </row>
    <row r="34" spans="2:9" ht="15" customHeight="1" x14ac:dyDescent="0.2">
      <c r="B34" t="s">
        <v>82</v>
      </c>
      <c r="C34" s="12">
        <v>8</v>
      </c>
      <c r="D34" s="8">
        <v>2.61</v>
      </c>
      <c r="E34" s="12">
        <v>6</v>
      </c>
      <c r="F34" s="8">
        <v>3.06</v>
      </c>
      <c r="G34" s="12">
        <v>2</v>
      </c>
      <c r="H34" s="8">
        <v>1.89</v>
      </c>
      <c r="I34" s="12">
        <v>0</v>
      </c>
    </row>
    <row r="35" spans="2:9" ht="15" customHeight="1" x14ac:dyDescent="0.2">
      <c r="B35" t="s">
        <v>71</v>
      </c>
      <c r="C35" s="12">
        <v>6</v>
      </c>
      <c r="D35" s="8">
        <v>1.96</v>
      </c>
      <c r="E35" s="12">
        <v>5</v>
      </c>
      <c r="F35" s="8">
        <v>2.5499999999999998</v>
      </c>
      <c r="G35" s="12">
        <v>1</v>
      </c>
      <c r="H35" s="8">
        <v>0.94</v>
      </c>
      <c r="I35" s="12">
        <v>0</v>
      </c>
    </row>
    <row r="36" spans="2:9" ht="15" customHeight="1" x14ac:dyDescent="0.2">
      <c r="B36" t="s">
        <v>102</v>
      </c>
      <c r="C36" s="12">
        <v>5</v>
      </c>
      <c r="D36" s="8">
        <v>1.63</v>
      </c>
      <c r="E36" s="12">
        <v>1</v>
      </c>
      <c r="F36" s="8">
        <v>0.51</v>
      </c>
      <c r="G36" s="12">
        <v>4</v>
      </c>
      <c r="H36" s="8">
        <v>3.77</v>
      </c>
      <c r="I36" s="12">
        <v>0</v>
      </c>
    </row>
    <row r="37" spans="2:9" ht="15" customHeight="1" x14ac:dyDescent="0.2">
      <c r="B37" t="s">
        <v>68</v>
      </c>
      <c r="C37" s="12">
        <v>5</v>
      </c>
      <c r="D37" s="8">
        <v>1.63</v>
      </c>
      <c r="E37" s="12">
        <v>2</v>
      </c>
      <c r="F37" s="8">
        <v>1.02</v>
      </c>
      <c r="G37" s="12">
        <v>3</v>
      </c>
      <c r="H37" s="8">
        <v>2.83</v>
      </c>
      <c r="I37" s="12">
        <v>0</v>
      </c>
    </row>
    <row r="38" spans="2:9" ht="15" customHeight="1" x14ac:dyDescent="0.2">
      <c r="B38" t="s">
        <v>81</v>
      </c>
      <c r="C38" s="12">
        <v>5</v>
      </c>
      <c r="D38" s="8">
        <v>1.63</v>
      </c>
      <c r="E38" s="12">
        <v>4</v>
      </c>
      <c r="F38" s="8">
        <v>2.04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87</v>
      </c>
      <c r="C39" s="12">
        <v>5</v>
      </c>
      <c r="D39" s="8">
        <v>1.63</v>
      </c>
      <c r="E39" s="12">
        <v>5</v>
      </c>
      <c r="F39" s="8">
        <v>2.5499999999999998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78</v>
      </c>
      <c r="C40" s="12">
        <v>4</v>
      </c>
      <c r="D40" s="8">
        <v>1.31</v>
      </c>
      <c r="E40" s="12">
        <v>1</v>
      </c>
      <c r="F40" s="8">
        <v>0.51</v>
      </c>
      <c r="G40" s="12">
        <v>3</v>
      </c>
      <c r="H40" s="8">
        <v>2.83</v>
      </c>
      <c r="I40" s="12">
        <v>0</v>
      </c>
    </row>
    <row r="41" spans="2:9" ht="15" customHeight="1" x14ac:dyDescent="0.2">
      <c r="B41" t="s">
        <v>91</v>
      </c>
      <c r="C41" s="12">
        <v>3</v>
      </c>
      <c r="D41" s="8">
        <v>0.98</v>
      </c>
      <c r="E41" s="12">
        <v>2</v>
      </c>
      <c r="F41" s="8">
        <v>1.02</v>
      </c>
      <c r="G41" s="12">
        <v>1</v>
      </c>
      <c r="H41" s="8">
        <v>0.94</v>
      </c>
      <c r="I41" s="12">
        <v>0</v>
      </c>
    </row>
    <row r="42" spans="2:9" ht="15" customHeight="1" x14ac:dyDescent="0.2">
      <c r="B42" t="s">
        <v>103</v>
      </c>
      <c r="C42" s="12">
        <v>3</v>
      </c>
      <c r="D42" s="8">
        <v>0.98</v>
      </c>
      <c r="E42" s="12">
        <v>2</v>
      </c>
      <c r="F42" s="8">
        <v>1.02</v>
      </c>
      <c r="G42" s="12">
        <v>1</v>
      </c>
      <c r="H42" s="8">
        <v>0.94</v>
      </c>
      <c r="I42" s="12">
        <v>0</v>
      </c>
    </row>
    <row r="43" spans="2:9" ht="15" customHeight="1" x14ac:dyDescent="0.2">
      <c r="B43" t="s">
        <v>110</v>
      </c>
      <c r="C43" s="12">
        <v>3</v>
      </c>
      <c r="D43" s="8">
        <v>0.98</v>
      </c>
      <c r="E43" s="12">
        <v>0</v>
      </c>
      <c r="F43" s="8">
        <v>0</v>
      </c>
      <c r="G43" s="12">
        <v>3</v>
      </c>
      <c r="H43" s="8">
        <v>2.83</v>
      </c>
      <c r="I43" s="12">
        <v>0</v>
      </c>
    </row>
    <row r="44" spans="2:9" ht="15" customHeight="1" x14ac:dyDescent="0.2">
      <c r="B44" t="s">
        <v>77</v>
      </c>
      <c r="C44" s="12">
        <v>3</v>
      </c>
      <c r="D44" s="8">
        <v>0.98</v>
      </c>
      <c r="E44" s="12">
        <v>2</v>
      </c>
      <c r="F44" s="8">
        <v>1.02</v>
      </c>
      <c r="G44" s="12">
        <v>1</v>
      </c>
      <c r="H44" s="8">
        <v>0.94</v>
      </c>
      <c r="I44" s="12">
        <v>0</v>
      </c>
    </row>
    <row r="45" spans="2:9" ht="15" customHeight="1" x14ac:dyDescent="0.2">
      <c r="B45" t="s">
        <v>92</v>
      </c>
      <c r="C45" s="12">
        <v>3</v>
      </c>
      <c r="D45" s="8">
        <v>0.98</v>
      </c>
      <c r="E45" s="12">
        <v>3</v>
      </c>
      <c r="F45" s="8">
        <v>1.53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84</v>
      </c>
      <c r="C46" s="12">
        <v>3</v>
      </c>
      <c r="D46" s="8">
        <v>0.98</v>
      </c>
      <c r="E46" s="12">
        <v>1</v>
      </c>
      <c r="F46" s="8">
        <v>0.51</v>
      </c>
      <c r="G46" s="12">
        <v>2</v>
      </c>
      <c r="H46" s="8">
        <v>1.89</v>
      </c>
      <c r="I46" s="12">
        <v>0</v>
      </c>
    </row>
    <row r="49" spans="2:9" ht="33" customHeight="1" x14ac:dyDescent="0.2">
      <c r="B49" t="s">
        <v>227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132</v>
      </c>
      <c r="C50" s="12">
        <v>17</v>
      </c>
      <c r="D50" s="8">
        <v>5.56</v>
      </c>
      <c r="E50" s="12">
        <v>17</v>
      </c>
      <c r="F50" s="8">
        <v>8.67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131</v>
      </c>
      <c r="C51" s="12">
        <v>16</v>
      </c>
      <c r="D51" s="8">
        <v>5.23</v>
      </c>
      <c r="E51" s="12">
        <v>16</v>
      </c>
      <c r="F51" s="8">
        <v>8.16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118</v>
      </c>
      <c r="C52" s="12">
        <v>14</v>
      </c>
      <c r="D52" s="8">
        <v>4.58</v>
      </c>
      <c r="E52" s="12">
        <v>9</v>
      </c>
      <c r="F52" s="8">
        <v>4.59</v>
      </c>
      <c r="G52" s="12">
        <v>5</v>
      </c>
      <c r="H52" s="8">
        <v>4.72</v>
      </c>
      <c r="I52" s="12">
        <v>0</v>
      </c>
    </row>
    <row r="53" spans="2:9" ht="15" customHeight="1" x14ac:dyDescent="0.2">
      <c r="B53" t="s">
        <v>128</v>
      </c>
      <c r="C53" s="12">
        <v>11</v>
      </c>
      <c r="D53" s="8">
        <v>3.59</v>
      </c>
      <c r="E53" s="12">
        <v>9</v>
      </c>
      <c r="F53" s="8">
        <v>4.59</v>
      </c>
      <c r="G53" s="12">
        <v>2</v>
      </c>
      <c r="H53" s="8">
        <v>1.89</v>
      </c>
      <c r="I53" s="12">
        <v>0</v>
      </c>
    </row>
    <row r="54" spans="2:9" ht="15" customHeight="1" x14ac:dyDescent="0.2">
      <c r="B54" t="s">
        <v>116</v>
      </c>
      <c r="C54" s="12">
        <v>10</v>
      </c>
      <c r="D54" s="8">
        <v>3.27</v>
      </c>
      <c r="E54" s="12">
        <v>1</v>
      </c>
      <c r="F54" s="8">
        <v>0.51</v>
      </c>
      <c r="G54" s="12">
        <v>9</v>
      </c>
      <c r="H54" s="8">
        <v>8.49</v>
      </c>
      <c r="I54" s="12">
        <v>0</v>
      </c>
    </row>
    <row r="55" spans="2:9" ht="15" customHeight="1" x14ac:dyDescent="0.2">
      <c r="B55" t="s">
        <v>121</v>
      </c>
      <c r="C55" s="12">
        <v>10</v>
      </c>
      <c r="D55" s="8">
        <v>3.27</v>
      </c>
      <c r="E55" s="12">
        <v>9</v>
      </c>
      <c r="F55" s="8">
        <v>4.59</v>
      </c>
      <c r="G55" s="12">
        <v>1</v>
      </c>
      <c r="H55" s="8">
        <v>0.94</v>
      </c>
      <c r="I55" s="12">
        <v>0</v>
      </c>
    </row>
    <row r="56" spans="2:9" ht="15" customHeight="1" x14ac:dyDescent="0.2">
      <c r="B56" t="s">
        <v>171</v>
      </c>
      <c r="C56" s="12">
        <v>10</v>
      </c>
      <c r="D56" s="8">
        <v>3.27</v>
      </c>
      <c r="E56" s="12">
        <v>2</v>
      </c>
      <c r="F56" s="8">
        <v>1.02</v>
      </c>
      <c r="G56" s="12">
        <v>8</v>
      </c>
      <c r="H56" s="8">
        <v>7.55</v>
      </c>
      <c r="I56" s="12">
        <v>0</v>
      </c>
    </row>
    <row r="57" spans="2:9" ht="15" customHeight="1" x14ac:dyDescent="0.2">
      <c r="B57" t="s">
        <v>161</v>
      </c>
      <c r="C57" s="12">
        <v>9</v>
      </c>
      <c r="D57" s="8">
        <v>2.94</v>
      </c>
      <c r="E57" s="12">
        <v>8</v>
      </c>
      <c r="F57" s="8">
        <v>4.08</v>
      </c>
      <c r="G57" s="12">
        <v>1</v>
      </c>
      <c r="H57" s="8">
        <v>0.94</v>
      </c>
      <c r="I57" s="12">
        <v>0</v>
      </c>
    </row>
    <row r="58" spans="2:9" ht="15" customHeight="1" x14ac:dyDescent="0.2">
      <c r="B58" t="s">
        <v>124</v>
      </c>
      <c r="C58" s="12">
        <v>9</v>
      </c>
      <c r="D58" s="8">
        <v>2.94</v>
      </c>
      <c r="E58" s="12">
        <v>6</v>
      </c>
      <c r="F58" s="8">
        <v>3.06</v>
      </c>
      <c r="G58" s="12">
        <v>3</v>
      </c>
      <c r="H58" s="8">
        <v>2.83</v>
      </c>
      <c r="I58" s="12">
        <v>0</v>
      </c>
    </row>
    <row r="59" spans="2:9" ht="15" customHeight="1" x14ac:dyDescent="0.2">
      <c r="B59" t="s">
        <v>122</v>
      </c>
      <c r="C59" s="12">
        <v>8</v>
      </c>
      <c r="D59" s="8">
        <v>2.61</v>
      </c>
      <c r="E59" s="12">
        <v>7</v>
      </c>
      <c r="F59" s="8">
        <v>3.57</v>
      </c>
      <c r="G59" s="12">
        <v>1</v>
      </c>
      <c r="H59" s="8">
        <v>0.94</v>
      </c>
      <c r="I59" s="12">
        <v>0</v>
      </c>
    </row>
    <row r="60" spans="2:9" ht="15" customHeight="1" x14ac:dyDescent="0.2">
      <c r="B60" t="s">
        <v>117</v>
      </c>
      <c r="C60" s="12">
        <v>7</v>
      </c>
      <c r="D60" s="8">
        <v>2.29</v>
      </c>
      <c r="E60" s="12">
        <v>3</v>
      </c>
      <c r="F60" s="8">
        <v>1.53</v>
      </c>
      <c r="G60" s="12">
        <v>4</v>
      </c>
      <c r="H60" s="8">
        <v>3.77</v>
      </c>
      <c r="I60" s="12">
        <v>0</v>
      </c>
    </row>
    <row r="61" spans="2:9" ht="15" customHeight="1" x14ac:dyDescent="0.2">
      <c r="B61" t="s">
        <v>202</v>
      </c>
      <c r="C61" s="12">
        <v>6</v>
      </c>
      <c r="D61" s="8">
        <v>1.96</v>
      </c>
      <c r="E61" s="12">
        <v>4</v>
      </c>
      <c r="F61" s="8">
        <v>2.04</v>
      </c>
      <c r="G61" s="12">
        <v>2</v>
      </c>
      <c r="H61" s="8">
        <v>1.89</v>
      </c>
      <c r="I61" s="12">
        <v>0</v>
      </c>
    </row>
    <row r="62" spans="2:9" ht="15" customHeight="1" x14ac:dyDescent="0.2">
      <c r="B62" t="s">
        <v>201</v>
      </c>
      <c r="C62" s="12">
        <v>5</v>
      </c>
      <c r="D62" s="8">
        <v>1.63</v>
      </c>
      <c r="E62" s="12">
        <v>4</v>
      </c>
      <c r="F62" s="8">
        <v>2.04</v>
      </c>
      <c r="G62" s="12">
        <v>1</v>
      </c>
      <c r="H62" s="8">
        <v>0.94</v>
      </c>
      <c r="I62" s="12">
        <v>0</v>
      </c>
    </row>
    <row r="63" spans="2:9" ht="15" customHeight="1" x14ac:dyDescent="0.2">
      <c r="B63" t="s">
        <v>119</v>
      </c>
      <c r="C63" s="12">
        <v>5</v>
      </c>
      <c r="D63" s="8">
        <v>1.63</v>
      </c>
      <c r="E63" s="12">
        <v>2</v>
      </c>
      <c r="F63" s="8">
        <v>1.02</v>
      </c>
      <c r="G63" s="12">
        <v>3</v>
      </c>
      <c r="H63" s="8">
        <v>2.83</v>
      </c>
      <c r="I63" s="12">
        <v>0</v>
      </c>
    </row>
    <row r="64" spans="2:9" ht="15" customHeight="1" x14ac:dyDescent="0.2">
      <c r="B64" t="s">
        <v>120</v>
      </c>
      <c r="C64" s="12">
        <v>5</v>
      </c>
      <c r="D64" s="8">
        <v>1.63</v>
      </c>
      <c r="E64" s="12">
        <v>3</v>
      </c>
      <c r="F64" s="8">
        <v>1.53</v>
      </c>
      <c r="G64" s="12">
        <v>2</v>
      </c>
      <c r="H64" s="8">
        <v>1.89</v>
      </c>
      <c r="I64" s="12">
        <v>0</v>
      </c>
    </row>
    <row r="65" spans="2:9" ht="15" customHeight="1" x14ac:dyDescent="0.2">
      <c r="B65" t="s">
        <v>182</v>
      </c>
      <c r="C65" s="12">
        <v>5</v>
      </c>
      <c r="D65" s="8">
        <v>1.63</v>
      </c>
      <c r="E65" s="12">
        <v>1</v>
      </c>
      <c r="F65" s="8">
        <v>0.51</v>
      </c>
      <c r="G65" s="12">
        <v>4</v>
      </c>
      <c r="H65" s="8">
        <v>3.77</v>
      </c>
      <c r="I65" s="12">
        <v>0</v>
      </c>
    </row>
    <row r="66" spans="2:9" ht="15" customHeight="1" x14ac:dyDescent="0.2">
      <c r="B66" t="s">
        <v>156</v>
      </c>
      <c r="C66" s="12">
        <v>5</v>
      </c>
      <c r="D66" s="8">
        <v>1.63</v>
      </c>
      <c r="E66" s="12">
        <v>3</v>
      </c>
      <c r="F66" s="8">
        <v>1.53</v>
      </c>
      <c r="G66" s="12">
        <v>2</v>
      </c>
      <c r="H66" s="8">
        <v>1.89</v>
      </c>
      <c r="I66" s="12">
        <v>0</v>
      </c>
    </row>
    <row r="67" spans="2:9" ht="15" customHeight="1" x14ac:dyDescent="0.2">
      <c r="B67" t="s">
        <v>170</v>
      </c>
      <c r="C67" s="12">
        <v>5</v>
      </c>
      <c r="D67" s="8">
        <v>1.63</v>
      </c>
      <c r="E67" s="12">
        <v>5</v>
      </c>
      <c r="F67" s="8">
        <v>2.5499999999999998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134</v>
      </c>
      <c r="C68" s="12">
        <v>5</v>
      </c>
      <c r="D68" s="8">
        <v>1.63</v>
      </c>
      <c r="E68" s="12">
        <v>4</v>
      </c>
      <c r="F68" s="8">
        <v>2.04</v>
      </c>
      <c r="G68" s="12">
        <v>1</v>
      </c>
      <c r="H68" s="8">
        <v>0.94</v>
      </c>
      <c r="I68" s="12">
        <v>0</v>
      </c>
    </row>
    <row r="69" spans="2:9" ht="15" customHeight="1" x14ac:dyDescent="0.2">
      <c r="B69" t="s">
        <v>135</v>
      </c>
      <c r="C69" s="12">
        <v>5</v>
      </c>
      <c r="D69" s="8">
        <v>1.63</v>
      </c>
      <c r="E69" s="12">
        <v>5</v>
      </c>
      <c r="F69" s="8">
        <v>2.5499999999999998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4715-9099-4DC2-AE1B-90E46500B35D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255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2</v>
      </c>
      <c r="D5" s="8">
        <v>0.36</v>
      </c>
      <c r="E5" s="12">
        <v>0</v>
      </c>
      <c r="F5" s="8">
        <v>0</v>
      </c>
      <c r="G5" s="12">
        <v>2</v>
      </c>
      <c r="H5" s="8">
        <v>0.77</v>
      </c>
      <c r="I5" s="12">
        <v>0</v>
      </c>
    </row>
    <row r="6" spans="2:9" ht="15" customHeight="1" x14ac:dyDescent="0.2">
      <c r="B6" t="s">
        <v>42</v>
      </c>
      <c r="C6" s="12">
        <v>91</v>
      </c>
      <c r="D6" s="8">
        <v>16.37</v>
      </c>
      <c r="E6" s="12">
        <v>29</v>
      </c>
      <c r="F6" s="8">
        <v>10</v>
      </c>
      <c r="G6" s="12">
        <v>62</v>
      </c>
      <c r="H6" s="8">
        <v>23.75</v>
      </c>
      <c r="I6" s="12">
        <v>0</v>
      </c>
    </row>
    <row r="7" spans="2:9" ht="15" customHeight="1" x14ac:dyDescent="0.2">
      <c r="B7" t="s">
        <v>43</v>
      </c>
      <c r="C7" s="12">
        <v>56</v>
      </c>
      <c r="D7" s="8">
        <v>10.07</v>
      </c>
      <c r="E7" s="12">
        <v>15</v>
      </c>
      <c r="F7" s="8">
        <v>5.17</v>
      </c>
      <c r="G7" s="12">
        <v>41</v>
      </c>
      <c r="H7" s="8">
        <v>15.71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0.18</v>
      </c>
      <c r="E8" s="12">
        <v>0</v>
      </c>
      <c r="F8" s="8">
        <v>0</v>
      </c>
      <c r="G8" s="12">
        <v>1</v>
      </c>
      <c r="H8" s="8">
        <v>0.38</v>
      </c>
      <c r="I8" s="12">
        <v>0</v>
      </c>
    </row>
    <row r="9" spans="2:9" ht="15" customHeight="1" x14ac:dyDescent="0.2">
      <c r="B9" t="s">
        <v>45</v>
      </c>
      <c r="C9" s="12">
        <v>7</v>
      </c>
      <c r="D9" s="8">
        <v>1.26</v>
      </c>
      <c r="E9" s="12">
        <v>0</v>
      </c>
      <c r="F9" s="8">
        <v>0</v>
      </c>
      <c r="G9" s="12">
        <v>7</v>
      </c>
      <c r="H9" s="8">
        <v>2.68</v>
      </c>
      <c r="I9" s="12">
        <v>0</v>
      </c>
    </row>
    <row r="10" spans="2:9" ht="15" customHeight="1" x14ac:dyDescent="0.2">
      <c r="B10" t="s">
        <v>46</v>
      </c>
      <c r="C10" s="12">
        <v>3</v>
      </c>
      <c r="D10" s="8">
        <v>0.54</v>
      </c>
      <c r="E10" s="12">
        <v>0</v>
      </c>
      <c r="F10" s="8">
        <v>0</v>
      </c>
      <c r="G10" s="12">
        <v>3</v>
      </c>
      <c r="H10" s="8">
        <v>1.1499999999999999</v>
      </c>
      <c r="I10" s="12">
        <v>0</v>
      </c>
    </row>
    <row r="11" spans="2:9" ht="15" customHeight="1" x14ac:dyDescent="0.2">
      <c r="B11" t="s">
        <v>47</v>
      </c>
      <c r="C11" s="12">
        <v>128</v>
      </c>
      <c r="D11" s="8">
        <v>23.02</v>
      </c>
      <c r="E11" s="12">
        <v>68</v>
      </c>
      <c r="F11" s="8">
        <v>23.45</v>
      </c>
      <c r="G11" s="12">
        <v>60</v>
      </c>
      <c r="H11" s="8">
        <v>22.99</v>
      </c>
      <c r="I11" s="12">
        <v>0</v>
      </c>
    </row>
    <row r="12" spans="2:9" ht="15" customHeight="1" x14ac:dyDescent="0.2">
      <c r="B12" t="s">
        <v>48</v>
      </c>
      <c r="C12" s="12">
        <v>4</v>
      </c>
      <c r="D12" s="8">
        <v>0.72</v>
      </c>
      <c r="E12" s="12">
        <v>0</v>
      </c>
      <c r="F12" s="8">
        <v>0</v>
      </c>
      <c r="G12" s="12">
        <v>4</v>
      </c>
      <c r="H12" s="8">
        <v>1.53</v>
      </c>
      <c r="I12" s="12">
        <v>0</v>
      </c>
    </row>
    <row r="13" spans="2:9" ht="15" customHeight="1" x14ac:dyDescent="0.2">
      <c r="B13" t="s">
        <v>49</v>
      </c>
      <c r="C13" s="12">
        <v>54</v>
      </c>
      <c r="D13" s="8">
        <v>9.7100000000000009</v>
      </c>
      <c r="E13" s="12">
        <v>31</v>
      </c>
      <c r="F13" s="8">
        <v>10.69</v>
      </c>
      <c r="G13" s="12">
        <v>23</v>
      </c>
      <c r="H13" s="8">
        <v>8.81</v>
      </c>
      <c r="I13" s="12">
        <v>0</v>
      </c>
    </row>
    <row r="14" spans="2:9" ht="15" customHeight="1" x14ac:dyDescent="0.2">
      <c r="B14" t="s">
        <v>50</v>
      </c>
      <c r="C14" s="12">
        <v>21</v>
      </c>
      <c r="D14" s="8">
        <v>3.78</v>
      </c>
      <c r="E14" s="12">
        <v>15</v>
      </c>
      <c r="F14" s="8">
        <v>5.17</v>
      </c>
      <c r="G14" s="12">
        <v>6</v>
      </c>
      <c r="H14" s="8">
        <v>2.2999999999999998</v>
      </c>
      <c r="I14" s="12">
        <v>0</v>
      </c>
    </row>
    <row r="15" spans="2:9" ht="15" customHeight="1" x14ac:dyDescent="0.2">
      <c r="B15" t="s">
        <v>51</v>
      </c>
      <c r="C15" s="12">
        <v>38</v>
      </c>
      <c r="D15" s="8">
        <v>6.83</v>
      </c>
      <c r="E15" s="12">
        <v>26</v>
      </c>
      <c r="F15" s="8">
        <v>8.9700000000000006</v>
      </c>
      <c r="G15" s="12">
        <v>11</v>
      </c>
      <c r="H15" s="8">
        <v>4.21</v>
      </c>
      <c r="I15" s="12">
        <v>0</v>
      </c>
    </row>
    <row r="16" spans="2:9" ht="15" customHeight="1" x14ac:dyDescent="0.2">
      <c r="B16" t="s">
        <v>52</v>
      </c>
      <c r="C16" s="12">
        <v>86</v>
      </c>
      <c r="D16" s="8">
        <v>15.47</v>
      </c>
      <c r="E16" s="12">
        <v>68</v>
      </c>
      <c r="F16" s="8">
        <v>23.45</v>
      </c>
      <c r="G16" s="12">
        <v>16</v>
      </c>
      <c r="H16" s="8">
        <v>6.13</v>
      </c>
      <c r="I16" s="12">
        <v>1</v>
      </c>
    </row>
    <row r="17" spans="2:9" ht="15" customHeight="1" x14ac:dyDescent="0.2">
      <c r="B17" t="s">
        <v>53</v>
      </c>
      <c r="C17" s="12">
        <v>18</v>
      </c>
      <c r="D17" s="8">
        <v>3.24</v>
      </c>
      <c r="E17" s="12">
        <v>13</v>
      </c>
      <c r="F17" s="8">
        <v>4.4800000000000004</v>
      </c>
      <c r="G17" s="12">
        <v>4</v>
      </c>
      <c r="H17" s="8">
        <v>1.53</v>
      </c>
      <c r="I17" s="12">
        <v>0</v>
      </c>
    </row>
    <row r="18" spans="2:9" ht="15" customHeight="1" x14ac:dyDescent="0.2">
      <c r="B18" t="s">
        <v>54</v>
      </c>
      <c r="C18" s="12">
        <v>22</v>
      </c>
      <c r="D18" s="8">
        <v>3.96</v>
      </c>
      <c r="E18" s="12">
        <v>14</v>
      </c>
      <c r="F18" s="8">
        <v>4.83</v>
      </c>
      <c r="G18" s="12">
        <v>7</v>
      </c>
      <c r="H18" s="8">
        <v>2.68</v>
      </c>
      <c r="I18" s="12">
        <v>0</v>
      </c>
    </row>
    <row r="19" spans="2:9" ht="15" customHeight="1" x14ac:dyDescent="0.2">
      <c r="B19" t="s">
        <v>55</v>
      </c>
      <c r="C19" s="12">
        <v>25</v>
      </c>
      <c r="D19" s="8">
        <v>4.5</v>
      </c>
      <c r="E19" s="12">
        <v>11</v>
      </c>
      <c r="F19" s="8">
        <v>3.79</v>
      </c>
      <c r="G19" s="12">
        <v>14</v>
      </c>
      <c r="H19" s="8">
        <v>5.36</v>
      </c>
      <c r="I19" s="12">
        <v>0</v>
      </c>
    </row>
    <row r="20" spans="2:9" ht="15" customHeight="1" x14ac:dyDescent="0.2">
      <c r="B20" s="9" t="s">
        <v>225</v>
      </c>
      <c r="C20" s="12">
        <f>SUM(LTBL_04361[総数／事業所数])</f>
        <v>556</v>
      </c>
      <c r="E20" s="12">
        <f>SUBTOTAL(109,LTBL_04361[個人／事業所数])</f>
        <v>290</v>
      </c>
      <c r="G20" s="12">
        <f>SUBTOTAL(109,LTBL_04361[法人／事業所数])</f>
        <v>261</v>
      </c>
      <c r="I20" s="12">
        <f>SUBTOTAL(109,LTBL_04361[法人以外の団体／事業所数])</f>
        <v>1</v>
      </c>
    </row>
    <row r="21" spans="2:9" ht="15" customHeight="1" x14ac:dyDescent="0.2">
      <c r="E21" s="11">
        <f>LTBL_04361[[#Totals],[個人／事業所数]]/LTBL_04361[[#Totals],[総数／事業所数]]</f>
        <v>0.52158273381294962</v>
      </c>
      <c r="G21" s="11">
        <f>LTBL_04361[[#Totals],[法人／事業所数]]/LTBL_04361[[#Totals],[総数／事業所数]]</f>
        <v>0.4694244604316547</v>
      </c>
      <c r="I21" s="11">
        <f>LTBL_04361[[#Totals],[法人以外の団体／事業所数]]/LTBL_04361[[#Totals],[総数／事業所数]]</f>
        <v>1.7985611510791368E-3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73</v>
      </c>
      <c r="D24" s="8">
        <v>13.13</v>
      </c>
      <c r="E24" s="12">
        <v>62</v>
      </c>
      <c r="F24" s="8">
        <v>21.38</v>
      </c>
      <c r="G24" s="12">
        <v>11</v>
      </c>
      <c r="H24" s="8">
        <v>4.21</v>
      </c>
      <c r="I24" s="12">
        <v>0</v>
      </c>
    </row>
    <row r="25" spans="2:9" ht="15" customHeight="1" x14ac:dyDescent="0.2">
      <c r="B25" t="s">
        <v>74</v>
      </c>
      <c r="C25" s="12">
        <v>41</v>
      </c>
      <c r="D25" s="8">
        <v>7.37</v>
      </c>
      <c r="E25" s="12">
        <v>23</v>
      </c>
      <c r="F25" s="8">
        <v>7.93</v>
      </c>
      <c r="G25" s="12">
        <v>18</v>
      </c>
      <c r="H25" s="8">
        <v>6.9</v>
      </c>
      <c r="I25" s="12">
        <v>0</v>
      </c>
    </row>
    <row r="26" spans="2:9" ht="15" customHeight="1" x14ac:dyDescent="0.2">
      <c r="B26" t="s">
        <v>64</v>
      </c>
      <c r="C26" s="12">
        <v>39</v>
      </c>
      <c r="D26" s="8">
        <v>7.01</v>
      </c>
      <c r="E26" s="12">
        <v>15</v>
      </c>
      <c r="F26" s="8">
        <v>5.17</v>
      </c>
      <c r="G26" s="12">
        <v>24</v>
      </c>
      <c r="H26" s="8">
        <v>9.1999999999999993</v>
      </c>
      <c r="I26" s="12">
        <v>0</v>
      </c>
    </row>
    <row r="27" spans="2:9" ht="15" customHeight="1" x14ac:dyDescent="0.2">
      <c r="B27" t="s">
        <v>76</v>
      </c>
      <c r="C27" s="12">
        <v>38</v>
      </c>
      <c r="D27" s="8">
        <v>6.83</v>
      </c>
      <c r="E27" s="12">
        <v>28</v>
      </c>
      <c r="F27" s="8">
        <v>9.66</v>
      </c>
      <c r="G27" s="12">
        <v>10</v>
      </c>
      <c r="H27" s="8">
        <v>3.83</v>
      </c>
      <c r="I27" s="12">
        <v>0</v>
      </c>
    </row>
    <row r="28" spans="2:9" ht="15" customHeight="1" x14ac:dyDescent="0.2">
      <c r="B28" t="s">
        <v>79</v>
      </c>
      <c r="C28" s="12">
        <v>32</v>
      </c>
      <c r="D28" s="8">
        <v>5.76</v>
      </c>
      <c r="E28" s="12">
        <v>26</v>
      </c>
      <c r="F28" s="8">
        <v>8.9700000000000006</v>
      </c>
      <c r="G28" s="12">
        <v>6</v>
      </c>
      <c r="H28" s="8">
        <v>2.2999999999999998</v>
      </c>
      <c r="I28" s="12">
        <v>0</v>
      </c>
    </row>
    <row r="29" spans="2:9" ht="15" customHeight="1" x14ac:dyDescent="0.2">
      <c r="B29" t="s">
        <v>65</v>
      </c>
      <c r="C29" s="12">
        <v>31</v>
      </c>
      <c r="D29" s="8">
        <v>5.58</v>
      </c>
      <c r="E29" s="12">
        <v>13</v>
      </c>
      <c r="F29" s="8">
        <v>4.4800000000000004</v>
      </c>
      <c r="G29" s="12">
        <v>18</v>
      </c>
      <c r="H29" s="8">
        <v>6.9</v>
      </c>
      <c r="I29" s="12">
        <v>0</v>
      </c>
    </row>
    <row r="30" spans="2:9" ht="15" customHeight="1" x14ac:dyDescent="0.2">
      <c r="B30" t="s">
        <v>72</v>
      </c>
      <c r="C30" s="12">
        <v>31</v>
      </c>
      <c r="D30" s="8">
        <v>5.58</v>
      </c>
      <c r="E30" s="12">
        <v>23</v>
      </c>
      <c r="F30" s="8">
        <v>7.93</v>
      </c>
      <c r="G30" s="12">
        <v>8</v>
      </c>
      <c r="H30" s="8">
        <v>3.07</v>
      </c>
      <c r="I30" s="12">
        <v>0</v>
      </c>
    </row>
    <row r="31" spans="2:9" ht="15" customHeight="1" x14ac:dyDescent="0.2">
      <c r="B31" t="s">
        <v>66</v>
      </c>
      <c r="C31" s="12">
        <v>21</v>
      </c>
      <c r="D31" s="8">
        <v>3.78</v>
      </c>
      <c r="E31" s="12">
        <v>1</v>
      </c>
      <c r="F31" s="8">
        <v>0.34</v>
      </c>
      <c r="G31" s="12">
        <v>20</v>
      </c>
      <c r="H31" s="8">
        <v>7.66</v>
      </c>
      <c r="I31" s="12">
        <v>0</v>
      </c>
    </row>
    <row r="32" spans="2:9" ht="15" customHeight="1" x14ac:dyDescent="0.2">
      <c r="B32" t="s">
        <v>73</v>
      </c>
      <c r="C32" s="12">
        <v>18</v>
      </c>
      <c r="D32" s="8">
        <v>3.24</v>
      </c>
      <c r="E32" s="12">
        <v>11</v>
      </c>
      <c r="F32" s="8">
        <v>3.79</v>
      </c>
      <c r="G32" s="12">
        <v>7</v>
      </c>
      <c r="H32" s="8">
        <v>2.68</v>
      </c>
      <c r="I32" s="12">
        <v>0</v>
      </c>
    </row>
    <row r="33" spans="2:9" ht="15" customHeight="1" x14ac:dyDescent="0.2">
      <c r="B33" t="s">
        <v>81</v>
      </c>
      <c r="C33" s="12">
        <v>18</v>
      </c>
      <c r="D33" s="8">
        <v>3.24</v>
      </c>
      <c r="E33" s="12">
        <v>13</v>
      </c>
      <c r="F33" s="8">
        <v>4.4800000000000004</v>
      </c>
      <c r="G33" s="12">
        <v>4</v>
      </c>
      <c r="H33" s="8">
        <v>1.53</v>
      </c>
      <c r="I33" s="12">
        <v>0</v>
      </c>
    </row>
    <row r="34" spans="2:9" ht="15" customHeight="1" x14ac:dyDescent="0.2">
      <c r="B34" t="s">
        <v>82</v>
      </c>
      <c r="C34" s="12">
        <v>17</v>
      </c>
      <c r="D34" s="8">
        <v>3.06</v>
      </c>
      <c r="E34" s="12">
        <v>14</v>
      </c>
      <c r="F34" s="8">
        <v>4.83</v>
      </c>
      <c r="G34" s="12">
        <v>3</v>
      </c>
      <c r="H34" s="8">
        <v>1.1499999999999999</v>
      </c>
      <c r="I34" s="12">
        <v>0</v>
      </c>
    </row>
    <row r="35" spans="2:9" ht="15" customHeight="1" x14ac:dyDescent="0.2">
      <c r="B35" t="s">
        <v>77</v>
      </c>
      <c r="C35" s="12">
        <v>14</v>
      </c>
      <c r="D35" s="8">
        <v>2.52</v>
      </c>
      <c r="E35" s="12">
        <v>13</v>
      </c>
      <c r="F35" s="8">
        <v>4.4800000000000004</v>
      </c>
      <c r="G35" s="12">
        <v>1</v>
      </c>
      <c r="H35" s="8">
        <v>0.38</v>
      </c>
      <c r="I35" s="12">
        <v>0</v>
      </c>
    </row>
    <row r="36" spans="2:9" ht="15" customHeight="1" x14ac:dyDescent="0.2">
      <c r="B36" t="s">
        <v>71</v>
      </c>
      <c r="C36" s="12">
        <v>13</v>
      </c>
      <c r="D36" s="8">
        <v>2.34</v>
      </c>
      <c r="E36" s="12">
        <v>7</v>
      </c>
      <c r="F36" s="8">
        <v>2.41</v>
      </c>
      <c r="G36" s="12">
        <v>6</v>
      </c>
      <c r="H36" s="8">
        <v>2.2999999999999998</v>
      </c>
      <c r="I36" s="12">
        <v>0</v>
      </c>
    </row>
    <row r="37" spans="2:9" ht="15" customHeight="1" x14ac:dyDescent="0.2">
      <c r="B37" t="s">
        <v>91</v>
      </c>
      <c r="C37" s="12">
        <v>11</v>
      </c>
      <c r="D37" s="8">
        <v>1.98</v>
      </c>
      <c r="E37" s="12">
        <v>3</v>
      </c>
      <c r="F37" s="8">
        <v>1.03</v>
      </c>
      <c r="G37" s="12">
        <v>8</v>
      </c>
      <c r="H37" s="8">
        <v>3.07</v>
      </c>
      <c r="I37" s="12">
        <v>0</v>
      </c>
    </row>
    <row r="38" spans="2:9" ht="15" customHeight="1" x14ac:dyDescent="0.2">
      <c r="B38" t="s">
        <v>75</v>
      </c>
      <c r="C38" s="12">
        <v>11</v>
      </c>
      <c r="D38" s="8">
        <v>1.98</v>
      </c>
      <c r="E38" s="12">
        <v>3</v>
      </c>
      <c r="F38" s="8">
        <v>1.03</v>
      </c>
      <c r="G38" s="12">
        <v>8</v>
      </c>
      <c r="H38" s="8">
        <v>3.07</v>
      </c>
      <c r="I38" s="12">
        <v>0</v>
      </c>
    </row>
    <row r="39" spans="2:9" ht="15" customHeight="1" x14ac:dyDescent="0.2">
      <c r="B39" t="s">
        <v>86</v>
      </c>
      <c r="C39" s="12">
        <v>9</v>
      </c>
      <c r="D39" s="8">
        <v>1.62</v>
      </c>
      <c r="E39" s="12">
        <v>3</v>
      </c>
      <c r="F39" s="8">
        <v>1.03</v>
      </c>
      <c r="G39" s="12">
        <v>4</v>
      </c>
      <c r="H39" s="8">
        <v>1.53</v>
      </c>
      <c r="I39" s="12">
        <v>1</v>
      </c>
    </row>
    <row r="40" spans="2:9" ht="15" customHeight="1" x14ac:dyDescent="0.2">
      <c r="B40" t="s">
        <v>87</v>
      </c>
      <c r="C40" s="12">
        <v>8</v>
      </c>
      <c r="D40" s="8">
        <v>1.44</v>
      </c>
      <c r="E40" s="12">
        <v>7</v>
      </c>
      <c r="F40" s="8">
        <v>2.41</v>
      </c>
      <c r="G40" s="12">
        <v>1</v>
      </c>
      <c r="H40" s="8">
        <v>0.38</v>
      </c>
      <c r="I40" s="12">
        <v>0</v>
      </c>
    </row>
    <row r="41" spans="2:9" ht="15" customHeight="1" x14ac:dyDescent="0.2">
      <c r="B41" t="s">
        <v>84</v>
      </c>
      <c r="C41" s="12">
        <v>8</v>
      </c>
      <c r="D41" s="8">
        <v>1.44</v>
      </c>
      <c r="E41" s="12">
        <v>1</v>
      </c>
      <c r="F41" s="8">
        <v>0.34</v>
      </c>
      <c r="G41" s="12">
        <v>7</v>
      </c>
      <c r="H41" s="8">
        <v>2.68</v>
      </c>
      <c r="I41" s="12">
        <v>0</v>
      </c>
    </row>
    <row r="42" spans="2:9" ht="15" customHeight="1" x14ac:dyDescent="0.2">
      <c r="B42" t="s">
        <v>98</v>
      </c>
      <c r="C42" s="12">
        <v>7</v>
      </c>
      <c r="D42" s="8">
        <v>1.26</v>
      </c>
      <c r="E42" s="12">
        <v>3</v>
      </c>
      <c r="F42" s="8">
        <v>1.03</v>
      </c>
      <c r="G42" s="12">
        <v>4</v>
      </c>
      <c r="H42" s="8">
        <v>1.53</v>
      </c>
      <c r="I42" s="12">
        <v>0</v>
      </c>
    </row>
    <row r="43" spans="2:9" ht="15" customHeight="1" x14ac:dyDescent="0.2">
      <c r="B43" t="s">
        <v>78</v>
      </c>
      <c r="C43" s="12">
        <v>7</v>
      </c>
      <c r="D43" s="8">
        <v>1.26</v>
      </c>
      <c r="E43" s="12">
        <v>2</v>
      </c>
      <c r="F43" s="8">
        <v>0.69</v>
      </c>
      <c r="G43" s="12">
        <v>5</v>
      </c>
      <c r="H43" s="8">
        <v>1.92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132</v>
      </c>
      <c r="C47" s="12">
        <v>37</v>
      </c>
      <c r="D47" s="8">
        <v>6.65</v>
      </c>
      <c r="E47" s="12">
        <v>34</v>
      </c>
      <c r="F47" s="8">
        <v>11.72</v>
      </c>
      <c r="G47" s="12">
        <v>3</v>
      </c>
      <c r="H47" s="8">
        <v>1.1499999999999999</v>
      </c>
      <c r="I47" s="12">
        <v>0</v>
      </c>
    </row>
    <row r="48" spans="2:9" ht="15" customHeight="1" x14ac:dyDescent="0.2">
      <c r="B48" t="s">
        <v>131</v>
      </c>
      <c r="C48" s="12">
        <v>28</v>
      </c>
      <c r="D48" s="8">
        <v>5.04</v>
      </c>
      <c r="E48" s="12">
        <v>24</v>
      </c>
      <c r="F48" s="8">
        <v>8.2799999999999994</v>
      </c>
      <c r="G48" s="12">
        <v>4</v>
      </c>
      <c r="H48" s="8">
        <v>1.53</v>
      </c>
      <c r="I48" s="12">
        <v>0</v>
      </c>
    </row>
    <row r="49" spans="2:9" ht="15" customHeight="1" x14ac:dyDescent="0.2">
      <c r="B49" t="s">
        <v>126</v>
      </c>
      <c r="C49" s="12">
        <v>26</v>
      </c>
      <c r="D49" s="8">
        <v>4.68</v>
      </c>
      <c r="E49" s="12">
        <v>19</v>
      </c>
      <c r="F49" s="8">
        <v>6.55</v>
      </c>
      <c r="G49" s="12">
        <v>7</v>
      </c>
      <c r="H49" s="8">
        <v>2.68</v>
      </c>
      <c r="I49" s="12">
        <v>0</v>
      </c>
    </row>
    <row r="50" spans="2:9" ht="15" customHeight="1" x14ac:dyDescent="0.2">
      <c r="B50" t="s">
        <v>128</v>
      </c>
      <c r="C50" s="12">
        <v>17</v>
      </c>
      <c r="D50" s="8">
        <v>3.06</v>
      </c>
      <c r="E50" s="12">
        <v>13</v>
      </c>
      <c r="F50" s="8">
        <v>4.4800000000000004</v>
      </c>
      <c r="G50" s="12">
        <v>4</v>
      </c>
      <c r="H50" s="8">
        <v>1.53</v>
      </c>
      <c r="I50" s="12">
        <v>0</v>
      </c>
    </row>
    <row r="51" spans="2:9" ht="15" customHeight="1" x14ac:dyDescent="0.2">
      <c r="B51" t="s">
        <v>134</v>
      </c>
      <c r="C51" s="12">
        <v>16</v>
      </c>
      <c r="D51" s="8">
        <v>2.88</v>
      </c>
      <c r="E51" s="12">
        <v>14</v>
      </c>
      <c r="F51" s="8">
        <v>4.83</v>
      </c>
      <c r="G51" s="12">
        <v>2</v>
      </c>
      <c r="H51" s="8">
        <v>0.77</v>
      </c>
      <c r="I51" s="12">
        <v>0</v>
      </c>
    </row>
    <row r="52" spans="2:9" ht="15" customHeight="1" x14ac:dyDescent="0.2">
      <c r="B52" t="s">
        <v>118</v>
      </c>
      <c r="C52" s="12">
        <v>14</v>
      </c>
      <c r="D52" s="8">
        <v>2.52</v>
      </c>
      <c r="E52" s="12">
        <v>10</v>
      </c>
      <c r="F52" s="8">
        <v>3.45</v>
      </c>
      <c r="G52" s="12">
        <v>4</v>
      </c>
      <c r="H52" s="8">
        <v>1.53</v>
      </c>
      <c r="I52" s="12">
        <v>0</v>
      </c>
    </row>
    <row r="53" spans="2:9" ht="15" customHeight="1" x14ac:dyDescent="0.2">
      <c r="B53" t="s">
        <v>116</v>
      </c>
      <c r="C53" s="12">
        <v>11</v>
      </c>
      <c r="D53" s="8">
        <v>1.98</v>
      </c>
      <c r="E53" s="12">
        <v>1</v>
      </c>
      <c r="F53" s="8">
        <v>0.34</v>
      </c>
      <c r="G53" s="12">
        <v>10</v>
      </c>
      <c r="H53" s="8">
        <v>3.83</v>
      </c>
      <c r="I53" s="12">
        <v>0</v>
      </c>
    </row>
    <row r="54" spans="2:9" ht="15" customHeight="1" x14ac:dyDescent="0.2">
      <c r="B54" t="s">
        <v>162</v>
      </c>
      <c r="C54" s="12">
        <v>10</v>
      </c>
      <c r="D54" s="8">
        <v>1.8</v>
      </c>
      <c r="E54" s="12">
        <v>7</v>
      </c>
      <c r="F54" s="8">
        <v>2.41</v>
      </c>
      <c r="G54" s="12">
        <v>3</v>
      </c>
      <c r="H54" s="8">
        <v>1.1499999999999999</v>
      </c>
      <c r="I54" s="12">
        <v>0</v>
      </c>
    </row>
    <row r="55" spans="2:9" ht="15" customHeight="1" x14ac:dyDescent="0.2">
      <c r="B55" t="s">
        <v>122</v>
      </c>
      <c r="C55" s="12">
        <v>10</v>
      </c>
      <c r="D55" s="8">
        <v>1.8</v>
      </c>
      <c r="E55" s="12">
        <v>4</v>
      </c>
      <c r="F55" s="8">
        <v>1.38</v>
      </c>
      <c r="G55" s="12">
        <v>6</v>
      </c>
      <c r="H55" s="8">
        <v>2.2999999999999998</v>
      </c>
      <c r="I55" s="12">
        <v>0</v>
      </c>
    </row>
    <row r="56" spans="2:9" ht="15" customHeight="1" x14ac:dyDescent="0.2">
      <c r="B56" t="s">
        <v>124</v>
      </c>
      <c r="C56" s="12">
        <v>10</v>
      </c>
      <c r="D56" s="8">
        <v>1.8</v>
      </c>
      <c r="E56" s="12">
        <v>6</v>
      </c>
      <c r="F56" s="8">
        <v>2.0699999999999998</v>
      </c>
      <c r="G56" s="12">
        <v>4</v>
      </c>
      <c r="H56" s="8">
        <v>1.53</v>
      </c>
      <c r="I56" s="12">
        <v>0</v>
      </c>
    </row>
    <row r="57" spans="2:9" ht="15" customHeight="1" x14ac:dyDescent="0.2">
      <c r="B57" t="s">
        <v>133</v>
      </c>
      <c r="C57" s="12">
        <v>10</v>
      </c>
      <c r="D57" s="8">
        <v>1.8</v>
      </c>
      <c r="E57" s="12">
        <v>7</v>
      </c>
      <c r="F57" s="8">
        <v>2.41</v>
      </c>
      <c r="G57" s="12">
        <v>3</v>
      </c>
      <c r="H57" s="8">
        <v>1.1499999999999999</v>
      </c>
      <c r="I57" s="12">
        <v>0</v>
      </c>
    </row>
    <row r="58" spans="2:9" ht="15" customHeight="1" x14ac:dyDescent="0.2">
      <c r="B58" t="s">
        <v>119</v>
      </c>
      <c r="C58" s="12">
        <v>9</v>
      </c>
      <c r="D58" s="8">
        <v>1.62</v>
      </c>
      <c r="E58" s="12">
        <v>1</v>
      </c>
      <c r="F58" s="8">
        <v>0.34</v>
      </c>
      <c r="G58" s="12">
        <v>8</v>
      </c>
      <c r="H58" s="8">
        <v>3.07</v>
      </c>
      <c r="I58" s="12">
        <v>0</v>
      </c>
    </row>
    <row r="59" spans="2:9" ht="15" customHeight="1" x14ac:dyDescent="0.2">
      <c r="B59" t="s">
        <v>121</v>
      </c>
      <c r="C59" s="12">
        <v>9</v>
      </c>
      <c r="D59" s="8">
        <v>1.62</v>
      </c>
      <c r="E59" s="12">
        <v>8</v>
      </c>
      <c r="F59" s="8">
        <v>2.76</v>
      </c>
      <c r="G59" s="12">
        <v>1</v>
      </c>
      <c r="H59" s="8">
        <v>0.38</v>
      </c>
      <c r="I59" s="12">
        <v>0</v>
      </c>
    </row>
    <row r="60" spans="2:9" ht="15" customHeight="1" x14ac:dyDescent="0.2">
      <c r="B60" t="s">
        <v>117</v>
      </c>
      <c r="C60" s="12">
        <v>8</v>
      </c>
      <c r="D60" s="8">
        <v>1.44</v>
      </c>
      <c r="E60" s="12">
        <v>1</v>
      </c>
      <c r="F60" s="8">
        <v>0.34</v>
      </c>
      <c r="G60" s="12">
        <v>7</v>
      </c>
      <c r="H60" s="8">
        <v>2.68</v>
      </c>
      <c r="I60" s="12">
        <v>0</v>
      </c>
    </row>
    <row r="61" spans="2:9" ht="15" customHeight="1" x14ac:dyDescent="0.2">
      <c r="B61" t="s">
        <v>120</v>
      </c>
      <c r="C61" s="12">
        <v>8</v>
      </c>
      <c r="D61" s="8">
        <v>1.44</v>
      </c>
      <c r="E61" s="12">
        <v>0</v>
      </c>
      <c r="F61" s="8">
        <v>0</v>
      </c>
      <c r="G61" s="12">
        <v>8</v>
      </c>
      <c r="H61" s="8">
        <v>3.07</v>
      </c>
      <c r="I61" s="12">
        <v>0</v>
      </c>
    </row>
    <row r="62" spans="2:9" ht="15" customHeight="1" x14ac:dyDescent="0.2">
      <c r="B62" t="s">
        <v>171</v>
      </c>
      <c r="C62" s="12">
        <v>8</v>
      </c>
      <c r="D62" s="8">
        <v>1.44</v>
      </c>
      <c r="E62" s="12">
        <v>4</v>
      </c>
      <c r="F62" s="8">
        <v>1.38</v>
      </c>
      <c r="G62" s="12">
        <v>4</v>
      </c>
      <c r="H62" s="8">
        <v>1.53</v>
      </c>
      <c r="I62" s="12">
        <v>0</v>
      </c>
    </row>
    <row r="63" spans="2:9" ht="15" customHeight="1" x14ac:dyDescent="0.2">
      <c r="B63" t="s">
        <v>135</v>
      </c>
      <c r="C63" s="12">
        <v>8</v>
      </c>
      <c r="D63" s="8">
        <v>1.44</v>
      </c>
      <c r="E63" s="12">
        <v>7</v>
      </c>
      <c r="F63" s="8">
        <v>2.41</v>
      </c>
      <c r="G63" s="12">
        <v>1</v>
      </c>
      <c r="H63" s="8">
        <v>0.38</v>
      </c>
      <c r="I63" s="12">
        <v>0</v>
      </c>
    </row>
    <row r="64" spans="2:9" ht="15" customHeight="1" x14ac:dyDescent="0.2">
      <c r="B64" t="s">
        <v>154</v>
      </c>
      <c r="C64" s="12">
        <v>7</v>
      </c>
      <c r="D64" s="8">
        <v>1.26</v>
      </c>
      <c r="E64" s="12">
        <v>6</v>
      </c>
      <c r="F64" s="8">
        <v>2.0699999999999998</v>
      </c>
      <c r="G64" s="12">
        <v>1</v>
      </c>
      <c r="H64" s="8">
        <v>0.38</v>
      </c>
      <c r="I64" s="12">
        <v>0</v>
      </c>
    </row>
    <row r="65" spans="2:9" ht="15" customHeight="1" x14ac:dyDescent="0.2">
      <c r="B65" t="s">
        <v>144</v>
      </c>
      <c r="C65" s="12">
        <v>7</v>
      </c>
      <c r="D65" s="8">
        <v>1.26</v>
      </c>
      <c r="E65" s="12">
        <v>1</v>
      </c>
      <c r="F65" s="8">
        <v>0.34</v>
      </c>
      <c r="G65" s="12">
        <v>6</v>
      </c>
      <c r="H65" s="8">
        <v>2.2999999999999998</v>
      </c>
      <c r="I65" s="12">
        <v>0</v>
      </c>
    </row>
    <row r="66" spans="2:9" ht="15" customHeight="1" x14ac:dyDescent="0.2">
      <c r="B66" t="s">
        <v>161</v>
      </c>
      <c r="C66" s="12">
        <v>6</v>
      </c>
      <c r="D66" s="8">
        <v>1.08</v>
      </c>
      <c r="E66" s="12">
        <v>5</v>
      </c>
      <c r="F66" s="8">
        <v>1.72</v>
      </c>
      <c r="G66" s="12">
        <v>1</v>
      </c>
      <c r="H66" s="8">
        <v>0.38</v>
      </c>
      <c r="I66" s="12">
        <v>0</v>
      </c>
    </row>
    <row r="67" spans="2:9" ht="15" customHeight="1" x14ac:dyDescent="0.2">
      <c r="B67" t="s">
        <v>163</v>
      </c>
      <c r="C67" s="12">
        <v>6</v>
      </c>
      <c r="D67" s="8">
        <v>1.08</v>
      </c>
      <c r="E67" s="12">
        <v>1</v>
      </c>
      <c r="F67" s="8">
        <v>0.34</v>
      </c>
      <c r="G67" s="12">
        <v>5</v>
      </c>
      <c r="H67" s="8">
        <v>1.92</v>
      </c>
      <c r="I67" s="12">
        <v>0</v>
      </c>
    </row>
    <row r="68" spans="2:9" ht="15" customHeight="1" x14ac:dyDescent="0.2">
      <c r="B68" t="s">
        <v>201</v>
      </c>
      <c r="C68" s="12">
        <v>6</v>
      </c>
      <c r="D68" s="8">
        <v>1.08</v>
      </c>
      <c r="E68" s="12">
        <v>2</v>
      </c>
      <c r="F68" s="8">
        <v>0.69</v>
      </c>
      <c r="G68" s="12">
        <v>4</v>
      </c>
      <c r="H68" s="8">
        <v>1.53</v>
      </c>
      <c r="I68" s="12">
        <v>0</v>
      </c>
    </row>
    <row r="69" spans="2:9" ht="15" customHeight="1" x14ac:dyDescent="0.2">
      <c r="B69" t="s">
        <v>155</v>
      </c>
      <c r="C69" s="12">
        <v>6</v>
      </c>
      <c r="D69" s="8">
        <v>1.08</v>
      </c>
      <c r="E69" s="12">
        <v>2</v>
      </c>
      <c r="F69" s="8">
        <v>0.69</v>
      </c>
      <c r="G69" s="12">
        <v>4</v>
      </c>
      <c r="H69" s="8">
        <v>1.53</v>
      </c>
      <c r="I69" s="12">
        <v>0</v>
      </c>
    </row>
    <row r="70" spans="2:9" ht="15" customHeight="1" x14ac:dyDescent="0.2">
      <c r="B70" t="s">
        <v>140</v>
      </c>
      <c r="C70" s="12">
        <v>6</v>
      </c>
      <c r="D70" s="8">
        <v>1.08</v>
      </c>
      <c r="E70" s="12">
        <v>4</v>
      </c>
      <c r="F70" s="8">
        <v>1.38</v>
      </c>
      <c r="G70" s="12">
        <v>2</v>
      </c>
      <c r="H70" s="8">
        <v>0.77</v>
      </c>
      <c r="I70" s="12">
        <v>0</v>
      </c>
    </row>
    <row r="71" spans="2:9" ht="15" customHeight="1" x14ac:dyDescent="0.2">
      <c r="B71" t="s">
        <v>160</v>
      </c>
      <c r="C71" s="12">
        <v>6</v>
      </c>
      <c r="D71" s="8">
        <v>1.08</v>
      </c>
      <c r="E71" s="12">
        <v>3</v>
      </c>
      <c r="F71" s="8">
        <v>1.03</v>
      </c>
      <c r="G71" s="12">
        <v>3</v>
      </c>
      <c r="H71" s="8">
        <v>1.1499999999999999</v>
      </c>
      <c r="I71" s="12">
        <v>0</v>
      </c>
    </row>
    <row r="72" spans="2:9" ht="15" customHeight="1" x14ac:dyDescent="0.2">
      <c r="B72" t="s">
        <v>123</v>
      </c>
      <c r="C72" s="12">
        <v>6</v>
      </c>
      <c r="D72" s="8">
        <v>1.08</v>
      </c>
      <c r="E72" s="12">
        <v>2</v>
      </c>
      <c r="F72" s="8">
        <v>0.69</v>
      </c>
      <c r="G72" s="12">
        <v>4</v>
      </c>
      <c r="H72" s="8">
        <v>1.53</v>
      </c>
      <c r="I72" s="12">
        <v>0</v>
      </c>
    </row>
    <row r="73" spans="2:9" ht="15" customHeight="1" x14ac:dyDescent="0.2">
      <c r="B73" t="s">
        <v>138</v>
      </c>
      <c r="C73" s="12">
        <v>6</v>
      </c>
      <c r="D73" s="8">
        <v>1.08</v>
      </c>
      <c r="E73" s="12">
        <v>1</v>
      </c>
      <c r="F73" s="8">
        <v>0.34</v>
      </c>
      <c r="G73" s="12">
        <v>5</v>
      </c>
      <c r="H73" s="8">
        <v>1.92</v>
      </c>
      <c r="I73" s="12">
        <v>0</v>
      </c>
    </row>
    <row r="74" spans="2:9" ht="15" customHeight="1" x14ac:dyDescent="0.2">
      <c r="B74" t="s">
        <v>159</v>
      </c>
      <c r="C74" s="12">
        <v>6</v>
      </c>
      <c r="D74" s="8">
        <v>1.08</v>
      </c>
      <c r="E74" s="12">
        <v>5</v>
      </c>
      <c r="F74" s="8">
        <v>1.72</v>
      </c>
      <c r="G74" s="12">
        <v>1</v>
      </c>
      <c r="H74" s="8">
        <v>0.38</v>
      </c>
      <c r="I74" s="12">
        <v>0</v>
      </c>
    </row>
    <row r="75" spans="2:9" ht="15" customHeight="1" x14ac:dyDescent="0.2">
      <c r="B75" t="s">
        <v>127</v>
      </c>
      <c r="C75" s="12">
        <v>6</v>
      </c>
      <c r="D75" s="8">
        <v>1.08</v>
      </c>
      <c r="E75" s="12">
        <v>2</v>
      </c>
      <c r="F75" s="8">
        <v>0.69</v>
      </c>
      <c r="G75" s="12">
        <v>4</v>
      </c>
      <c r="H75" s="8">
        <v>1.53</v>
      </c>
      <c r="I75" s="12">
        <v>0</v>
      </c>
    </row>
    <row r="76" spans="2:9" ht="15" customHeight="1" x14ac:dyDescent="0.2">
      <c r="B76" t="s">
        <v>152</v>
      </c>
      <c r="C76" s="12">
        <v>6</v>
      </c>
      <c r="D76" s="8">
        <v>1.08</v>
      </c>
      <c r="E76" s="12">
        <v>3</v>
      </c>
      <c r="F76" s="8">
        <v>1.03</v>
      </c>
      <c r="G76" s="12">
        <v>3</v>
      </c>
      <c r="H76" s="8">
        <v>1.1499999999999999</v>
      </c>
      <c r="I76" s="12">
        <v>0</v>
      </c>
    </row>
    <row r="78" spans="2:9" ht="15" customHeight="1" x14ac:dyDescent="0.2">
      <c r="B7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CBBE-2EDC-4D84-AB7C-BB2EAEC6B023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256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0.44</v>
      </c>
      <c r="E5" s="12">
        <v>1</v>
      </c>
      <c r="F5" s="8">
        <v>0.76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39</v>
      </c>
      <c r="D6" s="8">
        <v>17.329999999999998</v>
      </c>
      <c r="E6" s="12">
        <v>14</v>
      </c>
      <c r="F6" s="8">
        <v>10.69</v>
      </c>
      <c r="G6" s="12">
        <v>25</v>
      </c>
      <c r="H6" s="8">
        <v>28.09</v>
      </c>
      <c r="I6" s="12">
        <v>0</v>
      </c>
    </row>
    <row r="7" spans="2:9" ht="15" customHeight="1" x14ac:dyDescent="0.2">
      <c r="B7" t="s">
        <v>43</v>
      </c>
      <c r="C7" s="12">
        <v>26</v>
      </c>
      <c r="D7" s="8">
        <v>11.56</v>
      </c>
      <c r="E7" s="12">
        <v>8</v>
      </c>
      <c r="F7" s="8">
        <v>6.11</v>
      </c>
      <c r="G7" s="12">
        <v>18</v>
      </c>
      <c r="H7" s="8">
        <v>20.22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2</v>
      </c>
      <c r="D10" s="8">
        <v>0.89</v>
      </c>
      <c r="E10" s="12">
        <v>0</v>
      </c>
      <c r="F10" s="8">
        <v>0</v>
      </c>
      <c r="G10" s="12">
        <v>2</v>
      </c>
      <c r="H10" s="8">
        <v>2.25</v>
      </c>
      <c r="I10" s="12">
        <v>0</v>
      </c>
    </row>
    <row r="11" spans="2:9" ht="15" customHeight="1" x14ac:dyDescent="0.2">
      <c r="B11" t="s">
        <v>47</v>
      </c>
      <c r="C11" s="12">
        <v>55</v>
      </c>
      <c r="D11" s="8">
        <v>24.44</v>
      </c>
      <c r="E11" s="12">
        <v>36</v>
      </c>
      <c r="F11" s="8">
        <v>27.48</v>
      </c>
      <c r="G11" s="12">
        <v>19</v>
      </c>
      <c r="H11" s="8">
        <v>21.35</v>
      </c>
      <c r="I11" s="12">
        <v>0</v>
      </c>
    </row>
    <row r="12" spans="2:9" ht="15" customHeight="1" x14ac:dyDescent="0.2">
      <c r="B12" t="s">
        <v>48</v>
      </c>
      <c r="C12" s="12">
        <v>1</v>
      </c>
      <c r="D12" s="8">
        <v>0.44</v>
      </c>
      <c r="E12" s="12">
        <v>0</v>
      </c>
      <c r="F12" s="8">
        <v>0</v>
      </c>
      <c r="G12" s="12">
        <v>1</v>
      </c>
      <c r="H12" s="8">
        <v>1.1200000000000001</v>
      </c>
      <c r="I12" s="12">
        <v>0</v>
      </c>
    </row>
    <row r="13" spans="2:9" ht="15" customHeight="1" x14ac:dyDescent="0.2">
      <c r="B13" t="s">
        <v>49</v>
      </c>
      <c r="C13" s="12">
        <v>11</v>
      </c>
      <c r="D13" s="8">
        <v>4.8899999999999997</v>
      </c>
      <c r="E13" s="12">
        <v>7</v>
      </c>
      <c r="F13" s="8">
        <v>5.34</v>
      </c>
      <c r="G13" s="12">
        <v>4</v>
      </c>
      <c r="H13" s="8">
        <v>4.49</v>
      </c>
      <c r="I13" s="12">
        <v>0</v>
      </c>
    </row>
    <row r="14" spans="2:9" ht="15" customHeight="1" x14ac:dyDescent="0.2">
      <c r="B14" t="s">
        <v>50</v>
      </c>
      <c r="C14" s="12">
        <v>5</v>
      </c>
      <c r="D14" s="8">
        <v>2.2200000000000002</v>
      </c>
      <c r="E14" s="12">
        <v>4</v>
      </c>
      <c r="F14" s="8">
        <v>3.05</v>
      </c>
      <c r="G14" s="12">
        <v>1</v>
      </c>
      <c r="H14" s="8">
        <v>1.1200000000000001</v>
      </c>
      <c r="I14" s="12">
        <v>0</v>
      </c>
    </row>
    <row r="15" spans="2:9" ht="15" customHeight="1" x14ac:dyDescent="0.2">
      <c r="B15" t="s">
        <v>51</v>
      </c>
      <c r="C15" s="12">
        <v>18</v>
      </c>
      <c r="D15" s="8">
        <v>8</v>
      </c>
      <c r="E15" s="12">
        <v>11</v>
      </c>
      <c r="F15" s="8">
        <v>8.4</v>
      </c>
      <c r="G15" s="12">
        <v>7</v>
      </c>
      <c r="H15" s="8">
        <v>7.87</v>
      </c>
      <c r="I15" s="12">
        <v>0</v>
      </c>
    </row>
    <row r="16" spans="2:9" ht="15" customHeight="1" x14ac:dyDescent="0.2">
      <c r="B16" t="s">
        <v>52</v>
      </c>
      <c r="C16" s="12">
        <v>36</v>
      </c>
      <c r="D16" s="8">
        <v>16</v>
      </c>
      <c r="E16" s="12">
        <v>35</v>
      </c>
      <c r="F16" s="8">
        <v>26.72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53</v>
      </c>
      <c r="C17" s="12">
        <v>6</v>
      </c>
      <c r="D17" s="8">
        <v>2.67</v>
      </c>
      <c r="E17" s="12">
        <v>5</v>
      </c>
      <c r="F17" s="8">
        <v>3.82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14</v>
      </c>
      <c r="D18" s="8">
        <v>6.22</v>
      </c>
      <c r="E18" s="12">
        <v>7</v>
      </c>
      <c r="F18" s="8">
        <v>5.34</v>
      </c>
      <c r="G18" s="12">
        <v>5</v>
      </c>
      <c r="H18" s="8">
        <v>5.62</v>
      </c>
      <c r="I18" s="12">
        <v>0</v>
      </c>
    </row>
    <row r="19" spans="2:9" ht="15" customHeight="1" x14ac:dyDescent="0.2">
      <c r="B19" t="s">
        <v>55</v>
      </c>
      <c r="C19" s="12">
        <v>11</v>
      </c>
      <c r="D19" s="8">
        <v>4.8899999999999997</v>
      </c>
      <c r="E19" s="12">
        <v>3</v>
      </c>
      <c r="F19" s="8">
        <v>2.29</v>
      </c>
      <c r="G19" s="12">
        <v>7</v>
      </c>
      <c r="H19" s="8">
        <v>7.87</v>
      </c>
      <c r="I19" s="12">
        <v>0</v>
      </c>
    </row>
    <row r="20" spans="2:9" ht="15" customHeight="1" x14ac:dyDescent="0.2">
      <c r="B20" s="9" t="s">
        <v>225</v>
      </c>
      <c r="C20" s="12">
        <f>SUM(LTBL_04362[総数／事業所数])</f>
        <v>225</v>
      </c>
      <c r="E20" s="12">
        <f>SUBTOTAL(109,LTBL_04362[個人／事業所数])</f>
        <v>131</v>
      </c>
      <c r="G20" s="12">
        <f>SUBTOTAL(109,LTBL_04362[法人／事業所数])</f>
        <v>89</v>
      </c>
      <c r="I20" s="12">
        <f>SUBTOTAL(109,LTBL_04362[法人以外の団体／事業所数])</f>
        <v>0</v>
      </c>
    </row>
    <row r="21" spans="2:9" ht="15" customHeight="1" x14ac:dyDescent="0.2">
      <c r="E21" s="11">
        <f>LTBL_04362[[#Totals],[個人／事業所数]]/LTBL_04362[[#Totals],[総数／事業所数]]</f>
        <v>0.5822222222222222</v>
      </c>
      <c r="G21" s="11">
        <f>LTBL_04362[[#Totals],[法人／事業所数]]/LTBL_04362[[#Totals],[総数／事業所数]]</f>
        <v>0.39555555555555555</v>
      </c>
      <c r="I21" s="11">
        <f>LTBL_04362[[#Totals],[法人以外の団体／事業所数]]/LTBL_04362[[#Totals],[総数／事業所数]]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34</v>
      </c>
      <c r="D24" s="8">
        <v>15.11</v>
      </c>
      <c r="E24" s="12">
        <v>34</v>
      </c>
      <c r="F24" s="8">
        <v>25.95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64</v>
      </c>
      <c r="C25" s="12">
        <v>16</v>
      </c>
      <c r="D25" s="8">
        <v>7.11</v>
      </c>
      <c r="E25" s="12">
        <v>4</v>
      </c>
      <c r="F25" s="8">
        <v>3.05</v>
      </c>
      <c r="G25" s="12">
        <v>12</v>
      </c>
      <c r="H25" s="8">
        <v>13.48</v>
      </c>
      <c r="I25" s="12">
        <v>0</v>
      </c>
    </row>
    <row r="26" spans="2:9" ht="15" customHeight="1" x14ac:dyDescent="0.2">
      <c r="B26" t="s">
        <v>72</v>
      </c>
      <c r="C26" s="12">
        <v>15</v>
      </c>
      <c r="D26" s="8">
        <v>6.67</v>
      </c>
      <c r="E26" s="12">
        <v>13</v>
      </c>
      <c r="F26" s="8">
        <v>9.92</v>
      </c>
      <c r="G26" s="12">
        <v>2</v>
      </c>
      <c r="H26" s="8">
        <v>2.25</v>
      </c>
      <c r="I26" s="12">
        <v>0</v>
      </c>
    </row>
    <row r="27" spans="2:9" ht="15" customHeight="1" x14ac:dyDescent="0.2">
      <c r="B27" t="s">
        <v>65</v>
      </c>
      <c r="C27" s="12">
        <v>14</v>
      </c>
      <c r="D27" s="8">
        <v>6.22</v>
      </c>
      <c r="E27" s="12">
        <v>8</v>
      </c>
      <c r="F27" s="8">
        <v>6.11</v>
      </c>
      <c r="G27" s="12">
        <v>6</v>
      </c>
      <c r="H27" s="8">
        <v>6.74</v>
      </c>
      <c r="I27" s="12">
        <v>0</v>
      </c>
    </row>
    <row r="28" spans="2:9" ht="15" customHeight="1" x14ac:dyDescent="0.2">
      <c r="B28" t="s">
        <v>79</v>
      </c>
      <c r="C28" s="12">
        <v>12</v>
      </c>
      <c r="D28" s="8">
        <v>5.33</v>
      </c>
      <c r="E28" s="12">
        <v>11</v>
      </c>
      <c r="F28" s="8">
        <v>8.4</v>
      </c>
      <c r="G28" s="12">
        <v>1</v>
      </c>
      <c r="H28" s="8">
        <v>1.1200000000000001</v>
      </c>
      <c r="I28" s="12">
        <v>0</v>
      </c>
    </row>
    <row r="29" spans="2:9" ht="15" customHeight="1" x14ac:dyDescent="0.2">
      <c r="B29" t="s">
        <v>73</v>
      </c>
      <c r="C29" s="12">
        <v>11</v>
      </c>
      <c r="D29" s="8">
        <v>4.8899999999999997</v>
      </c>
      <c r="E29" s="12">
        <v>9</v>
      </c>
      <c r="F29" s="8">
        <v>6.87</v>
      </c>
      <c r="G29" s="12">
        <v>2</v>
      </c>
      <c r="H29" s="8">
        <v>2.25</v>
      </c>
      <c r="I29" s="12">
        <v>0</v>
      </c>
    </row>
    <row r="30" spans="2:9" ht="15" customHeight="1" x14ac:dyDescent="0.2">
      <c r="B30" t="s">
        <v>74</v>
      </c>
      <c r="C30" s="12">
        <v>11</v>
      </c>
      <c r="D30" s="8">
        <v>4.8899999999999997</v>
      </c>
      <c r="E30" s="12">
        <v>7</v>
      </c>
      <c r="F30" s="8">
        <v>5.34</v>
      </c>
      <c r="G30" s="12">
        <v>4</v>
      </c>
      <c r="H30" s="8">
        <v>4.49</v>
      </c>
      <c r="I30" s="12">
        <v>0</v>
      </c>
    </row>
    <row r="31" spans="2:9" ht="15" customHeight="1" x14ac:dyDescent="0.2">
      <c r="B31" t="s">
        <v>66</v>
      </c>
      <c r="C31" s="12">
        <v>9</v>
      </c>
      <c r="D31" s="8">
        <v>4</v>
      </c>
      <c r="E31" s="12">
        <v>2</v>
      </c>
      <c r="F31" s="8">
        <v>1.53</v>
      </c>
      <c r="G31" s="12">
        <v>7</v>
      </c>
      <c r="H31" s="8">
        <v>7.87</v>
      </c>
      <c r="I31" s="12">
        <v>0</v>
      </c>
    </row>
    <row r="32" spans="2:9" ht="15" customHeight="1" x14ac:dyDescent="0.2">
      <c r="B32" t="s">
        <v>76</v>
      </c>
      <c r="C32" s="12">
        <v>7</v>
      </c>
      <c r="D32" s="8">
        <v>3.11</v>
      </c>
      <c r="E32" s="12">
        <v>6</v>
      </c>
      <c r="F32" s="8">
        <v>4.58</v>
      </c>
      <c r="G32" s="12">
        <v>1</v>
      </c>
      <c r="H32" s="8">
        <v>1.1200000000000001</v>
      </c>
      <c r="I32" s="12">
        <v>0</v>
      </c>
    </row>
    <row r="33" spans="2:9" ht="15" customHeight="1" x14ac:dyDescent="0.2">
      <c r="B33" t="s">
        <v>82</v>
      </c>
      <c r="C33" s="12">
        <v>7</v>
      </c>
      <c r="D33" s="8">
        <v>3.11</v>
      </c>
      <c r="E33" s="12">
        <v>7</v>
      </c>
      <c r="F33" s="8">
        <v>5.34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83</v>
      </c>
      <c r="C34" s="12">
        <v>7</v>
      </c>
      <c r="D34" s="8">
        <v>3.11</v>
      </c>
      <c r="E34" s="12">
        <v>0</v>
      </c>
      <c r="F34" s="8">
        <v>0</v>
      </c>
      <c r="G34" s="12">
        <v>5</v>
      </c>
      <c r="H34" s="8">
        <v>5.62</v>
      </c>
      <c r="I34" s="12">
        <v>0</v>
      </c>
    </row>
    <row r="35" spans="2:9" ht="15" customHeight="1" x14ac:dyDescent="0.2">
      <c r="B35" t="s">
        <v>93</v>
      </c>
      <c r="C35" s="12">
        <v>6</v>
      </c>
      <c r="D35" s="8">
        <v>2.67</v>
      </c>
      <c r="E35" s="12">
        <v>0</v>
      </c>
      <c r="F35" s="8">
        <v>0</v>
      </c>
      <c r="G35" s="12">
        <v>6</v>
      </c>
      <c r="H35" s="8">
        <v>6.74</v>
      </c>
      <c r="I35" s="12">
        <v>0</v>
      </c>
    </row>
    <row r="36" spans="2:9" ht="15" customHeight="1" x14ac:dyDescent="0.2">
      <c r="B36" t="s">
        <v>81</v>
      </c>
      <c r="C36" s="12">
        <v>6</v>
      </c>
      <c r="D36" s="8">
        <v>2.67</v>
      </c>
      <c r="E36" s="12">
        <v>5</v>
      </c>
      <c r="F36" s="8">
        <v>3.82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98</v>
      </c>
      <c r="C37" s="12">
        <v>5</v>
      </c>
      <c r="D37" s="8">
        <v>2.2200000000000002</v>
      </c>
      <c r="E37" s="12">
        <v>0</v>
      </c>
      <c r="F37" s="8">
        <v>0</v>
      </c>
      <c r="G37" s="12">
        <v>5</v>
      </c>
      <c r="H37" s="8">
        <v>5.62</v>
      </c>
      <c r="I37" s="12">
        <v>0</v>
      </c>
    </row>
    <row r="38" spans="2:9" ht="15" customHeight="1" x14ac:dyDescent="0.2">
      <c r="B38" t="s">
        <v>69</v>
      </c>
      <c r="C38" s="12">
        <v>5</v>
      </c>
      <c r="D38" s="8">
        <v>2.2200000000000002</v>
      </c>
      <c r="E38" s="12">
        <v>0</v>
      </c>
      <c r="F38" s="8">
        <v>0</v>
      </c>
      <c r="G38" s="12">
        <v>5</v>
      </c>
      <c r="H38" s="8">
        <v>5.62</v>
      </c>
      <c r="I38" s="12">
        <v>0</v>
      </c>
    </row>
    <row r="39" spans="2:9" ht="15" customHeight="1" x14ac:dyDescent="0.2">
      <c r="B39" t="s">
        <v>71</v>
      </c>
      <c r="C39" s="12">
        <v>5</v>
      </c>
      <c r="D39" s="8">
        <v>2.2200000000000002</v>
      </c>
      <c r="E39" s="12">
        <v>4</v>
      </c>
      <c r="F39" s="8">
        <v>3.05</v>
      </c>
      <c r="G39" s="12">
        <v>1</v>
      </c>
      <c r="H39" s="8">
        <v>1.1200000000000001</v>
      </c>
      <c r="I39" s="12">
        <v>0</v>
      </c>
    </row>
    <row r="40" spans="2:9" ht="15" customHeight="1" x14ac:dyDescent="0.2">
      <c r="B40" t="s">
        <v>96</v>
      </c>
      <c r="C40" s="12">
        <v>4</v>
      </c>
      <c r="D40" s="8">
        <v>1.78</v>
      </c>
      <c r="E40" s="12">
        <v>2</v>
      </c>
      <c r="F40" s="8">
        <v>1.53</v>
      </c>
      <c r="G40" s="12">
        <v>2</v>
      </c>
      <c r="H40" s="8">
        <v>2.25</v>
      </c>
      <c r="I40" s="12">
        <v>0</v>
      </c>
    </row>
    <row r="41" spans="2:9" ht="15" customHeight="1" x14ac:dyDescent="0.2">
      <c r="B41" t="s">
        <v>75</v>
      </c>
      <c r="C41" s="12">
        <v>4</v>
      </c>
      <c r="D41" s="8">
        <v>1.78</v>
      </c>
      <c r="E41" s="12">
        <v>1</v>
      </c>
      <c r="F41" s="8">
        <v>0.76</v>
      </c>
      <c r="G41" s="12">
        <v>3</v>
      </c>
      <c r="H41" s="8">
        <v>3.37</v>
      </c>
      <c r="I41" s="12">
        <v>0</v>
      </c>
    </row>
    <row r="42" spans="2:9" ht="15" customHeight="1" x14ac:dyDescent="0.2">
      <c r="B42" t="s">
        <v>91</v>
      </c>
      <c r="C42" s="12">
        <v>3</v>
      </c>
      <c r="D42" s="8">
        <v>1.33</v>
      </c>
      <c r="E42" s="12">
        <v>1</v>
      </c>
      <c r="F42" s="8">
        <v>0.76</v>
      </c>
      <c r="G42" s="12">
        <v>2</v>
      </c>
      <c r="H42" s="8">
        <v>2.25</v>
      </c>
      <c r="I42" s="12">
        <v>0</v>
      </c>
    </row>
    <row r="43" spans="2:9" ht="15" customHeight="1" x14ac:dyDescent="0.2">
      <c r="B43" t="s">
        <v>77</v>
      </c>
      <c r="C43" s="12">
        <v>3</v>
      </c>
      <c r="D43" s="8">
        <v>1.33</v>
      </c>
      <c r="E43" s="12">
        <v>2</v>
      </c>
      <c r="F43" s="8">
        <v>1.53</v>
      </c>
      <c r="G43" s="12">
        <v>1</v>
      </c>
      <c r="H43" s="8">
        <v>1.1200000000000001</v>
      </c>
      <c r="I43" s="12">
        <v>0</v>
      </c>
    </row>
    <row r="44" spans="2:9" ht="15" customHeight="1" x14ac:dyDescent="0.2">
      <c r="B44" t="s">
        <v>108</v>
      </c>
      <c r="C44" s="12">
        <v>3</v>
      </c>
      <c r="D44" s="8">
        <v>1.33</v>
      </c>
      <c r="E44" s="12">
        <v>0</v>
      </c>
      <c r="F44" s="8">
        <v>0</v>
      </c>
      <c r="G44" s="12">
        <v>3</v>
      </c>
      <c r="H44" s="8">
        <v>3.37</v>
      </c>
      <c r="I44" s="12">
        <v>0</v>
      </c>
    </row>
    <row r="45" spans="2:9" ht="15" customHeight="1" x14ac:dyDescent="0.2">
      <c r="B45" t="s">
        <v>84</v>
      </c>
      <c r="C45" s="12">
        <v>3</v>
      </c>
      <c r="D45" s="8">
        <v>1.33</v>
      </c>
      <c r="E45" s="12">
        <v>0</v>
      </c>
      <c r="F45" s="8">
        <v>0</v>
      </c>
      <c r="G45" s="12">
        <v>3</v>
      </c>
      <c r="H45" s="8">
        <v>3.37</v>
      </c>
      <c r="I45" s="12">
        <v>0</v>
      </c>
    </row>
    <row r="48" spans="2:9" ht="33" customHeight="1" x14ac:dyDescent="0.2">
      <c r="B48" t="s">
        <v>227</v>
      </c>
      <c r="C48" s="10" t="s">
        <v>57</v>
      </c>
      <c r="D48" s="10" t="s">
        <v>58</v>
      </c>
      <c r="E48" s="10" t="s">
        <v>59</v>
      </c>
      <c r="F48" s="10" t="s">
        <v>60</v>
      </c>
      <c r="G48" s="10" t="s">
        <v>61</v>
      </c>
      <c r="H48" s="10" t="s">
        <v>62</v>
      </c>
      <c r="I48" s="10" t="s">
        <v>63</v>
      </c>
    </row>
    <row r="49" spans="2:9" ht="15" customHeight="1" x14ac:dyDescent="0.2">
      <c r="B49" t="s">
        <v>132</v>
      </c>
      <c r="C49" s="12">
        <v>17</v>
      </c>
      <c r="D49" s="8">
        <v>7.56</v>
      </c>
      <c r="E49" s="12">
        <v>17</v>
      </c>
      <c r="F49" s="8">
        <v>12.98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131</v>
      </c>
      <c r="C50" s="12">
        <v>16</v>
      </c>
      <c r="D50" s="8">
        <v>7.11</v>
      </c>
      <c r="E50" s="12">
        <v>16</v>
      </c>
      <c r="F50" s="8">
        <v>12.21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118</v>
      </c>
      <c r="C51" s="12">
        <v>7</v>
      </c>
      <c r="D51" s="8">
        <v>3.11</v>
      </c>
      <c r="E51" s="12">
        <v>4</v>
      </c>
      <c r="F51" s="8">
        <v>3.05</v>
      </c>
      <c r="G51" s="12">
        <v>3</v>
      </c>
      <c r="H51" s="8">
        <v>3.37</v>
      </c>
      <c r="I51" s="12">
        <v>0</v>
      </c>
    </row>
    <row r="52" spans="2:9" ht="15" customHeight="1" x14ac:dyDescent="0.2">
      <c r="B52" t="s">
        <v>122</v>
      </c>
      <c r="C52" s="12">
        <v>6</v>
      </c>
      <c r="D52" s="8">
        <v>2.67</v>
      </c>
      <c r="E52" s="12">
        <v>4</v>
      </c>
      <c r="F52" s="8">
        <v>3.05</v>
      </c>
      <c r="G52" s="12">
        <v>2</v>
      </c>
      <c r="H52" s="8">
        <v>2.25</v>
      </c>
      <c r="I52" s="12">
        <v>0</v>
      </c>
    </row>
    <row r="53" spans="2:9" ht="15" customHeight="1" x14ac:dyDescent="0.2">
      <c r="B53" t="s">
        <v>128</v>
      </c>
      <c r="C53" s="12">
        <v>6</v>
      </c>
      <c r="D53" s="8">
        <v>2.67</v>
      </c>
      <c r="E53" s="12">
        <v>6</v>
      </c>
      <c r="F53" s="8">
        <v>4.58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193</v>
      </c>
      <c r="C54" s="12">
        <v>6</v>
      </c>
      <c r="D54" s="8">
        <v>2.67</v>
      </c>
      <c r="E54" s="12">
        <v>0</v>
      </c>
      <c r="F54" s="8">
        <v>0</v>
      </c>
      <c r="G54" s="12">
        <v>6</v>
      </c>
      <c r="H54" s="8">
        <v>6.74</v>
      </c>
      <c r="I54" s="12">
        <v>0</v>
      </c>
    </row>
    <row r="55" spans="2:9" ht="15" customHeight="1" x14ac:dyDescent="0.2">
      <c r="B55" t="s">
        <v>119</v>
      </c>
      <c r="C55" s="12">
        <v>5</v>
      </c>
      <c r="D55" s="8">
        <v>2.2200000000000002</v>
      </c>
      <c r="E55" s="12">
        <v>2</v>
      </c>
      <c r="F55" s="8">
        <v>1.53</v>
      </c>
      <c r="G55" s="12">
        <v>3</v>
      </c>
      <c r="H55" s="8">
        <v>3.37</v>
      </c>
      <c r="I55" s="12">
        <v>0</v>
      </c>
    </row>
    <row r="56" spans="2:9" ht="15" customHeight="1" x14ac:dyDescent="0.2">
      <c r="B56" t="s">
        <v>126</v>
      </c>
      <c r="C56" s="12">
        <v>5</v>
      </c>
      <c r="D56" s="8">
        <v>2.2200000000000002</v>
      </c>
      <c r="E56" s="12">
        <v>5</v>
      </c>
      <c r="F56" s="8">
        <v>3.82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134</v>
      </c>
      <c r="C57" s="12">
        <v>5</v>
      </c>
      <c r="D57" s="8">
        <v>2.2200000000000002</v>
      </c>
      <c r="E57" s="12">
        <v>5</v>
      </c>
      <c r="F57" s="8">
        <v>3.82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116</v>
      </c>
      <c r="C58" s="12">
        <v>4</v>
      </c>
      <c r="D58" s="8">
        <v>1.78</v>
      </c>
      <c r="E58" s="12">
        <v>0</v>
      </c>
      <c r="F58" s="8">
        <v>0</v>
      </c>
      <c r="G58" s="12">
        <v>4</v>
      </c>
      <c r="H58" s="8">
        <v>4.49</v>
      </c>
      <c r="I58" s="12">
        <v>0</v>
      </c>
    </row>
    <row r="59" spans="2:9" ht="15" customHeight="1" x14ac:dyDescent="0.2">
      <c r="B59" t="s">
        <v>120</v>
      </c>
      <c r="C59" s="12">
        <v>4</v>
      </c>
      <c r="D59" s="8">
        <v>1.78</v>
      </c>
      <c r="E59" s="12">
        <v>0</v>
      </c>
      <c r="F59" s="8">
        <v>0</v>
      </c>
      <c r="G59" s="12">
        <v>4</v>
      </c>
      <c r="H59" s="8">
        <v>4.49</v>
      </c>
      <c r="I59" s="12">
        <v>0</v>
      </c>
    </row>
    <row r="60" spans="2:9" ht="15" customHeight="1" x14ac:dyDescent="0.2">
      <c r="B60" t="s">
        <v>204</v>
      </c>
      <c r="C60" s="12">
        <v>4</v>
      </c>
      <c r="D60" s="8">
        <v>1.78</v>
      </c>
      <c r="E60" s="12">
        <v>0</v>
      </c>
      <c r="F60" s="8">
        <v>0</v>
      </c>
      <c r="G60" s="12">
        <v>4</v>
      </c>
      <c r="H60" s="8">
        <v>4.49</v>
      </c>
      <c r="I60" s="12">
        <v>0</v>
      </c>
    </row>
    <row r="61" spans="2:9" ht="15" customHeight="1" x14ac:dyDescent="0.2">
      <c r="B61" t="s">
        <v>140</v>
      </c>
      <c r="C61" s="12">
        <v>4</v>
      </c>
      <c r="D61" s="8">
        <v>1.78</v>
      </c>
      <c r="E61" s="12">
        <v>3</v>
      </c>
      <c r="F61" s="8">
        <v>2.29</v>
      </c>
      <c r="G61" s="12">
        <v>1</v>
      </c>
      <c r="H61" s="8">
        <v>1.1200000000000001</v>
      </c>
      <c r="I61" s="12">
        <v>0</v>
      </c>
    </row>
    <row r="62" spans="2:9" ht="15" customHeight="1" x14ac:dyDescent="0.2">
      <c r="B62" t="s">
        <v>160</v>
      </c>
      <c r="C62" s="12">
        <v>4</v>
      </c>
      <c r="D62" s="8">
        <v>1.78</v>
      </c>
      <c r="E62" s="12">
        <v>4</v>
      </c>
      <c r="F62" s="8">
        <v>3.05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162</v>
      </c>
      <c r="C63" s="12">
        <v>4</v>
      </c>
      <c r="D63" s="8">
        <v>1.78</v>
      </c>
      <c r="E63" s="12">
        <v>3</v>
      </c>
      <c r="F63" s="8">
        <v>2.29</v>
      </c>
      <c r="G63" s="12">
        <v>1</v>
      </c>
      <c r="H63" s="8">
        <v>1.1200000000000001</v>
      </c>
      <c r="I63" s="12">
        <v>0</v>
      </c>
    </row>
    <row r="64" spans="2:9" ht="15" customHeight="1" x14ac:dyDescent="0.2">
      <c r="B64" t="s">
        <v>124</v>
      </c>
      <c r="C64" s="12">
        <v>4</v>
      </c>
      <c r="D64" s="8">
        <v>1.78</v>
      </c>
      <c r="E64" s="12">
        <v>3</v>
      </c>
      <c r="F64" s="8">
        <v>2.29</v>
      </c>
      <c r="G64" s="12">
        <v>1</v>
      </c>
      <c r="H64" s="8">
        <v>1.1200000000000001</v>
      </c>
      <c r="I64" s="12">
        <v>0</v>
      </c>
    </row>
    <row r="65" spans="2:9" ht="15" customHeight="1" x14ac:dyDescent="0.2">
      <c r="B65" t="s">
        <v>163</v>
      </c>
      <c r="C65" s="12">
        <v>3</v>
      </c>
      <c r="D65" s="8">
        <v>1.33</v>
      </c>
      <c r="E65" s="12">
        <v>0</v>
      </c>
      <c r="F65" s="8">
        <v>0</v>
      </c>
      <c r="G65" s="12">
        <v>3</v>
      </c>
      <c r="H65" s="8">
        <v>3.37</v>
      </c>
      <c r="I65" s="12">
        <v>0</v>
      </c>
    </row>
    <row r="66" spans="2:9" ht="15" customHeight="1" x14ac:dyDescent="0.2">
      <c r="B66" t="s">
        <v>203</v>
      </c>
      <c r="C66" s="12">
        <v>3</v>
      </c>
      <c r="D66" s="8">
        <v>1.33</v>
      </c>
      <c r="E66" s="12">
        <v>3</v>
      </c>
      <c r="F66" s="8">
        <v>2.29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167</v>
      </c>
      <c r="C67" s="12">
        <v>3</v>
      </c>
      <c r="D67" s="8">
        <v>1.33</v>
      </c>
      <c r="E67" s="12">
        <v>1</v>
      </c>
      <c r="F67" s="8">
        <v>0.76</v>
      </c>
      <c r="G67" s="12">
        <v>2</v>
      </c>
      <c r="H67" s="8">
        <v>2.25</v>
      </c>
      <c r="I67" s="12">
        <v>0</v>
      </c>
    </row>
    <row r="68" spans="2:9" ht="15" customHeight="1" x14ac:dyDescent="0.2">
      <c r="B68" t="s">
        <v>202</v>
      </c>
      <c r="C68" s="12">
        <v>3</v>
      </c>
      <c r="D68" s="8">
        <v>1.33</v>
      </c>
      <c r="E68" s="12">
        <v>1</v>
      </c>
      <c r="F68" s="8">
        <v>0.76</v>
      </c>
      <c r="G68" s="12">
        <v>2</v>
      </c>
      <c r="H68" s="8">
        <v>2.25</v>
      </c>
      <c r="I68" s="12">
        <v>0</v>
      </c>
    </row>
    <row r="69" spans="2:9" ht="15" customHeight="1" x14ac:dyDescent="0.2">
      <c r="B69" t="s">
        <v>205</v>
      </c>
      <c r="C69" s="12">
        <v>3</v>
      </c>
      <c r="D69" s="8">
        <v>1.33</v>
      </c>
      <c r="E69" s="12">
        <v>3</v>
      </c>
      <c r="F69" s="8">
        <v>2.29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123</v>
      </c>
      <c r="C70" s="12">
        <v>3</v>
      </c>
      <c r="D70" s="8">
        <v>1.33</v>
      </c>
      <c r="E70" s="12">
        <v>2</v>
      </c>
      <c r="F70" s="8">
        <v>1.53</v>
      </c>
      <c r="G70" s="12">
        <v>1</v>
      </c>
      <c r="H70" s="8">
        <v>1.1200000000000001</v>
      </c>
      <c r="I70" s="12">
        <v>0</v>
      </c>
    </row>
    <row r="71" spans="2:9" ht="15" customHeight="1" x14ac:dyDescent="0.2">
      <c r="B71" t="s">
        <v>138</v>
      </c>
      <c r="C71" s="12">
        <v>3</v>
      </c>
      <c r="D71" s="8">
        <v>1.33</v>
      </c>
      <c r="E71" s="12">
        <v>1</v>
      </c>
      <c r="F71" s="8">
        <v>0.76</v>
      </c>
      <c r="G71" s="12">
        <v>2</v>
      </c>
      <c r="H71" s="8">
        <v>2.25</v>
      </c>
      <c r="I71" s="12">
        <v>0</v>
      </c>
    </row>
    <row r="72" spans="2:9" ht="15" customHeight="1" x14ac:dyDescent="0.2">
      <c r="B72" t="s">
        <v>177</v>
      </c>
      <c r="C72" s="12">
        <v>3</v>
      </c>
      <c r="D72" s="8">
        <v>1.33</v>
      </c>
      <c r="E72" s="12">
        <v>2</v>
      </c>
      <c r="F72" s="8">
        <v>1.53</v>
      </c>
      <c r="G72" s="12">
        <v>1</v>
      </c>
      <c r="H72" s="8">
        <v>1.1200000000000001</v>
      </c>
      <c r="I72" s="12">
        <v>0</v>
      </c>
    </row>
    <row r="73" spans="2:9" ht="15" customHeight="1" x14ac:dyDescent="0.2">
      <c r="B73" t="s">
        <v>133</v>
      </c>
      <c r="C73" s="12">
        <v>3</v>
      </c>
      <c r="D73" s="8">
        <v>1.33</v>
      </c>
      <c r="E73" s="12">
        <v>3</v>
      </c>
      <c r="F73" s="8">
        <v>2.29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169</v>
      </c>
      <c r="C74" s="12">
        <v>3</v>
      </c>
      <c r="D74" s="8">
        <v>1.33</v>
      </c>
      <c r="E74" s="12">
        <v>0</v>
      </c>
      <c r="F74" s="8">
        <v>0</v>
      </c>
      <c r="G74" s="12">
        <v>3</v>
      </c>
      <c r="H74" s="8">
        <v>3.37</v>
      </c>
      <c r="I74" s="12">
        <v>0</v>
      </c>
    </row>
    <row r="76" spans="2:9" ht="15" customHeight="1" x14ac:dyDescent="0.2">
      <c r="B76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760A-8906-41A3-A57C-B462402717E1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257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50</v>
      </c>
      <c r="D6" s="8">
        <v>14.45</v>
      </c>
      <c r="E6" s="12">
        <v>10</v>
      </c>
      <c r="F6" s="8">
        <v>5.26</v>
      </c>
      <c r="G6" s="12">
        <v>40</v>
      </c>
      <c r="H6" s="8">
        <v>26.85</v>
      </c>
      <c r="I6" s="12">
        <v>0</v>
      </c>
    </row>
    <row r="7" spans="2:9" ht="15" customHeight="1" x14ac:dyDescent="0.2">
      <c r="B7" t="s">
        <v>43</v>
      </c>
      <c r="C7" s="12">
        <v>22</v>
      </c>
      <c r="D7" s="8">
        <v>6.36</v>
      </c>
      <c r="E7" s="12">
        <v>11</v>
      </c>
      <c r="F7" s="8">
        <v>5.79</v>
      </c>
      <c r="G7" s="12">
        <v>11</v>
      </c>
      <c r="H7" s="8">
        <v>7.38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0.28999999999999998</v>
      </c>
      <c r="E8" s="12">
        <v>0</v>
      </c>
      <c r="F8" s="8">
        <v>0</v>
      </c>
      <c r="G8" s="12">
        <v>1</v>
      </c>
      <c r="H8" s="8">
        <v>0.67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0.28999999999999998</v>
      </c>
      <c r="E9" s="12">
        <v>0</v>
      </c>
      <c r="F9" s="8">
        <v>0</v>
      </c>
      <c r="G9" s="12">
        <v>1</v>
      </c>
      <c r="H9" s="8">
        <v>0.67</v>
      </c>
      <c r="I9" s="12">
        <v>0</v>
      </c>
    </row>
    <row r="10" spans="2:9" ht="15" customHeight="1" x14ac:dyDescent="0.2">
      <c r="B10" t="s">
        <v>46</v>
      </c>
      <c r="C10" s="12">
        <v>4</v>
      </c>
      <c r="D10" s="8">
        <v>1.1599999999999999</v>
      </c>
      <c r="E10" s="12">
        <v>0</v>
      </c>
      <c r="F10" s="8">
        <v>0</v>
      </c>
      <c r="G10" s="12">
        <v>4</v>
      </c>
      <c r="H10" s="8">
        <v>2.68</v>
      </c>
      <c r="I10" s="12">
        <v>0</v>
      </c>
    </row>
    <row r="11" spans="2:9" ht="15" customHeight="1" x14ac:dyDescent="0.2">
      <c r="B11" t="s">
        <v>47</v>
      </c>
      <c r="C11" s="12">
        <v>104</v>
      </c>
      <c r="D11" s="8">
        <v>30.06</v>
      </c>
      <c r="E11" s="12">
        <v>57</v>
      </c>
      <c r="F11" s="8">
        <v>30</v>
      </c>
      <c r="G11" s="12">
        <v>46</v>
      </c>
      <c r="H11" s="8">
        <v>30.87</v>
      </c>
      <c r="I11" s="12">
        <v>1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37</v>
      </c>
      <c r="D13" s="8">
        <v>10.69</v>
      </c>
      <c r="E13" s="12">
        <v>24</v>
      </c>
      <c r="F13" s="8">
        <v>12.63</v>
      </c>
      <c r="G13" s="12">
        <v>13</v>
      </c>
      <c r="H13" s="8">
        <v>8.7200000000000006</v>
      </c>
      <c r="I13" s="12">
        <v>0</v>
      </c>
    </row>
    <row r="14" spans="2:9" ht="15" customHeight="1" x14ac:dyDescent="0.2">
      <c r="B14" t="s">
        <v>50</v>
      </c>
      <c r="C14" s="12">
        <v>5</v>
      </c>
      <c r="D14" s="8">
        <v>1.45</v>
      </c>
      <c r="E14" s="12">
        <v>2</v>
      </c>
      <c r="F14" s="8">
        <v>1.05</v>
      </c>
      <c r="G14" s="12">
        <v>3</v>
      </c>
      <c r="H14" s="8">
        <v>2.0099999999999998</v>
      </c>
      <c r="I14" s="12">
        <v>0</v>
      </c>
    </row>
    <row r="15" spans="2:9" ht="15" customHeight="1" x14ac:dyDescent="0.2">
      <c r="B15" t="s">
        <v>51</v>
      </c>
      <c r="C15" s="12">
        <v>46</v>
      </c>
      <c r="D15" s="8">
        <v>13.29</v>
      </c>
      <c r="E15" s="12">
        <v>34</v>
      </c>
      <c r="F15" s="8">
        <v>17.89</v>
      </c>
      <c r="G15" s="12">
        <v>9</v>
      </c>
      <c r="H15" s="8">
        <v>6.04</v>
      </c>
      <c r="I15" s="12">
        <v>2</v>
      </c>
    </row>
    <row r="16" spans="2:9" ht="15" customHeight="1" x14ac:dyDescent="0.2">
      <c r="B16" t="s">
        <v>52</v>
      </c>
      <c r="C16" s="12">
        <v>43</v>
      </c>
      <c r="D16" s="8">
        <v>12.43</v>
      </c>
      <c r="E16" s="12">
        <v>33</v>
      </c>
      <c r="F16" s="8">
        <v>17.37</v>
      </c>
      <c r="G16" s="12">
        <v>9</v>
      </c>
      <c r="H16" s="8">
        <v>6.04</v>
      </c>
      <c r="I16" s="12">
        <v>0</v>
      </c>
    </row>
    <row r="17" spans="2:9" ht="15" customHeight="1" x14ac:dyDescent="0.2">
      <c r="B17" t="s">
        <v>53</v>
      </c>
      <c r="C17" s="12">
        <v>7</v>
      </c>
      <c r="D17" s="8">
        <v>2.02</v>
      </c>
      <c r="E17" s="12">
        <v>6</v>
      </c>
      <c r="F17" s="8">
        <v>3.16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16</v>
      </c>
      <c r="D18" s="8">
        <v>4.62</v>
      </c>
      <c r="E18" s="12">
        <v>7</v>
      </c>
      <c r="F18" s="8">
        <v>3.68</v>
      </c>
      <c r="G18" s="12">
        <v>8</v>
      </c>
      <c r="H18" s="8">
        <v>5.37</v>
      </c>
      <c r="I18" s="12">
        <v>0</v>
      </c>
    </row>
    <row r="19" spans="2:9" ht="15" customHeight="1" x14ac:dyDescent="0.2">
      <c r="B19" t="s">
        <v>55</v>
      </c>
      <c r="C19" s="12">
        <v>10</v>
      </c>
      <c r="D19" s="8">
        <v>2.89</v>
      </c>
      <c r="E19" s="12">
        <v>6</v>
      </c>
      <c r="F19" s="8">
        <v>3.16</v>
      </c>
      <c r="G19" s="12">
        <v>4</v>
      </c>
      <c r="H19" s="8">
        <v>2.68</v>
      </c>
      <c r="I19" s="12">
        <v>0</v>
      </c>
    </row>
    <row r="20" spans="2:9" ht="15" customHeight="1" x14ac:dyDescent="0.2">
      <c r="B20" s="9" t="s">
        <v>225</v>
      </c>
      <c r="C20" s="12">
        <f>SUM(LTBL_04401[総数／事業所数])</f>
        <v>346</v>
      </c>
      <c r="E20" s="12">
        <f>SUBTOTAL(109,LTBL_04401[個人／事業所数])</f>
        <v>190</v>
      </c>
      <c r="G20" s="12">
        <f>SUBTOTAL(109,LTBL_04401[法人／事業所数])</f>
        <v>149</v>
      </c>
      <c r="I20" s="12">
        <f>SUBTOTAL(109,LTBL_04401[法人以外の団体／事業所数])</f>
        <v>3</v>
      </c>
    </row>
    <row r="21" spans="2:9" ht="15" customHeight="1" x14ac:dyDescent="0.2">
      <c r="E21" s="11">
        <f>LTBL_04401[[#Totals],[個人／事業所数]]/LTBL_04401[[#Totals],[総数／事業所数]]</f>
        <v>0.54913294797687862</v>
      </c>
      <c r="G21" s="11">
        <f>LTBL_04401[[#Totals],[法人／事業所数]]/LTBL_04401[[#Totals],[総数／事業所数]]</f>
        <v>0.430635838150289</v>
      </c>
      <c r="I21" s="11">
        <f>LTBL_04401[[#Totals],[法人以外の団体／事業所数]]/LTBL_04401[[#Totals],[総数／事業所数]]</f>
        <v>8.670520231213872E-3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79</v>
      </c>
      <c r="C24" s="12">
        <v>40</v>
      </c>
      <c r="D24" s="8">
        <v>11.56</v>
      </c>
      <c r="E24" s="12">
        <v>33</v>
      </c>
      <c r="F24" s="8">
        <v>17.37</v>
      </c>
      <c r="G24" s="12">
        <v>5</v>
      </c>
      <c r="H24" s="8">
        <v>3.36</v>
      </c>
      <c r="I24" s="12">
        <v>2</v>
      </c>
    </row>
    <row r="25" spans="2:9" ht="15" customHeight="1" x14ac:dyDescent="0.2">
      <c r="B25" t="s">
        <v>72</v>
      </c>
      <c r="C25" s="12">
        <v>38</v>
      </c>
      <c r="D25" s="8">
        <v>10.98</v>
      </c>
      <c r="E25" s="12">
        <v>22</v>
      </c>
      <c r="F25" s="8">
        <v>11.58</v>
      </c>
      <c r="G25" s="12">
        <v>15</v>
      </c>
      <c r="H25" s="8">
        <v>10.07</v>
      </c>
      <c r="I25" s="12">
        <v>1</v>
      </c>
    </row>
    <row r="26" spans="2:9" ht="15" customHeight="1" x14ac:dyDescent="0.2">
      <c r="B26" t="s">
        <v>76</v>
      </c>
      <c r="C26" s="12">
        <v>33</v>
      </c>
      <c r="D26" s="8">
        <v>9.5399999999999991</v>
      </c>
      <c r="E26" s="12">
        <v>23</v>
      </c>
      <c r="F26" s="8">
        <v>12.11</v>
      </c>
      <c r="G26" s="12">
        <v>10</v>
      </c>
      <c r="H26" s="8">
        <v>6.71</v>
      </c>
      <c r="I26" s="12">
        <v>0</v>
      </c>
    </row>
    <row r="27" spans="2:9" ht="15" customHeight="1" x14ac:dyDescent="0.2">
      <c r="B27" t="s">
        <v>80</v>
      </c>
      <c r="C27" s="12">
        <v>32</v>
      </c>
      <c r="D27" s="8">
        <v>9.25</v>
      </c>
      <c r="E27" s="12">
        <v>30</v>
      </c>
      <c r="F27" s="8">
        <v>15.79</v>
      </c>
      <c r="G27" s="12">
        <v>2</v>
      </c>
      <c r="H27" s="8">
        <v>1.34</v>
      </c>
      <c r="I27" s="12">
        <v>0</v>
      </c>
    </row>
    <row r="28" spans="2:9" ht="15" customHeight="1" x14ac:dyDescent="0.2">
      <c r="B28" t="s">
        <v>74</v>
      </c>
      <c r="C28" s="12">
        <v>31</v>
      </c>
      <c r="D28" s="8">
        <v>8.9600000000000009</v>
      </c>
      <c r="E28" s="12">
        <v>16</v>
      </c>
      <c r="F28" s="8">
        <v>8.42</v>
      </c>
      <c r="G28" s="12">
        <v>15</v>
      </c>
      <c r="H28" s="8">
        <v>10.07</v>
      </c>
      <c r="I28" s="12">
        <v>0</v>
      </c>
    </row>
    <row r="29" spans="2:9" ht="15" customHeight="1" x14ac:dyDescent="0.2">
      <c r="B29" t="s">
        <v>64</v>
      </c>
      <c r="C29" s="12">
        <v>23</v>
      </c>
      <c r="D29" s="8">
        <v>6.65</v>
      </c>
      <c r="E29" s="12">
        <v>5</v>
      </c>
      <c r="F29" s="8">
        <v>2.63</v>
      </c>
      <c r="G29" s="12">
        <v>18</v>
      </c>
      <c r="H29" s="8">
        <v>12.08</v>
      </c>
      <c r="I29" s="12">
        <v>0</v>
      </c>
    </row>
    <row r="30" spans="2:9" ht="15" customHeight="1" x14ac:dyDescent="0.2">
      <c r="B30" t="s">
        <v>65</v>
      </c>
      <c r="C30" s="12">
        <v>16</v>
      </c>
      <c r="D30" s="8">
        <v>4.62</v>
      </c>
      <c r="E30" s="12">
        <v>3</v>
      </c>
      <c r="F30" s="8">
        <v>1.58</v>
      </c>
      <c r="G30" s="12">
        <v>13</v>
      </c>
      <c r="H30" s="8">
        <v>8.7200000000000006</v>
      </c>
      <c r="I30" s="12">
        <v>0</v>
      </c>
    </row>
    <row r="31" spans="2:9" ht="15" customHeight="1" x14ac:dyDescent="0.2">
      <c r="B31" t="s">
        <v>66</v>
      </c>
      <c r="C31" s="12">
        <v>11</v>
      </c>
      <c r="D31" s="8">
        <v>3.18</v>
      </c>
      <c r="E31" s="12">
        <v>2</v>
      </c>
      <c r="F31" s="8">
        <v>1.05</v>
      </c>
      <c r="G31" s="12">
        <v>9</v>
      </c>
      <c r="H31" s="8">
        <v>6.04</v>
      </c>
      <c r="I31" s="12">
        <v>0</v>
      </c>
    </row>
    <row r="32" spans="2:9" ht="15" customHeight="1" x14ac:dyDescent="0.2">
      <c r="B32" t="s">
        <v>73</v>
      </c>
      <c r="C32" s="12">
        <v>11</v>
      </c>
      <c r="D32" s="8">
        <v>3.18</v>
      </c>
      <c r="E32" s="12">
        <v>8</v>
      </c>
      <c r="F32" s="8">
        <v>4.21</v>
      </c>
      <c r="G32" s="12">
        <v>3</v>
      </c>
      <c r="H32" s="8">
        <v>2.0099999999999998</v>
      </c>
      <c r="I32" s="12">
        <v>0</v>
      </c>
    </row>
    <row r="33" spans="2:9" ht="15" customHeight="1" x14ac:dyDescent="0.2">
      <c r="B33" t="s">
        <v>71</v>
      </c>
      <c r="C33" s="12">
        <v>9</v>
      </c>
      <c r="D33" s="8">
        <v>2.6</v>
      </c>
      <c r="E33" s="12">
        <v>4</v>
      </c>
      <c r="F33" s="8">
        <v>2.11</v>
      </c>
      <c r="G33" s="12">
        <v>5</v>
      </c>
      <c r="H33" s="8">
        <v>3.36</v>
      </c>
      <c r="I33" s="12">
        <v>0</v>
      </c>
    </row>
    <row r="34" spans="2:9" ht="15" customHeight="1" x14ac:dyDescent="0.2">
      <c r="B34" t="s">
        <v>82</v>
      </c>
      <c r="C34" s="12">
        <v>8</v>
      </c>
      <c r="D34" s="8">
        <v>2.31</v>
      </c>
      <c r="E34" s="12">
        <v>7</v>
      </c>
      <c r="F34" s="8">
        <v>3.68</v>
      </c>
      <c r="G34" s="12">
        <v>1</v>
      </c>
      <c r="H34" s="8">
        <v>0.67</v>
      </c>
      <c r="I34" s="12">
        <v>0</v>
      </c>
    </row>
    <row r="35" spans="2:9" ht="15" customHeight="1" x14ac:dyDescent="0.2">
      <c r="B35" t="s">
        <v>83</v>
      </c>
      <c r="C35" s="12">
        <v>8</v>
      </c>
      <c r="D35" s="8">
        <v>2.31</v>
      </c>
      <c r="E35" s="12">
        <v>0</v>
      </c>
      <c r="F35" s="8">
        <v>0</v>
      </c>
      <c r="G35" s="12">
        <v>7</v>
      </c>
      <c r="H35" s="8">
        <v>4.7</v>
      </c>
      <c r="I35" s="12">
        <v>0</v>
      </c>
    </row>
    <row r="36" spans="2:9" ht="15" customHeight="1" x14ac:dyDescent="0.2">
      <c r="B36" t="s">
        <v>81</v>
      </c>
      <c r="C36" s="12">
        <v>7</v>
      </c>
      <c r="D36" s="8">
        <v>2.02</v>
      </c>
      <c r="E36" s="12">
        <v>6</v>
      </c>
      <c r="F36" s="8">
        <v>3.16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91</v>
      </c>
      <c r="C37" s="12">
        <v>6</v>
      </c>
      <c r="D37" s="8">
        <v>1.73</v>
      </c>
      <c r="E37" s="12">
        <v>2</v>
      </c>
      <c r="F37" s="8">
        <v>1.05</v>
      </c>
      <c r="G37" s="12">
        <v>4</v>
      </c>
      <c r="H37" s="8">
        <v>2.68</v>
      </c>
      <c r="I37" s="12">
        <v>0</v>
      </c>
    </row>
    <row r="38" spans="2:9" ht="15" customHeight="1" x14ac:dyDescent="0.2">
      <c r="B38" t="s">
        <v>97</v>
      </c>
      <c r="C38" s="12">
        <v>6</v>
      </c>
      <c r="D38" s="8">
        <v>1.73</v>
      </c>
      <c r="E38" s="12">
        <v>2</v>
      </c>
      <c r="F38" s="8">
        <v>1.05</v>
      </c>
      <c r="G38" s="12">
        <v>3</v>
      </c>
      <c r="H38" s="8">
        <v>2.0099999999999998</v>
      </c>
      <c r="I38" s="12">
        <v>0</v>
      </c>
    </row>
    <row r="39" spans="2:9" ht="15" customHeight="1" x14ac:dyDescent="0.2">
      <c r="B39" t="s">
        <v>87</v>
      </c>
      <c r="C39" s="12">
        <v>6</v>
      </c>
      <c r="D39" s="8">
        <v>1.73</v>
      </c>
      <c r="E39" s="12">
        <v>5</v>
      </c>
      <c r="F39" s="8">
        <v>2.63</v>
      </c>
      <c r="G39" s="12">
        <v>1</v>
      </c>
      <c r="H39" s="8">
        <v>0.67</v>
      </c>
      <c r="I39" s="12">
        <v>0</v>
      </c>
    </row>
    <row r="40" spans="2:9" ht="15" customHeight="1" x14ac:dyDescent="0.2">
      <c r="B40" t="s">
        <v>86</v>
      </c>
      <c r="C40" s="12">
        <v>5</v>
      </c>
      <c r="D40" s="8">
        <v>1.45</v>
      </c>
      <c r="E40" s="12">
        <v>1</v>
      </c>
      <c r="F40" s="8">
        <v>0.53</v>
      </c>
      <c r="G40" s="12">
        <v>4</v>
      </c>
      <c r="H40" s="8">
        <v>2.68</v>
      </c>
      <c r="I40" s="12">
        <v>0</v>
      </c>
    </row>
    <row r="41" spans="2:9" ht="15" customHeight="1" x14ac:dyDescent="0.2">
      <c r="B41" t="s">
        <v>100</v>
      </c>
      <c r="C41" s="12">
        <v>4</v>
      </c>
      <c r="D41" s="8">
        <v>1.1599999999999999</v>
      </c>
      <c r="E41" s="12">
        <v>4</v>
      </c>
      <c r="F41" s="8">
        <v>2.11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68</v>
      </c>
      <c r="C42" s="12">
        <v>4</v>
      </c>
      <c r="D42" s="8">
        <v>1.1599999999999999</v>
      </c>
      <c r="E42" s="12">
        <v>3</v>
      </c>
      <c r="F42" s="8">
        <v>1.58</v>
      </c>
      <c r="G42" s="12">
        <v>1</v>
      </c>
      <c r="H42" s="8">
        <v>0.67</v>
      </c>
      <c r="I42" s="12">
        <v>0</v>
      </c>
    </row>
    <row r="43" spans="2:9" ht="15" customHeight="1" x14ac:dyDescent="0.2">
      <c r="B43" t="s">
        <v>78</v>
      </c>
      <c r="C43" s="12">
        <v>4</v>
      </c>
      <c r="D43" s="8">
        <v>1.1599999999999999</v>
      </c>
      <c r="E43" s="12">
        <v>1</v>
      </c>
      <c r="F43" s="8">
        <v>0.53</v>
      </c>
      <c r="G43" s="12">
        <v>3</v>
      </c>
      <c r="H43" s="8">
        <v>2.0099999999999998</v>
      </c>
      <c r="I43" s="12">
        <v>0</v>
      </c>
    </row>
    <row r="44" spans="2:9" ht="15" customHeight="1" x14ac:dyDescent="0.2">
      <c r="B44" t="s">
        <v>92</v>
      </c>
      <c r="C44" s="12">
        <v>4</v>
      </c>
      <c r="D44" s="8">
        <v>1.1599999999999999</v>
      </c>
      <c r="E44" s="12">
        <v>1</v>
      </c>
      <c r="F44" s="8">
        <v>0.53</v>
      </c>
      <c r="G44" s="12">
        <v>3</v>
      </c>
      <c r="H44" s="8">
        <v>2.0099999999999998</v>
      </c>
      <c r="I44" s="12">
        <v>0</v>
      </c>
    </row>
    <row r="47" spans="2:9" ht="33" customHeight="1" x14ac:dyDescent="0.2">
      <c r="B47" t="s">
        <v>227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131</v>
      </c>
      <c r="C48" s="12">
        <v>16</v>
      </c>
      <c r="D48" s="8">
        <v>4.62</v>
      </c>
      <c r="E48" s="12">
        <v>16</v>
      </c>
      <c r="F48" s="8">
        <v>8.42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159</v>
      </c>
      <c r="C49" s="12">
        <v>14</v>
      </c>
      <c r="D49" s="8">
        <v>4.05</v>
      </c>
      <c r="E49" s="12">
        <v>10</v>
      </c>
      <c r="F49" s="8">
        <v>5.26</v>
      </c>
      <c r="G49" s="12">
        <v>4</v>
      </c>
      <c r="H49" s="8">
        <v>2.68</v>
      </c>
      <c r="I49" s="12">
        <v>0</v>
      </c>
    </row>
    <row r="50" spans="2:9" ht="15" customHeight="1" x14ac:dyDescent="0.2">
      <c r="B50" t="s">
        <v>121</v>
      </c>
      <c r="C50" s="12">
        <v>13</v>
      </c>
      <c r="D50" s="8">
        <v>3.76</v>
      </c>
      <c r="E50" s="12">
        <v>9</v>
      </c>
      <c r="F50" s="8">
        <v>4.74</v>
      </c>
      <c r="G50" s="12">
        <v>4</v>
      </c>
      <c r="H50" s="8">
        <v>2.68</v>
      </c>
      <c r="I50" s="12">
        <v>0</v>
      </c>
    </row>
    <row r="51" spans="2:9" ht="15" customHeight="1" x14ac:dyDescent="0.2">
      <c r="B51" t="s">
        <v>126</v>
      </c>
      <c r="C51" s="12">
        <v>13</v>
      </c>
      <c r="D51" s="8">
        <v>3.76</v>
      </c>
      <c r="E51" s="12">
        <v>12</v>
      </c>
      <c r="F51" s="8">
        <v>6.32</v>
      </c>
      <c r="G51" s="12">
        <v>1</v>
      </c>
      <c r="H51" s="8">
        <v>0.67</v>
      </c>
      <c r="I51" s="12">
        <v>0</v>
      </c>
    </row>
    <row r="52" spans="2:9" ht="15" customHeight="1" x14ac:dyDescent="0.2">
      <c r="B52" t="s">
        <v>128</v>
      </c>
      <c r="C52" s="12">
        <v>13</v>
      </c>
      <c r="D52" s="8">
        <v>3.76</v>
      </c>
      <c r="E52" s="12">
        <v>11</v>
      </c>
      <c r="F52" s="8">
        <v>5.79</v>
      </c>
      <c r="G52" s="12">
        <v>2</v>
      </c>
      <c r="H52" s="8">
        <v>1.34</v>
      </c>
      <c r="I52" s="12">
        <v>0</v>
      </c>
    </row>
    <row r="53" spans="2:9" ht="15" customHeight="1" x14ac:dyDescent="0.2">
      <c r="B53" t="s">
        <v>132</v>
      </c>
      <c r="C53" s="12">
        <v>13</v>
      </c>
      <c r="D53" s="8">
        <v>3.76</v>
      </c>
      <c r="E53" s="12">
        <v>13</v>
      </c>
      <c r="F53" s="8">
        <v>6.84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162</v>
      </c>
      <c r="C54" s="12">
        <v>12</v>
      </c>
      <c r="D54" s="8">
        <v>3.47</v>
      </c>
      <c r="E54" s="12">
        <v>5</v>
      </c>
      <c r="F54" s="8">
        <v>2.63</v>
      </c>
      <c r="G54" s="12">
        <v>6</v>
      </c>
      <c r="H54" s="8">
        <v>4.03</v>
      </c>
      <c r="I54" s="12">
        <v>1</v>
      </c>
    </row>
    <row r="55" spans="2:9" ht="15" customHeight="1" x14ac:dyDescent="0.2">
      <c r="B55" t="s">
        <v>116</v>
      </c>
      <c r="C55" s="12">
        <v>11</v>
      </c>
      <c r="D55" s="8">
        <v>3.18</v>
      </c>
      <c r="E55" s="12">
        <v>1</v>
      </c>
      <c r="F55" s="8">
        <v>0.53</v>
      </c>
      <c r="G55" s="12">
        <v>10</v>
      </c>
      <c r="H55" s="8">
        <v>6.71</v>
      </c>
      <c r="I55" s="12">
        <v>0</v>
      </c>
    </row>
    <row r="56" spans="2:9" ht="15" customHeight="1" x14ac:dyDescent="0.2">
      <c r="B56" t="s">
        <v>122</v>
      </c>
      <c r="C56" s="12">
        <v>8</v>
      </c>
      <c r="D56" s="8">
        <v>2.31</v>
      </c>
      <c r="E56" s="12">
        <v>6</v>
      </c>
      <c r="F56" s="8">
        <v>3.16</v>
      </c>
      <c r="G56" s="12">
        <v>2</v>
      </c>
      <c r="H56" s="8">
        <v>1.34</v>
      </c>
      <c r="I56" s="12">
        <v>0</v>
      </c>
    </row>
    <row r="57" spans="2:9" ht="15" customHeight="1" x14ac:dyDescent="0.2">
      <c r="B57" t="s">
        <v>171</v>
      </c>
      <c r="C57" s="12">
        <v>8</v>
      </c>
      <c r="D57" s="8">
        <v>2.31</v>
      </c>
      <c r="E57" s="12">
        <v>2</v>
      </c>
      <c r="F57" s="8">
        <v>1.05</v>
      </c>
      <c r="G57" s="12">
        <v>6</v>
      </c>
      <c r="H57" s="8">
        <v>4.03</v>
      </c>
      <c r="I57" s="12">
        <v>0</v>
      </c>
    </row>
    <row r="58" spans="2:9" ht="15" customHeight="1" x14ac:dyDescent="0.2">
      <c r="B58" t="s">
        <v>124</v>
      </c>
      <c r="C58" s="12">
        <v>8</v>
      </c>
      <c r="D58" s="8">
        <v>2.31</v>
      </c>
      <c r="E58" s="12">
        <v>6</v>
      </c>
      <c r="F58" s="8">
        <v>3.16</v>
      </c>
      <c r="G58" s="12">
        <v>2</v>
      </c>
      <c r="H58" s="8">
        <v>1.34</v>
      </c>
      <c r="I58" s="12">
        <v>0</v>
      </c>
    </row>
    <row r="59" spans="2:9" ht="15" customHeight="1" x14ac:dyDescent="0.2">
      <c r="B59" t="s">
        <v>170</v>
      </c>
      <c r="C59" s="12">
        <v>8</v>
      </c>
      <c r="D59" s="8">
        <v>2.31</v>
      </c>
      <c r="E59" s="12">
        <v>7</v>
      </c>
      <c r="F59" s="8">
        <v>3.68</v>
      </c>
      <c r="G59" s="12">
        <v>0</v>
      </c>
      <c r="H59" s="8">
        <v>0</v>
      </c>
      <c r="I59" s="12">
        <v>1</v>
      </c>
    </row>
    <row r="60" spans="2:9" ht="15" customHeight="1" x14ac:dyDescent="0.2">
      <c r="B60" t="s">
        <v>153</v>
      </c>
      <c r="C60" s="12">
        <v>7</v>
      </c>
      <c r="D60" s="8">
        <v>2.02</v>
      </c>
      <c r="E60" s="12">
        <v>0</v>
      </c>
      <c r="F60" s="8">
        <v>0</v>
      </c>
      <c r="G60" s="12">
        <v>7</v>
      </c>
      <c r="H60" s="8">
        <v>4.7</v>
      </c>
      <c r="I60" s="12">
        <v>0</v>
      </c>
    </row>
    <row r="61" spans="2:9" ht="15" customHeight="1" x14ac:dyDescent="0.2">
      <c r="B61" t="s">
        <v>119</v>
      </c>
      <c r="C61" s="12">
        <v>7</v>
      </c>
      <c r="D61" s="8">
        <v>2.02</v>
      </c>
      <c r="E61" s="12">
        <v>2</v>
      </c>
      <c r="F61" s="8">
        <v>1.05</v>
      </c>
      <c r="G61" s="12">
        <v>5</v>
      </c>
      <c r="H61" s="8">
        <v>3.36</v>
      </c>
      <c r="I61" s="12">
        <v>0</v>
      </c>
    </row>
    <row r="62" spans="2:9" ht="15" customHeight="1" x14ac:dyDescent="0.2">
      <c r="B62" t="s">
        <v>134</v>
      </c>
      <c r="C62" s="12">
        <v>7</v>
      </c>
      <c r="D62" s="8">
        <v>2.02</v>
      </c>
      <c r="E62" s="12">
        <v>7</v>
      </c>
      <c r="F62" s="8">
        <v>3.68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117</v>
      </c>
      <c r="C63" s="12">
        <v>6</v>
      </c>
      <c r="D63" s="8">
        <v>1.73</v>
      </c>
      <c r="E63" s="12">
        <v>1</v>
      </c>
      <c r="F63" s="8">
        <v>0.53</v>
      </c>
      <c r="G63" s="12">
        <v>5</v>
      </c>
      <c r="H63" s="8">
        <v>3.36</v>
      </c>
      <c r="I63" s="12">
        <v>0</v>
      </c>
    </row>
    <row r="64" spans="2:9" ht="15" customHeight="1" x14ac:dyDescent="0.2">
      <c r="B64" t="s">
        <v>160</v>
      </c>
      <c r="C64" s="12">
        <v>6</v>
      </c>
      <c r="D64" s="8">
        <v>1.73</v>
      </c>
      <c r="E64" s="12">
        <v>4</v>
      </c>
      <c r="F64" s="8">
        <v>2.11</v>
      </c>
      <c r="G64" s="12">
        <v>2</v>
      </c>
      <c r="H64" s="8">
        <v>1.34</v>
      </c>
      <c r="I64" s="12">
        <v>0</v>
      </c>
    </row>
    <row r="65" spans="2:9" ht="15" customHeight="1" x14ac:dyDescent="0.2">
      <c r="B65" t="s">
        <v>129</v>
      </c>
      <c r="C65" s="12">
        <v>6</v>
      </c>
      <c r="D65" s="8">
        <v>1.73</v>
      </c>
      <c r="E65" s="12">
        <v>6</v>
      </c>
      <c r="F65" s="8">
        <v>3.16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135</v>
      </c>
      <c r="C66" s="12">
        <v>6</v>
      </c>
      <c r="D66" s="8">
        <v>1.73</v>
      </c>
      <c r="E66" s="12">
        <v>5</v>
      </c>
      <c r="F66" s="8">
        <v>2.63</v>
      </c>
      <c r="G66" s="12">
        <v>1</v>
      </c>
      <c r="H66" s="8">
        <v>0.67</v>
      </c>
      <c r="I66" s="12">
        <v>0</v>
      </c>
    </row>
    <row r="67" spans="2:9" ht="15" customHeight="1" x14ac:dyDescent="0.2">
      <c r="B67" t="s">
        <v>140</v>
      </c>
      <c r="C67" s="12">
        <v>5</v>
      </c>
      <c r="D67" s="8">
        <v>1.45</v>
      </c>
      <c r="E67" s="12">
        <v>2</v>
      </c>
      <c r="F67" s="8">
        <v>1.05</v>
      </c>
      <c r="G67" s="12">
        <v>3</v>
      </c>
      <c r="H67" s="8">
        <v>2.0099999999999998</v>
      </c>
      <c r="I67" s="12">
        <v>0</v>
      </c>
    </row>
    <row r="68" spans="2:9" ht="15" customHeight="1" x14ac:dyDescent="0.2">
      <c r="B68" t="s">
        <v>206</v>
      </c>
      <c r="C68" s="12">
        <v>5</v>
      </c>
      <c r="D68" s="8">
        <v>1.45</v>
      </c>
      <c r="E68" s="12">
        <v>4</v>
      </c>
      <c r="F68" s="8">
        <v>2.11</v>
      </c>
      <c r="G68" s="12">
        <v>1</v>
      </c>
      <c r="H68" s="8">
        <v>0.67</v>
      </c>
      <c r="I68" s="12">
        <v>0</v>
      </c>
    </row>
    <row r="69" spans="2:9" ht="15" customHeight="1" x14ac:dyDescent="0.2">
      <c r="B69" t="s">
        <v>125</v>
      </c>
      <c r="C69" s="12">
        <v>5</v>
      </c>
      <c r="D69" s="8">
        <v>1.45</v>
      </c>
      <c r="E69" s="12">
        <v>1</v>
      </c>
      <c r="F69" s="8">
        <v>0.53</v>
      </c>
      <c r="G69" s="12">
        <v>4</v>
      </c>
      <c r="H69" s="8">
        <v>2.68</v>
      </c>
      <c r="I69" s="12">
        <v>0</v>
      </c>
    </row>
    <row r="70" spans="2:9" ht="15" customHeight="1" x14ac:dyDescent="0.2">
      <c r="B70" t="s">
        <v>178</v>
      </c>
      <c r="C70" s="12">
        <v>5</v>
      </c>
      <c r="D70" s="8">
        <v>1.45</v>
      </c>
      <c r="E70" s="12">
        <v>4</v>
      </c>
      <c r="F70" s="8">
        <v>2.11</v>
      </c>
      <c r="G70" s="12">
        <v>0</v>
      </c>
      <c r="H70" s="8">
        <v>0</v>
      </c>
      <c r="I70" s="12">
        <v>1</v>
      </c>
    </row>
    <row r="71" spans="2:9" ht="15" customHeight="1" x14ac:dyDescent="0.2">
      <c r="B71" t="s">
        <v>169</v>
      </c>
      <c r="C71" s="12">
        <v>5</v>
      </c>
      <c r="D71" s="8">
        <v>1.45</v>
      </c>
      <c r="E71" s="12">
        <v>0</v>
      </c>
      <c r="F71" s="8">
        <v>0</v>
      </c>
      <c r="G71" s="12">
        <v>5</v>
      </c>
      <c r="H71" s="8">
        <v>3.36</v>
      </c>
      <c r="I71" s="12">
        <v>0</v>
      </c>
    </row>
    <row r="73" spans="2:9" ht="15" customHeight="1" x14ac:dyDescent="0.2">
      <c r="B73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A5D5-B754-4039-8D2D-F4E9119FB19F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72</v>
      </c>
      <c r="D6" s="8">
        <v>22.64</v>
      </c>
      <c r="E6" s="12">
        <v>19</v>
      </c>
      <c r="F6" s="8">
        <v>11.73</v>
      </c>
      <c r="G6" s="12">
        <v>53</v>
      </c>
      <c r="H6" s="8">
        <v>35.1</v>
      </c>
      <c r="I6" s="12">
        <v>0</v>
      </c>
    </row>
    <row r="7" spans="2:9" ht="15" customHeight="1" x14ac:dyDescent="0.2">
      <c r="B7" t="s">
        <v>43</v>
      </c>
      <c r="C7" s="12">
        <v>21</v>
      </c>
      <c r="D7" s="8">
        <v>6.6</v>
      </c>
      <c r="E7" s="12">
        <v>9</v>
      </c>
      <c r="F7" s="8">
        <v>5.56</v>
      </c>
      <c r="G7" s="12">
        <v>12</v>
      </c>
      <c r="H7" s="8">
        <v>7.95</v>
      </c>
      <c r="I7" s="12">
        <v>0</v>
      </c>
    </row>
    <row r="8" spans="2:9" ht="15" customHeight="1" x14ac:dyDescent="0.2">
      <c r="B8" t="s">
        <v>44</v>
      </c>
      <c r="C8" s="12">
        <v>2</v>
      </c>
      <c r="D8" s="8">
        <v>0.63</v>
      </c>
      <c r="E8" s="12">
        <v>0</v>
      </c>
      <c r="F8" s="8">
        <v>0</v>
      </c>
      <c r="G8" s="12">
        <v>2</v>
      </c>
      <c r="H8" s="8">
        <v>1.32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0.31</v>
      </c>
      <c r="E9" s="12">
        <v>0</v>
      </c>
      <c r="F9" s="8">
        <v>0</v>
      </c>
      <c r="G9" s="12">
        <v>1</v>
      </c>
      <c r="H9" s="8">
        <v>0.66</v>
      </c>
      <c r="I9" s="12">
        <v>0</v>
      </c>
    </row>
    <row r="10" spans="2:9" ht="15" customHeight="1" x14ac:dyDescent="0.2">
      <c r="B10" t="s">
        <v>46</v>
      </c>
      <c r="C10" s="12">
        <v>9</v>
      </c>
      <c r="D10" s="8">
        <v>2.83</v>
      </c>
      <c r="E10" s="12">
        <v>0</v>
      </c>
      <c r="F10" s="8">
        <v>0</v>
      </c>
      <c r="G10" s="12">
        <v>9</v>
      </c>
      <c r="H10" s="8">
        <v>5.96</v>
      </c>
      <c r="I10" s="12">
        <v>0</v>
      </c>
    </row>
    <row r="11" spans="2:9" ht="15" customHeight="1" x14ac:dyDescent="0.2">
      <c r="B11" t="s">
        <v>47</v>
      </c>
      <c r="C11" s="12">
        <v>54</v>
      </c>
      <c r="D11" s="8">
        <v>16.98</v>
      </c>
      <c r="E11" s="12">
        <v>28</v>
      </c>
      <c r="F11" s="8">
        <v>17.28</v>
      </c>
      <c r="G11" s="12">
        <v>26</v>
      </c>
      <c r="H11" s="8">
        <v>17.22</v>
      </c>
      <c r="I11" s="12">
        <v>0</v>
      </c>
    </row>
    <row r="12" spans="2:9" ht="15" customHeight="1" x14ac:dyDescent="0.2">
      <c r="B12" t="s">
        <v>48</v>
      </c>
      <c r="C12" s="12">
        <v>2</v>
      </c>
      <c r="D12" s="8">
        <v>0.63</v>
      </c>
      <c r="E12" s="12">
        <v>0</v>
      </c>
      <c r="F12" s="8">
        <v>0</v>
      </c>
      <c r="G12" s="12">
        <v>2</v>
      </c>
      <c r="H12" s="8">
        <v>1.32</v>
      </c>
      <c r="I12" s="12">
        <v>0</v>
      </c>
    </row>
    <row r="13" spans="2:9" ht="15" customHeight="1" x14ac:dyDescent="0.2">
      <c r="B13" t="s">
        <v>49</v>
      </c>
      <c r="C13" s="12">
        <v>34</v>
      </c>
      <c r="D13" s="8">
        <v>10.69</v>
      </c>
      <c r="E13" s="12">
        <v>24</v>
      </c>
      <c r="F13" s="8">
        <v>14.81</v>
      </c>
      <c r="G13" s="12">
        <v>10</v>
      </c>
      <c r="H13" s="8">
        <v>6.62</v>
      </c>
      <c r="I13" s="12">
        <v>0</v>
      </c>
    </row>
    <row r="14" spans="2:9" ht="15" customHeight="1" x14ac:dyDescent="0.2">
      <c r="B14" t="s">
        <v>50</v>
      </c>
      <c r="C14" s="12">
        <v>11</v>
      </c>
      <c r="D14" s="8">
        <v>3.46</v>
      </c>
      <c r="E14" s="12">
        <v>7</v>
      </c>
      <c r="F14" s="8">
        <v>4.32</v>
      </c>
      <c r="G14" s="12">
        <v>4</v>
      </c>
      <c r="H14" s="8">
        <v>2.65</v>
      </c>
      <c r="I14" s="12">
        <v>0</v>
      </c>
    </row>
    <row r="15" spans="2:9" ht="15" customHeight="1" x14ac:dyDescent="0.2">
      <c r="B15" t="s">
        <v>51</v>
      </c>
      <c r="C15" s="12">
        <v>21</v>
      </c>
      <c r="D15" s="8">
        <v>6.6</v>
      </c>
      <c r="E15" s="12">
        <v>17</v>
      </c>
      <c r="F15" s="8">
        <v>10.49</v>
      </c>
      <c r="G15" s="12">
        <v>3</v>
      </c>
      <c r="H15" s="8">
        <v>1.99</v>
      </c>
      <c r="I15" s="12">
        <v>0</v>
      </c>
    </row>
    <row r="16" spans="2:9" ht="15" customHeight="1" x14ac:dyDescent="0.2">
      <c r="B16" t="s">
        <v>52</v>
      </c>
      <c r="C16" s="12">
        <v>43</v>
      </c>
      <c r="D16" s="8">
        <v>13.52</v>
      </c>
      <c r="E16" s="12">
        <v>40</v>
      </c>
      <c r="F16" s="8">
        <v>24.69</v>
      </c>
      <c r="G16" s="12">
        <v>3</v>
      </c>
      <c r="H16" s="8">
        <v>1.99</v>
      </c>
      <c r="I16" s="12">
        <v>0</v>
      </c>
    </row>
    <row r="17" spans="2:9" ht="15" customHeight="1" x14ac:dyDescent="0.2">
      <c r="B17" t="s">
        <v>53</v>
      </c>
      <c r="C17" s="12">
        <v>12</v>
      </c>
      <c r="D17" s="8">
        <v>3.77</v>
      </c>
      <c r="E17" s="12">
        <v>10</v>
      </c>
      <c r="F17" s="8">
        <v>6.17</v>
      </c>
      <c r="G17" s="12">
        <v>1</v>
      </c>
      <c r="H17" s="8">
        <v>0.66</v>
      </c>
      <c r="I17" s="12">
        <v>0</v>
      </c>
    </row>
    <row r="18" spans="2:9" ht="15" customHeight="1" x14ac:dyDescent="0.2">
      <c r="B18" t="s">
        <v>54</v>
      </c>
      <c r="C18" s="12">
        <v>17</v>
      </c>
      <c r="D18" s="8">
        <v>5.35</v>
      </c>
      <c r="E18" s="12">
        <v>6</v>
      </c>
      <c r="F18" s="8">
        <v>3.7</v>
      </c>
      <c r="G18" s="12">
        <v>8</v>
      </c>
      <c r="H18" s="8">
        <v>5.3</v>
      </c>
      <c r="I18" s="12">
        <v>0</v>
      </c>
    </row>
    <row r="19" spans="2:9" ht="15" customHeight="1" x14ac:dyDescent="0.2">
      <c r="B19" t="s">
        <v>55</v>
      </c>
      <c r="C19" s="12">
        <v>19</v>
      </c>
      <c r="D19" s="8">
        <v>5.97</v>
      </c>
      <c r="E19" s="12">
        <v>2</v>
      </c>
      <c r="F19" s="8">
        <v>1.23</v>
      </c>
      <c r="G19" s="12">
        <v>17</v>
      </c>
      <c r="H19" s="8">
        <v>11.26</v>
      </c>
      <c r="I19" s="12">
        <v>0</v>
      </c>
    </row>
    <row r="20" spans="2:9" ht="15" customHeight="1" x14ac:dyDescent="0.2">
      <c r="B20" s="9" t="s">
        <v>225</v>
      </c>
      <c r="C20" s="12">
        <f>SUM(LTBL_04404[総数／事業所数])</f>
        <v>318</v>
      </c>
      <c r="E20" s="12">
        <f>SUBTOTAL(109,LTBL_04404[個人／事業所数])</f>
        <v>162</v>
      </c>
      <c r="G20" s="12">
        <f>SUBTOTAL(109,LTBL_04404[法人／事業所数])</f>
        <v>151</v>
      </c>
      <c r="I20" s="12">
        <f>SUBTOTAL(109,LTBL_04404[法人以外の団体／事業所数])</f>
        <v>0</v>
      </c>
    </row>
    <row r="21" spans="2:9" ht="15" customHeight="1" x14ac:dyDescent="0.2">
      <c r="E21" s="11">
        <f>LTBL_04404[[#Totals],[個人／事業所数]]/LTBL_04404[[#Totals],[総数／事業所数]]</f>
        <v>0.50943396226415094</v>
      </c>
      <c r="G21" s="11">
        <f>LTBL_04404[[#Totals],[法人／事業所数]]/LTBL_04404[[#Totals],[総数／事業所数]]</f>
        <v>0.47484276729559749</v>
      </c>
      <c r="I21" s="11">
        <f>LTBL_04404[[#Totals],[法人以外の団体／事業所数]]/LTBL_04404[[#Totals],[総数／事業所数]]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41</v>
      </c>
      <c r="D24" s="8">
        <v>12.89</v>
      </c>
      <c r="E24" s="12">
        <v>40</v>
      </c>
      <c r="F24" s="8">
        <v>24.69</v>
      </c>
      <c r="G24" s="12">
        <v>1</v>
      </c>
      <c r="H24" s="8">
        <v>0.66</v>
      </c>
      <c r="I24" s="12">
        <v>0</v>
      </c>
    </row>
    <row r="25" spans="2:9" ht="15" customHeight="1" x14ac:dyDescent="0.2">
      <c r="B25" t="s">
        <v>76</v>
      </c>
      <c r="C25" s="12">
        <v>32</v>
      </c>
      <c r="D25" s="8">
        <v>10.06</v>
      </c>
      <c r="E25" s="12">
        <v>24</v>
      </c>
      <c r="F25" s="8">
        <v>14.81</v>
      </c>
      <c r="G25" s="12">
        <v>8</v>
      </c>
      <c r="H25" s="8">
        <v>5.3</v>
      </c>
      <c r="I25" s="12">
        <v>0</v>
      </c>
    </row>
    <row r="26" spans="2:9" ht="15" customHeight="1" x14ac:dyDescent="0.2">
      <c r="B26" t="s">
        <v>64</v>
      </c>
      <c r="C26" s="12">
        <v>26</v>
      </c>
      <c r="D26" s="8">
        <v>8.18</v>
      </c>
      <c r="E26" s="12">
        <v>7</v>
      </c>
      <c r="F26" s="8">
        <v>4.32</v>
      </c>
      <c r="G26" s="12">
        <v>19</v>
      </c>
      <c r="H26" s="8">
        <v>12.58</v>
      </c>
      <c r="I26" s="12">
        <v>0</v>
      </c>
    </row>
    <row r="27" spans="2:9" ht="15" customHeight="1" x14ac:dyDescent="0.2">
      <c r="B27" t="s">
        <v>65</v>
      </c>
      <c r="C27" s="12">
        <v>23</v>
      </c>
      <c r="D27" s="8">
        <v>7.23</v>
      </c>
      <c r="E27" s="12">
        <v>10</v>
      </c>
      <c r="F27" s="8">
        <v>6.17</v>
      </c>
      <c r="G27" s="12">
        <v>13</v>
      </c>
      <c r="H27" s="8">
        <v>8.61</v>
      </c>
      <c r="I27" s="12">
        <v>0</v>
      </c>
    </row>
    <row r="28" spans="2:9" ht="15" customHeight="1" x14ac:dyDescent="0.2">
      <c r="B28" t="s">
        <v>66</v>
      </c>
      <c r="C28" s="12">
        <v>23</v>
      </c>
      <c r="D28" s="8">
        <v>7.23</v>
      </c>
      <c r="E28" s="12">
        <v>2</v>
      </c>
      <c r="F28" s="8">
        <v>1.23</v>
      </c>
      <c r="G28" s="12">
        <v>21</v>
      </c>
      <c r="H28" s="8">
        <v>13.91</v>
      </c>
      <c r="I28" s="12">
        <v>0</v>
      </c>
    </row>
    <row r="29" spans="2:9" ht="15" customHeight="1" x14ac:dyDescent="0.2">
      <c r="B29" t="s">
        <v>74</v>
      </c>
      <c r="C29" s="12">
        <v>17</v>
      </c>
      <c r="D29" s="8">
        <v>5.35</v>
      </c>
      <c r="E29" s="12">
        <v>9</v>
      </c>
      <c r="F29" s="8">
        <v>5.56</v>
      </c>
      <c r="G29" s="12">
        <v>8</v>
      </c>
      <c r="H29" s="8">
        <v>5.3</v>
      </c>
      <c r="I29" s="12">
        <v>0</v>
      </c>
    </row>
    <row r="30" spans="2:9" ht="15" customHeight="1" x14ac:dyDescent="0.2">
      <c r="B30" t="s">
        <v>79</v>
      </c>
      <c r="C30" s="12">
        <v>16</v>
      </c>
      <c r="D30" s="8">
        <v>5.03</v>
      </c>
      <c r="E30" s="12">
        <v>14</v>
      </c>
      <c r="F30" s="8">
        <v>8.64</v>
      </c>
      <c r="G30" s="12">
        <v>2</v>
      </c>
      <c r="H30" s="8">
        <v>1.32</v>
      </c>
      <c r="I30" s="12">
        <v>0</v>
      </c>
    </row>
    <row r="31" spans="2:9" ht="15" customHeight="1" x14ac:dyDescent="0.2">
      <c r="B31" t="s">
        <v>81</v>
      </c>
      <c r="C31" s="12">
        <v>12</v>
      </c>
      <c r="D31" s="8">
        <v>3.77</v>
      </c>
      <c r="E31" s="12">
        <v>10</v>
      </c>
      <c r="F31" s="8">
        <v>6.17</v>
      </c>
      <c r="G31" s="12">
        <v>1</v>
      </c>
      <c r="H31" s="8">
        <v>0.66</v>
      </c>
      <c r="I31" s="12">
        <v>0</v>
      </c>
    </row>
    <row r="32" spans="2:9" ht="15" customHeight="1" x14ac:dyDescent="0.2">
      <c r="B32" t="s">
        <v>73</v>
      </c>
      <c r="C32" s="12">
        <v>10</v>
      </c>
      <c r="D32" s="8">
        <v>3.14</v>
      </c>
      <c r="E32" s="12">
        <v>6</v>
      </c>
      <c r="F32" s="8">
        <v>3.7</v>
      </c>
      <c r="G32" s="12">
        <v>4</v>
      </c>
      <c r="H32" s="8">
        <v>2.65</v>
      </c>
      <c r="I32" s="12">
        <v>0</v>
      </c>
    </row>
    <row r="33" spans="2:9" ht="15" customHeight="1" x14ac:dyDescent="0.2">
      <c r="B33" t="s">
        <v>82</v>
      </c>
      <c r="C33" s="12">
        <v>10</v>
      </c>
      <c r="D33" s="8">
        <v>3.14</v>
      </c>
      <c r="E33" s="12">
        <v>6</v>
      </c>
      <c r="F33" s="8">
        <v>3.7</v>
      </c>
      <c r="G33" s="12">
        <v>4</v>
      </c>
      <c r="H33" s="8">
        <v>2.65</v>
      </c>
      <c r="I33" s="12">
        <v>0</v>
      </c>
    </row>
    <row r="34" spans="2:9" ht="15" customHeight="1" x14ac:dyDescent="0.2">
      <c r="B34" t="s">
        <v>72</v>
      </c>
      <c r="C34" s="12">
        <v>9</v>
      </c>
      <c r="D34" s="8">
        <v>2.83</v>
      </c>
      <c r="E34" s="12">
        <v>7</v>
      </c>
      <c r="F34" s="8">
        <v>4.32</v>
      </c>
      <c r="G34" s="12">
        <v>2</v>
      </c>
      <c r="H34" s="8">
        <v>1.32</v>
      </c>
      <c r="I34" s="12">
        <v>0</v>
      </c>
    </row>
    <row r="35" spans="2:9" ht="15" customHeight="1" x14ac:dyDescent="0.2">
      <c r="B35" t="s">
        <v>83</v>
      </c>
      <c r="C35" s="12">
        <v>7</v>
      </c>
      <c r="D35" s="8">
        <v>2.2000000000000002</v>
      </c>
      <c r="E35" s="12">
        <v>0</v>
      </c>
      <c r="F35" s="8">
        <v>0</v>
      </c>
      <c r="G35" s="12">
        <v>4</v>
      </c>
      <c r="H35" s="8">
        <v>2.65</v>
      </c>
      <c r="I35" s="12">
        <v>0</v>
      </c>
    </row>
    <row r="36" spans="2:9" ht="15" customHeight="1" x14ac:dyDescent="0.2">
      <c r="B36" t="s">
        <v>94</v>
      </c>
      <c r="C36" s="12">
        <v>6</v>
      </c>
      <c r="D36" s="8">
        <v>1.89</v>
      </c>
      <c r="E36" s="12">
        <v>3</v>
      </c>
      <c r="F36" s="8">
        <v>1.85</v>
      </c>
      <c r="G36" s="12">
        <v>3</v>
      </c>
      <c r="H36" s="8">
        <v>1.99</v>
      </c>
      <c r="I36" s="12">
        <v>0</v>
      </c>
    </row>
    <row r="37" spans="2:9" ht="15" customHeight="1" x14ac:dyDescent="0.2">
      <c r="B37" t="s">
        <v>77</v>
      </c>
      <c r="C37" s="12">
        <v>6</v>
      </c>
      <c r="D37" s="8">
        <v>1.89</v>
      </c>
      <c r="E37" s="12">
        <v>3</v>
      </c>
      <c r="F37" s="8">
        <v>1.85</v>
      </c>
      <c r="G37" s="12">
        <v>3</v>
      </c>
      <c r="H37" s="8">
        <v>1.99</v>
      </c>
      <c r="I37" s="12">
        <v>0</v>
      </c>
    </row>
    <row r="38" spans="2:9" ht="15" customHeight="1" x14ac:dyDescent="0.2">
      <c r="B38" t="s">
        <v>99</v>
      </c>
      <c r="C38" s="12">
        <v>6</v>
      </c>
      <c r="D38" s="8">
        <v>1.89</v>
      </c>
      <c r="E38" s="12">
        <v>1</v>
      </c>
      <c r="F38" s="8">
        <v>0.62</v>
      </c>
      <c r="G38" s="12">
        <v>5</v>
      </c>
      <c r="H38" s="8">
        <v>3.31</v>
      </c>
      <c r="I38" s="12">
        <v>0</v>
      </c>
    </row>
    <row r="39" spans="2:9" ht="15" customHeight="1" x14ac:dyDescent="0.2">
      <c r="B39" t="s">
        <v>67</v>
      </c>
      <c r="C39" s="12">
        <v>5</v>
      </c>
      <c r="D39" s="8">
        <v>1.57</v>
      </c>
      <c r="E39" s="12">
        <v>1</v>
      </c>
      <c r="F39" s="8">
        <v>0.62</v>
      </c>
      <c r="G39" s="12">
        <v>4</v>
      </c>
      <c r="H39" s="8">
        <v>2.65</v>
      </c>
      <c r="I39" s="12">
        <v>0</v>
      </c>
    </row>
    <row r="40" spans="2:9" ht="15" customHeight="1" x14ac:dyDescent="0.2">
      <c r="B40" t="s">
        <v>68</v>
      </c>
      <c r="C40" s="12">
        <v>5</v>
      </c>
      <c r="D40" s="8">
        <v>1.57</v>
      </c>
      <c r="E40" s="12">
        <v>1</v>
      </c>
      <c r="F40" s="8">
        <v>0.62</v>
      </c>
      <c r="G40" s="12">
        <v>4</v>
      </c>
      <c r="H40" s="8">
        <v>2.65</v>
      </c>
      <c r="I40" s="12">
        <v>0</v>
      </c>
    </row>
    <row r="41" spans="2:9" ht="15" customHeight="1" x14ac:dyDescent="0.2">
      <c r="B41" t="s">
        <v>71</v>
      </c>
      <c r="C41" s="12">
        <v>5</v>
      </c>
      <c r="D41" s="8">
        <v>1.57</v>
      </c>
      <c r="E41" s="12">
        <v>2</v>
      </c>
      <c r="F41" s="8">
        <v>1.23</v>
      </c>
      <c r="G41" s="12">
        <v>3</v>
      </c>
      <c r="H41" s="8">
        <v>1.99</v>
      </c>
      <c r="I41" s="12">
        <v>0</v>
      </c>
    </row>
    <row r="42" spans="2:9" ht="15" customHeight="1" x14ac:dyDescent="0.2">
      <c r="B42" t="s">
        <v>78</v>
      </c>
      <c r="C42" s="12">
        <v>5</v>
      </c>
      <c r="D42" s="8">
        <v>1.57</v>
      </c>
      <c r="E42" s="12">
        <v>4</v>
      </c>
      <c r="F42" s="8">
        <v>2.4700000000000002</v>
      </c>
      <c r="G42" s="12">
        <v>1</v>
      </c>
      <c r="H42" s="8">
        <v>0.66</v>
      </c>
      <c r="I42" s="12">
        <v>0</v>
      </c>
    </row>
    <row r="43" spans="2:9" ht="15" customHeight="1" x14ac:dyDescent="0.2">
      <c r="B43" t="s">
        <v>87</v>
      </c>
      <c r="C43" s="12">
        <v>5</v>
      </c>
      <c r="D43" s="8">
        <v>1.57</v>
      </c>
      <c r="E43" s="12">
        <v>1</v>
      </c>
      <c r="F43" s="8">
        <v>0.62</v>
      </c>
      <c r="G43" s="12">
        <v>4</v>
      </c>
      <c r="H43" s="8">
        <v>2.65</v>
      </c>
      <c r="I43" s="12">
        <v>0</v>
      </c>
    </row>
    <row r="44" spans="2:9" ht="15" customHeight="1" x14ac:dyDescent="0.2">
      <c r="B44" t="s">
        <v>84</v>
      </c>
      <c r="C44" s="12">
        <v>5</v>
      </c>
      <c r="D44" s="8">
        <v>1.57</v>
      </c>
      <c r="E44" s="12">
        <v>0</v>
      </c>
      <c r="F44" s="8">
        <v>0</v>
      </c>
      <c r="G44" s="12">
        <v>5</v>
      </c>
      <c r="H44" s="8">
        <v>3.31</v>
      </c>
      <c r="I44" s="12">
        <v>0</v>
      </c>
    </row>
    <row r="47" spans="2:9" ht="33" customHeight="1" x14ac:dyDescent="0.2">
      <c r="B47" t="s">
        <v>227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126</v>
      </c>
      <c r="C48" s="12">
        <v>27</v>
      </c>
      <c r="D48" s="8">
        <v>8.49</v>
      </c>
      <c r="E48" s="12">
        <v>23</v>
      </c>
      <c r="F48" s="8">
        <v>14.2</v>
      </c>
      <c r="G48" s="12">
        <v>4</v>
      </c>
      <c r="H48" s="8">
        <v>2.65</v>
      </c>
      <c r="I48" s="12">
        <v>0</v>
      </c>
    </row>
    <row r="49" spans="2:9" ht="15" customHeight="1" x14ac:dyDescent="0.2">
      <c r="B49" t="s">
        <v>132</v>
      </c>
      <c r="C49" s="12">
        <v>21</v>
      </c>
      <c r="D49" s="8">
        <v>6.6</v>
      </c>
      <c r="E49" s="12">
        <v>21</v>
      </c>
      <c r="F49" s="8">
        <v>12.96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131</v>
      </c>
      <c r="C50" s="12">
        <v>17</v>
      </c>
      <c r="D50" s="8">
        <v>5.35</v>
      </c>
      <c r="E50" s="12">
        <v>17</v>
      </c>
      <c r="F50" s="8">
        <v>10.49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120</v>
      </c>
      <c r="C51" s="12">
        <v>11</v>
      </c>
      <c r="D51" s="8">
        <v>3.46</v>
      </c>
      <c r="E51" s="12">
        <v>0</v>
      </c>
      <c r="F51" s="8">
        <v>0</v>
      </c>
      <c r="G51" s="12">
        <v>11</v>
      </c>
      <c r="H51" s="8">
        <v>7.28</v>
      </c>
      <c r="I51" s="12">
        <v>0</v>
      </c>
    </row>
    <row r="52" spans="2:9" ht="15" customHeight="1" x14ac:dyDescent="0.2">
      <c r="B52" t="s">
        <v>128</v>
      </c>
      <c r="C52" s="12">
        <v>10</v>
      </c>
      <c r="D52" s="8">
        <v>3.14</v>
      </c>
      <c r="E52" s="12">
        <v>9</v>
      </c>
      <c r="F52" s="8">
        <v>5.56</v>
      </c>
      <c r="G52" s="12">
        <v>1</v>
      </c>
      <c r="H52" s="8">
        <v>0.66</v>
      </c>
      <c r="I52" s="12">
        <v>0</v>
      </c>
    </row>
    <row r="53" spans="2:9" ht="15" customHeight="1" x14ac:dyDescent="0.2">
      <c r="B53" t="s">
        <v>134</v>
      </c>
      <c r="C53" s="12">
        <v>8</v>
      </c>
      <c r="D53" s="8">
        <v>2.52</v>
      </c>
      <c r="E53" s="12">
        <v>5</v>
      </c>
      <c r="F53" s="8">
        <v>3.09</v>
      </c>
      <c r="G53" s="12">
        <v>3</v>
      </c>
      <c r="H53" s="8">
        <v>1.99</v>
      </c>
      <c r="I53" s="12">
        <v>0</v>
      </c>
    </row>
    <row r="54" spans="2:9" ht="15" customHeight="1" x14ac:dyDescent="0.2">
      <c r="B54" t="s">
        <v>116</v>
      </c>
      <c r="C54" s="12">
        <v>7</v>
      </c>
      <c r="D54" s="8">
        <v>2.2000000000000002</v>
      </c>
      <c r="E54" s="12">
        <v>2</v>
      </c>
      <c r="F54" s="8">
        <v>1.23</v>
      </c>
      <c r="G54" s="12">
        <v>5</v>
      </c>
      <c r="H54" s="8">
        <v>3.31</v>
      </c>
      <c r="I54" s="12">
        <v>0</v>
      </c>
    </row>
    <row r="55" spans="2:9" ht="15" customHeight="1" x14ac:dyDescent="0.2">
      <c r="B55" t="s">
        <v>117</v>
      </c>
      <c r="C55" s="12">
        <v>7</v>
      </c>
      <c r="D55" s="8">
        <v>2.2000000000000002</v>
      </c>
      <c r="E55" s="12">
        <v>0</v>
      </c>
      <c r="F55" s="8">
        <v>0</v>
      </c>
      <c r="G55" s="12">
        <v>7</v>
      </c>
      <c r="H55" s="8">
        <v>4.6399999999999997</v>
      </c>
      <c r="I55" s="12">
        <v>0</v>
      </c>
    </row>
    <row r="56" spans="2:9" ht="15" customHeight="1" x14ac:dyDescent="0.2">
      <c r="B56" t="s">
        <v>171</v>
      </c>
      <c r="C56" s="12">
        <v>7</v>
      </c>
      <c r="D56" s="8">
        <v>2.2000000000000002</v>
      </c>
      <c r="E56" s="12">
        <v>2</v>
      </c>
      <c r="F56" s="8">
        <v>1.23</v>
      </c>
      <c r="G56" s="12">
        <v>5</v>
      </c>
      <c r="H56" s="8">
        <v>3.31</v>
      </c>
      <c r="I56" s="12">
        <v>0</v>
      </c>
    </row>
    <row r="57" spans="2:9" ht="15" customHeight="1" x14ac:dyDescent="0.2">
      <c r="B57" t="s">
        <v>118</v>
      </c>
      <c r="C57" s="12">
        <v>6</v>
      </c>
      <c r="D57" s="8">
        <v>1.89</v>
      </c>
      <c r="E57" s="12">
        <v>2</v>
      </c>
      <c r="F57" s="8">
        <v>1.23</v>
      </c>
      <c r="G57" s="12">
        <v>4</v>
      </c>
      <c r="H57" s="8">
        <v>2.65</v>
      </c>
      <c r="I57" s="12">
        <v>0</v>
      </c>
    </row>
    <row r="58" spans="2:9" ht="15" customHeight="1" x14ac:dyDescent="0.2">
      <c r="B58" t="s">
        <v>149</v>
      </c>
      <c r="C58" s="12">
        <v>6</v>
      </c>
      <c r="D58" s="8">
        <v>1.89</v>
      </c>
      <c r="E58" s="12">
        <v>3</v>
      </c>
      <c r="F58" s="8">
        <v>1.85</v>
      </c>
      <c r="G58" s="12">
        <v>3</v>
      </c>
      <c r="H58" s="8">
        <v>1.99</v>
      </c>
      <c r="I58" s="12">
        <v>0</v>
      </c>
    </row>
    <row r="59" spans="2:9" ht="15" customHeight="1" x14ac:dyDescent="0.2">
      <c r="B59" t="s">
        <v>122</v>
      </c>
      <c r="C59" s="12">
        <v>6</v>
      </c>
      <c r="D59" s="8">
        <v>1.89</v>
      </c>
      <c r="E59" s="12">
        <v>4</v>
      </c>
      <c r="F59" s="8">
        <v>2.4700000000000002</v>
      </c>
      <c r="G59" s="12">
        <v>2</v>
      </c>
      <c r="H59" s="8">
        <v>1.32</v>
      </c>
      <c r="I59" s="12">
        <v>0</v>
      </c>
    </row>
    <row r="60" spans="2:9" ht="15" customHeight="1" x14ac:dyDescent="0.2">
      <c r="B60" t="s">
        <v>154</v>
      </c>
      <c r="C60" s="12">
        <v>6</v>
      </c>
      <c r="D60" s="8">
        <v>1.89</v>
      </c>
      <c r="E60" s="12">
        <v>5</v>
      </c>
      <c r="F60" s="8">
        <v>3.09</v>
      </c>
      <c r="G60" s="12">
        <v>1</v>
      </c>
      <c r="H60" s="8">
        <v>0.66</v>
      </c>
      <c r="I60" s="12">
        <v>0</v>
      </c>
    </row>
    <row r="61" spans="2:9" ht="15" customHeight="1" x14ac:dyDescent="0.2">
      <c r="B61" t="s">
        <v>167</v>
      </c>
      <c r="C61" s="12">
        <v>5</v>
      </c>
      <c r="D61" s="8">
        <v>1.57</v>
      </c>
      <c r="E61" s="12">
        <v>3</v>
      </c>
      <c r="F61" s="8">
        <v>1.85</v>
      </c>
      <c r="G61" s="12">
        <v>2</v>
      </c>
      <c r="H61" s="8">
        <v>1.32</v>
      </c>
      <c r="I61" s="12">
        <v>0</v>
      </c>
    </row>
    <row r="62" spans="2:9" ht="15" customHeight="1" x14ac:dyDescent="0.2">
      <c r="B62" t="s">
        <v>119</v>
      </c>
      <c r="C62" s="12">
        <v>5</v>
      </c>
      <c r="D62" s="8">
        <v>1.57</v>
      </c>
      <c r="E62" s="12">
        <v>2</v>
      </c>
      <c r="F62" s="8">
        <v>1.23</v>
      </c>
      <c r="G62" s="12">
        <v>3</v>
      </c>
      <c r="H62" s="8">
        <v>1.99</v>
      </c>
      <c r="I62" s="12">
        <v>0</v>
      </c>
    </row>
    <row r="63" spans="2:9" ht="15" customHeight="1" x14ac:dyDescent="0.2">
      <c r="B63" t="s">
        <v>208</v>
      </c>
      <c r="C63" s="12">
        <v>5</v>
      </c>
      <c r="D63" s="8">
        <v>1.57</v>
      </c>
      <c r="E63" s="12">
        <v>2</v>
      </c>
      <c r="F63" s="8">
        <v>1.23</v>
      </c>
      <c r="G63" s="12">
        <v>3</v>
      </c>
      <c r="H63" s="8">
        <v>1.99</v>
      </c>
      <c r="I63" s="12">
        <v>0</v>
      </c>
    </row>
    <row r="64" spans="2:9" ht="15" customHeight="1" x14ac:dyDescent="0.2">
      <c r="B64" t="s">
        <v>133</v>
      </c>
      <c r="C64" s="12">
        <v>5</v>
      </c>
      <c r="D64" s="8">
        <v>1.57</v>
      </c>
      <c r="E64" s="12">
        <v>5</v>
      </c>
      <c r="F64" s="8">
        <v>3.09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169</v>
      </c>
      <c r="C65" s="12">
        <v>5</v>
      </c>
      <c r="D65" s="8">
        <v>1.57</v>
      </c>
      <c r="E65" s="12">
        <v>0</v>
      </c>
      <c r="F65" s="8">
        <v>0</v>
      </c>
      <c r="G65" s="12">
        <v>4</v>
      </c>
      <c r="H65" s="8">
        <v>2.65</v>
      </c>
      <c r="I65" s="12">
        <v>0</v>
      </c>
    </row>
    <row r="66" spans="2:9" ht="15" customHeight="1" x14ac:dyDescent="0.2">
      <c r="B66" t="s">
        <v>135</v>
      </c>
      <c r="C66" s="12">
        <v>5</v>
      </c>
      <c r="D66" s="8">
        <v>1.57</v>
      </c>
      <c r="E66" s="12">
        <v>1</v>
      </c>
      <c r="F66" s="8">
        <v>0.62</v>
      </c>
      <c r="G66" s="12">
        <v>4</v>
      </c>
      <c r="H66" s="8">
        <v>2.65</v>
      </c>
      <c r="I66" s="12">
        <v>0</v>
      </c>
    </row>
    <row r="67" spans="2:9" ht="15" customHeight="1" x14ac:dyDescent="0.2">
      <c r="B67" t="s">
        <v>161</v>
      </c>
      <c r="C67" s="12">
        <v>4</v>
      </c>
      <c r="D67" s="8">
        <v>1.26</v>
      </c>
      <c r="E67" s="12">
        <v>3</v>
      </c>
      <c r="F67" s="8">
        <v>1.85</v>
      </c>
      <c r="G67" s="12">
        <v>1</v>
      </c>
      <c r="H67" s="8">
        <v>0.66</v>
      </c>
      <c r="I67" s="12">
        <v>0</v>
      </c>
    </row>
    <row r="68" spans="2:9" ht="15" customHeight="1" x14ac:dyDescent="0.2">
      <c r="B68" t="s">
        <v>163</v>
      </c>
      <c r="C68" s="12">
        <v>4</v>
      </c>
      <c r="D68" s="8">
        <v>1.26</v>
      </c>
      <c r="E68" s="12">
        <v>0</v>
      </c>
      <c r="F68" s="8">
        <v>0</v>
      </c>
      <c r="G68" s="12">
        <v>4</v>
      </c>
      <c r="H68" s="8">
        <v>2.65</v>
      </c>
      <c r="I68" s="12">
        <v>0</v>
      </c>
    </row>
    <row r="69" spans="2:9" ht="15" customHeight="1" x14ac:dyDescent="0.2">
      <c r="B69" t="s">
        <v>207</v>
      </c>
      <c r="C69" s="12">
        <v>4</v>
      </c>
      <c r="D69" s="8">
        <v>1.26</v>
      </c>
      <c r="E69" s="12">
        <v>0</v>
      </c>
      <c r="F69" s="8">
        <v>0</v>
      </c>
      <c r="G69" s="12">
        <v>4</v>
      </c>
      <c r="H69" s="8">
        <v>2.65</v>
      </c>
      <c r="I69" s="12">
        <v>0</v>
      </c>
    </row>
    <row r="70" spans="2:9" ht="15" customHeight="1" x14ac:dyDescent="0.2">
      <c r="B70" t="s">
        <v>187</v>
      </c>
      <c r="C70" s="12">
        <v>4</v>
      </c>
      <c r="D70" s="8">
        <v>1.26</v>
      </c>
      <c r="E70" s="12">
        <v>0</v>
      </c>
      <c r="F70" s="8">
        <v>0</v>
      </c>
      <c r="G70" s="12">
        <v>4</v>
      </c>
      <c r="H70" s="8">
        <v>2.65</v>
      </c>
      <c r="I70" s="12">
        <v>0</v>
      </c>
    </row>
    <row r="71" spans="2:9" ht="15" customHeight="1" x14ac:dyDescent="0.2">
      <c r="B71" t="s">
        <v>121</v>
      </c>
      <c r="C71" s="12">
        <v>4</v>
      </c>
      <c r="D71" s="8">
        <v>1.26</v>
      </c>
      <c r="E71" s="12">
        <v>4</v>
      </c>
      <c r="F71" s="8">
        <v>2.4700000000000002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156</v>
      </c>
      <c r="C72" s="12">
        <v>4</v>
      </c>
      <c r="D72" s="8">
        <v>1.26</v>
      </c>
      <c r="E72" s="12">
        <v>2</v>
      </c>
      <c r="F72" s="8">
        <v>1.23</v>
      </c>
      <c r="G72" s="12">
        <v>2</v>
      </c>
      <c r="H72" s="8">
        <v>1.32</v>
      </c>
      <c r="I72" s="12">
        <v>0</v>
      </c>
    </row>
    <row r="73" spans="2:9" ht="15" customHeight="1" x14ac:dyDescent="0.2">
      <c r="B73" t="s">
        <v>124</v>
      </c>
      <c r="C73" s="12">
        <v>4</v>
      </c>
      <c r="D73" s="8">
        <v>1.26</v>
      </c>
      <c r="E73" s="12">
        <v>2</v>
      </c>
      <c r="F73" s="8">
        <v>1.23</v>
      </c>
      <c r="G73" s="12">
        <v>2</v>
      </c>
      <c r="H73" s="8">
        <v>1.32</v>
      </c>
      <c r="I73" s="12">
        <v>0</v>
      </c>
    </row>
    <row r="74" spans="2:9" ht="15" customHeight="1" x14ac:dyDescent="0.2">
      <c r="B74" t="s">
        <v>151</v>
      </c>
      <c r="C74" s="12">
        <v>4</v>
      </c>
      <c r="D74" s="8">
        <v>1.26</v>
      </c>
      <c r="E74" s="12">
        <v>0</v>
      </c>
      <c r="F74" s="8">
        <v>0</v>
      </c>
      <c r="G74" s="12">
        <v>4</v>
      </c>
      <c r="H74" s="8">
        <v>2.65</v>
      </c>
      <c r="I74" s="12">
        <v>0</v>
      </c>
    </row>
    <row r="75" spans="2:9" ht="15" customHeight="1" x14ac:dyDescent="0.2">
      <c r="B75" t="s">
        <v>209</v>
      </c>
      <c r="C75" s="12">
        <v>4</v>
      </c>
      <c r="D75" s="8">
        <v>1.26</v>
      </c>
      <c r="E75" s="12">
        <v>1</v>
      </c>
      <c r="F75" s="8">
        <v>0.62</v>
      </c>
      <c r="G75" s="12">
        <v>3</v>
      </c>
      <c r="H75" s="8">
        <v>1.99</v>
      </c>
      <c r="I75" s="12">
        <v>0</v>
      </c>
    </row>
    <row r="76" spans="2:9" ht="15" customHeight="1" x14ac:dyDescent="0.2">
      <c r="B76" t="s">
        <v>144</v>
      </c>
      <c r="C76" s="12">
        <v>4</v>
      </c>
      <c r="D76" s="8">
        <v>1.26</v>
      </c>
      <c r="E76" s="12">
        <v>0</v>
      </c>
      <c r="F76" s="8">
        <v>0</v>
      </c>
      <c r="G76" s="12">
        <v>4</v>
      </c>
      <c r="H76" s="8">
        <v>2.65</v>
      </c>
      <c r="I76" s="12">
        <v>0</v>
      </c>
    </row>
    <row r="78" spans="2:9" ht="15" customHeight="1" x14ac:dyDescent="0.2">
      <c r="B7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D0C-52F1-4029-A135-6AD77C9326E9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259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149</v>
      </c>
      <c r="D6" s="8">
        <v>26.94</v>
      </c>
      <c r="E6" s="12">
        <v>25</v>
      </c>
      <c r="F6" s="8">
        <v>14.45</v>
      </c>
      <c r="G6" s="12">
        <v>124</v>
      </c>
      <c r="H6" s="8">
        <v>32.72</v>
      </c>
      <c r="I6" s="12">
        <v>0</v>
      </c>
    </row>
    <row r="7" spans="2:9" ht="15" customHeight="1" x14ac:dyDescent="0.2">
      <c r="B7" t="s">
        <v>43</v>
      </c>
      <c r="C7" s="12">
        <v>40</v>
      </c>
      <c r="D7" s="8">
        <v>7.23</v>
      </c>
      <c r="E7" s="12">
        <v>8</v>
      </c>
      <c r="F7" s="8">
        <v>4.62</v>
      </c>
      <c r="G7" s="12">
        <v>32</v>
      </c>
      <c r="H7" s="8">
        <v>8.44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3</v>
      </c>
      <c r="D9" s="8">
        <v>0.54</v>
      </c>
      <c r="E9" s="12">
        <v>0</v>
      </c>
      <c r="F9" s="8">
        <v>0</v>
      </c>
      <c r="G9" s="12">
        <v>3</v>
      </c>
      <c r="H9" s="8">
        <v>0.79</v>
      </c>
      <c r="I9" s="12">
        <v>0</v>
      </c>
    </row>
    <row r="10" spans="2:9" ht="15" customHeight="1" x14ac:dyDescent="0.2">
      <c r="B10" t="s">
        <v>46</v>
      </c>
      <c r="C10" s="12">
        <v>7</v>
      </c>
      <c r="D10" s="8">
        <v>1.27</v>
      </c>
      <c r="E10" s="12">
        <v>2</v>
      </c>
      <c r="F10" s="8">
        <v>1.1599999999999999</v>
      </c>
      <c r="G10" s="12">
        <v>5</v>
      </c>
      <c r="H10" s="8">
        <v>1.32</v>
      </c>
      <c r="I10" s="12">
        <v>0</v>
      </c>
    </row>
    <row r="11" spans="2:9" ht="15" customHeight="1" x14ac:dyDescent="0.2">
      <c r="B11" t="s">
        <v>47</v>
      </c>
      <c r="C11" s="12">
        <v>133</v>
      </c>
      <c r="D11" s="8">
        <v>24.05</v>
      </c>
      <c r="E11" s="12">
        <v>22</v>
      </c>
      <c r="F11" s="8">
        <v>12.72</v>
      </c>
      <c r="G11" s="12">
        <v>111</v>
      </c>
      <c r="H11" s="8">
        <v>29.29</v>
      </c>
      <c r="I11" s="12">
        <v>0</v>
      </c>
    </row>
    <row r="12" spans="2:9" ht="15" customHeight="1" x14ac:dyDescent="0.2">
      <c r="B12" t="s">
        <v>48</v>
      </c>
      <c r="C12" s="12">
        <v>5</v>
      </c>
      <c r="D12" s="8">
        <v>0.9</v>
      </c>
      <c r="E12" s="12">
        <v>0</v>
      </c>
      <c r="F12" s="8">
        <v>0</v>
      </c>
      <c r="G12" s="12">
        <v>5</v>
      </c>
      <c r="H12" s="8">
        <v>1.32</v>
      </c>
      <c r="I12" s="12">
        <v>0</v>
      </c>
    </row>
    <row r="13" spans="2:9" ht="15" customHeight="1" x14ac:dyDescent="0.2">
      <c r="B13" t="s">
        <v>49</v>
      </c>
      <c r="C13" s="12">
        <v>35</v>
      </c>
      <c r="D13" s="8">
        <v>6.33</v>
      </c>
      <c r="E13" s="12">
        <v>17</v>
      </c>
      <c r="F13" s="8">
        <v>9.83</v>
      </c>
      <c r="G13" s="12">
        <v>18</v>
      </c>
      <c r="H13" s="8">
        <v>4.75</v>
      </c>
      <c r="I13" s="12">
        <v>0</v>
      </c>
    </row>
    <row r="14" spans="2:9" ht="15" customHeight="1" x14ac:dyDescent="0.2">
      <c r="B14" t="s">
        <v>50</v>
      </c>
      <c r="C14" s="12">
        <v>15</v>
      </c>
      <c r="D14" s="8">
        <v>2.71</v>
      </c>
      <c r="E14" s="12">
        <v>2</v>
      </c>
      <c r="F14" s="8">
        <v>1.1599999999999999</v>
      </c>
      <c r="G14" s="12">
        <v>13</v>
      </c>
      <c r="H14" s="8">
        <v>3.43</v>
      </c>
      <c r="I14" s="12">
        <v>0</v>
      </c>
    </row>
    <row r="15" spans="2:9" ht="15" customHeight="1" x14ac:dyDescent="0.2">
      <c r="B15" t="s">
        <v>51</v>
      </c>
      <c r="C15" s="12">
        <v>31</v>
      </c>
      <c r="D15" s="8">
        <v>5.61</v>
      </c>
      <c r="E15" s="12">
        <v>15</v>
      </c>
      <c r="F15" s="8">
        <v>8.67</v>
      </c>
      <c r="G15" s="12">
        <v>16</v>
      </c>
      <c r="H15" s="8">
        <v>4.22</v>
      </c>
      <c r="I15" s="12">
        <v>0</v>
      </c>
    </row>
    <row r="16" spans="2:9" ht="15" customHeight="1" x14ac:dyDescent="0.2">
      <c r="B16" t="s">
        <v>52</v>
      </c>
      <c r="C16" s="12">
        <v>73</v>
      </c>
      <c r="D16" s="8">
        <v>13.2</v>
      </c>
      <c r="E16" s="12">
        <v>55</v>
      </c>
      <c r="F16" s="8">
        <v>31.79</v>
      </c>
      <c r="G16" s="12">
        <v>18</v>
      </c>
      <c r="H16" s="8">
        <v>4.75</v>
      </c>
      <c r="I16" s="12">
        <v>0</v>
      </c>
    </row>
    <row r="17" spans="2:9" ht="15" customHeight="1" x14ac:dyDescent="0.2">
      <c r="B17" t="s">
        <v>53</v>
      </c>
      <c r="C17" s="12">
        <v>23</v>
      </c>
      <c r="D17" s="8">
        <v>4.16</v>
      </c>
      <c r="E17" s="12">
        <v>12</v>
      </c>
      <c r="F17" s="8">
        <v>6.94</v>
      </c>
      <c r="G17" s="12">
        <v>11</v>
      </c>
      <c r="H17" s="8">
        <v>2.9</v>
      </c>
      <c r="I17" s="12">
        <v>0</v>
      </c>
    </row>
    <row r="18" spans="2:9" ht="15" customHeight="1" x14ac:dyDescent="0.2">
      <c r="B18" t="s">
        <v>54</v>
      </c>
      <c r="C18" s="12">
        <v>22</v>
      </c>
      <c r="D18" s="8">
        <v>3.98</v>
      </c>
      <c r="E18" s="12">
        <v>13</v>
      </c>
      <c r="F18" s="8">
        <v>7.51</v>
      </c>
      <c r="G18" s="12">
        <v>9</v>
      </c>
      <c r="H18" s="8">
        <v>2.37</v>
      </c>
      <c r="I18" s="12">
        <v>0</v>
      </c>
    </row>
    <row r="19" spans="2:9" ht="15" customHeight="1" x14ac:dyDescent="0.2">
      <c r="B19" t="s">
        <v>55</v>
      </c>
      <c r="C19" s="12">
        <v>17</v>
      </c>
      <c r="D19" s="8">
        <v>3.07</v>
      </c>
      <c r="E19" s="12">
        <v>2</v>
      </c>
      <c r="F19" s="8">
        <v>1.1599999999999999</v>
      </c>
      <c r="G19" s="12">
        <v>14</v>
      </c>
      <c r="H19" s="8">
        <v>3.69</v>
      </c>
      <c r="I19" s="12">
        <v>0</v>
      </c>
    </row>
    <row r="20" spans="2:9" ht="15" customHeight="1" x14ac:dyDescent="0.2">
      <c r="B20" s="9" t="s">
        <v>225</v>
      </c>
      <c r="C20" s="12">
        <f>SUM(LTBL_04406[総数／事業所数])</f>
        <v>553</v>
      </c>
      <c r="E20" s="12">
        <f>SUBTOTAL(109,LTBL_04406[個人／事業所数])</f>
        <v>173</v>
      </c>
      <c r="G20" s="12">
        <f>SUBTOTAL(109,LTBL_04406[法人／事業所数])</f>
        <v>379</v>
      </c>
      <c r="I20" s="12">
        <f>SUBTOTAL(109,LTBL_04406[法人以外の団体／事業所数])</f>
        <v>0</v>
      </c>
    </row>
    <row r="21" spans="2:9" ht="15" customHeight="1" x14ac:dyDescent="0.2">
      <c r="E21" s="11">
        <f>LTBL_04406[[#Totals],[個人／事業所数]]/LTBL_04406[[#Totals],[総数／事業所数]]</f>
        <v>0.31283905967450271</v>
      </c>
      <c r="G21" s="11">
        <f>LTBL_04406[[#Totals],[法人／事業所数]]/LTBL_04406[[#Totals],[総数／事業所数]]</f>
        <v>0.68535262206148284</v>
      </c>
      <c r="I21" s="11">
        <f>LTBL_04406[[#Totals],[法人以外の団体／事業所数]]/LTBL_04406[[#Totals],[総数／事業所数]]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62</v>
      </c>
      <c r="D24" s="8">
        <v>11.21</v>
      </c>
      <c r="E24" s="12">
        <v>52</v>
      </c>
      <c r="F24" s="8">
        <v>30.06</v>
      </c>
      <c r="G24" s="12">
        <v>10</v>
      </c>
      <c r="H24" s="8">
        <v>2.64</v>
      </c>
      <c r="I24" s="12">
        <v>0</v>
      </c>
    </row>
    <row r="25" spans="2:9" ht="15" customHeight="1" x14ac:dyDescent="0.2">
      <c r="B25" t="s">
        <v>64</v>
      </c>
      <c r="C25" s="12">
        <v>61</v>
      </c>
      <c r="D25" s="8">
        <v>11.03</v>
      </c>
      <c r="E25" s="12">
        <v>7</v>
      </c>
      <c r="F25" s="8">
        <v>4.05</v>
      </c>
      <c r="G25" s="12">
        <v>54</v>
      </c>
      <c r="H25" s="8">
        <v>14.25</v>
      </c>
      <c r="I25" s="12">
        <v>0</v>
      </c>
    </row>
    <row r="26" spans="2:9" ht="15" customHeight="1" x14ac:dyDescent="0.2">
      <c r="B26" t="s">
        <v>65</v>
      </c>
      <c r="C26" s="12">
        <v>54</v>
      </c>
      <c r="D26" s="8">
        <v>9.76</v>
      </c>
      <c r="E26" s="12">
        <v>14</v>
      </c>
      <c r="F26" s="8">
        <v>8.09</v>
      </c>
      <c r="G26" s="12">
        <v>40</v>
      </c>
      <c r="H26" s="8">
        <v>10.55</v>
      </c>
      <c r="I26" s="12">
        <v>0</v>
      </c>
    </row>
    <row r="27" spans="2:9" ht="15" customHeight="1" x14ac:dyDescent="0.2">
      <c r="B27" t="s">
        <v>66</v>
      </c>
      <c r="C27" s="12">
        <v>34</v>
      </c>
      <c r="D27" s="8">
        <v>6.15</v>
      </c>
      <c r="E27" s="12">
        <v>4</v>
      </c>
      <c r="F27" s="8">
        <v>2.31</v>
      </c>
      <c r="G27" s="12">
        <v>30</v>
      </c>
      <c r="H27" s="8">
        <v>7.92</v>
      </c>
      <c r="I27" s="12">
        <v>0</v>
      </c>
    </row>
    <row r="28" spans="2:9" ht="15" customHeight="1" x14ac:dyDescent="0.2">
      <c r="B28" t="s">
        <v>74</v>
      </c>
      <c r="C28" s="12">
        <v>32</v>
      </c>
      <c r="D28" s="8">
        <v>5.79</v>
      </c>
      <c r="E28" s="12">
        <v>5</v>
      </c>
      <c r="F28" s="8">
        <v>2.89</v>
      </c>
      <c r="G28" s="12">
        <v>27</v>
      </c>
      <c r="H28" s="8">
        <v>7.12</v>
      </c>
      <c r="I28" s="12">
        <v>0</v>
      </c>
    </row>
    <row r="29" spans="2:9" ht="15" customHeight="1" x14ac:dyDescent="0.2">
      <c r="B29" t="s">
        <v>76</v>
      </c>
      <c r="C29" s="12">
        <v>31</v>
      </c>
      <c r="D29" s="8">
        <v>5.61</v>
      </c>
      <c r="E29" s="12">
        <v>17</v>
      </c>
      <c r="F29" s="8">
        <v>9.83</v>
      </c>
      <c r="G29" s="12">
        <v>14</v>
      </c>
      <c r="H29" s="8">
        <v>3.69</v>
      </c>
      <c r="I29" s="12">
        <v>0</v>
      </c>
    </row>
    <row r="30" spans="2:9" ht="15" customHeight="1" x14ac:dyDescent="0.2">
      <c r="B30" t="s">
        <v>71</v>
      </c>
      <c r="C30" s="12">
        <v>29</v>
      </c>
      <c r="D30" s="8">
        <v>5.24</v>
      </c>
      <c r="E30" s="12">
        <v>1</v>
      </c>
      <c r="F30" s="8">
        <v>0.57999999999999996</v>
      </c>
      <c r="G30" s="12">
        <v>28</v>
      </c>
      <c r="H30" s="8">
        <v>7.39</v>
      </c>
      <c r="I30" s="12">
        <v>0</v>
      </c>
    </row>
    <row r="31" spans="2:9" ht="15" customHeight="1" x14ac:dyDescent="0.2">
      <c r="B31" t="s">
        <v>79</v>
      </c>
      <c r="C31" s="12">
        <v>25</v>
      </c>
      <c r="D31" s="8">
        <v>4.5199999999999996</v>
      </c>
      <c r="E31" s="12">
        <v>15</v>
      </c>
      <c r="F31" s="8">
        <v>8.67</v>
      </c>
      <c r="G31" s="12">
        <v>10</v>
      </c>
      <c r="H31" s="8">
        <v>2.64</v>
      </c>
      <c r="I31" s="12">
        <v>0</v>
      </c>
    </row>
    <row r="32" spans="2:9" ht="15" customHeight="1" x14ac:dyDescent="0.2">
      <c r="B32" t="s">
        <v>81</v>
      </c>
      <c r="C32" s="12">
        <v>23</v>
      </c>
      <c r="D32" s="8">
        <v>4.16</v>
      </c>
      <c r="E32" s="12">
        <v>12</v>
      </c>
      <c r="F32" s="8">
        <v>6.94</v>
      </c>
      <c r="G32" s="12">
        <v>11</v>
      </c>
      <c r="H32" s="8">
        <v>2.9</v>
      </c>
      <c r="I32" s="12">
        <v>0</v>
      </c>
    </row>
    <row r="33" spans="2:9" ht="15" customHeight="1" x14ac:dyDescent="0.2">
      <c r="B33" t="s">
        <v>73</v>
      </c>
      <c r="C33" s="12">
        <v>22</v>
      </c>
      <c r="D33" s="8">
        <v>3.98</v>
      </c>
      <c r="E33" s="12">
        <v>4</v>
      </c>
      <c r="F33" s="8">
        <v>2.31</v>
      </c>
      <c r="G33" s="12">
        <v>18</v>
      </c>
      <c r="H33" s="8">
        <v>4.75</v>
      </c>
      <c r="I33" s="12">
        <v>0</v>
      </c>
    </row>
    <row r="34" spans="2:9" ht="15" customHeight="1" x14ac:dyDescent="0.2">
      <c r="B34" t="s">
        <v>82</v>
      </c>
      <c r="C34" s="12">
        <v>21</v>
      </c>
      <c r="D34" s="8">
        <v>3.8</v>
      </c>
      <c r="E34" s="12">
        <v>13</v>
      </c>
      <c r="F34" s="8">
        <v>7.51</v>
      </c>
      <c r="G34" s="12">
        <v>8</v>
      </c>
      <c r="H34" s="8">
        <v>2.11</v>
      </c>
      <c r="I34" s="12">
        <v>0</v>
      </c>
    </row>
    <row r="35" spans="2:9" ht="15" customHeight="1" x14ac:dyDescent="0.2">
      <c r="B35" t="s">
        <v>72</v>
      </c>
      <c r="C35" s="12">
        <v>19</v>
      </c>
      <c r="D35" s="8">
        <v>3.44</v>
      </c>
      <c r="E35" s="12">
        <v>9</v>
      </c>
      <c r="F35" s="8">
        <v>5.2</v>
      </c>
      <c r="G35" s="12">
        <v>10</v>
      </c>
      <c r="H35" s="8">
        <v>2.64</v>
      </c>
      <c r="I35" s="12">
        <v>0</v>
      </c>
    </row>
    <row r="36" spans="2:9" ht="15" customHeight="1" x14ac:dyDescent="0.2">
      <c r="B36" t="s">
        <v>68</v>
      </c>
      <c r="C36" s="12">
        <v>11</v>
      </c>
      <c r="D36" s="8">
        <v>1.99</v>
      </c>
      <c r="E36" s="12">
        <v>0</v>
      </c>
      <c r="F36" s="8">
        <v>0</v>
      </c>
      <c r="G36" s="12">
        <v>11</v>
      </c>
      <c r="H36" s="8">
        <v>2.9</v>
      </c>
      <c r="I36" s="12">
        <v>0</v>
      </c>
    </row>
    <row r="37" spans="2:9" ht="15" customHeight="1" x14ac:dyDescent="0.2">
      <c r="B37" t="s">
        <v>70</v>
      </c>
      <c r="C37" s="12">
        <v>9</v>
      </c>
      <c r="D37" s="8">
        <v>1.63</v>
      </c>
      <c r="E37" s="12">
        <v>1</v>
      </c>
      <c r="F37" s="8">
        <v>0.57999999999999996</v>
      </c>
      <c r="G37" s="12">
        <v>8</v>
      </c>
      <c r="H37" s="8">
        <v>2.11</v>
      </c>
      <c r="I37" s="12">
        <v>0</v>
      </c>
    </row>
    <row r="38" spans="2:9" ht="15" customHeight="1" x14ac:dyDescent="0.2">
      <c r="B38" t="s">
        <v>69</v>
      </c>
      <c r="C38" s="12">
        <v>8</v>
      </c>
      <c r="D38" s="8">
        <v>1.45</v>
      </c>
      <c r="E38" s="12">
        <v>1</v>
      </c>
      <c r="F38" s="8">
        <v>0.57999999999999996</v>
      </c>
      <c r="G38" s="12">
        <v>7</v>
      </c>
      <c r="H38" s="8">
        <v>1.85</v>
      </c>
      <c r="I38" s="12">
        <v>0</v>
      </c>
    </row>
    <row r="39" spans="2:9" ht="15" customHeight="1" x14ac:dyDescent="0.2">
      <c r="B39" t="s">
        <v>77</v>
      </c>
      <c r="C39" s="12">
        <v>8</v>
      </c>
      <c r="D39" s="8">
        <v>1.45</v>
      </c>
      <c r="E39" s="12">
        <v>2</v>
      </c>
      <c r="F39" s="8">
        <v>1.1599999999999999</v>
      </c>
      <c r="G39" s="12">
        <v>6</v>
      </c>
      <c r="H39" s="8">
        <v>1.58</v>
      </c>
      <c r="I39" s="12">
        <v>0</v>
      </c>
    </row>
    <row r="40" spans="2:9" ht="15" customHeight="1" x14ac:dyDescent="0.2">
      <c r="B40" t="s">
        <v>96</v>
      </c>
      <c r="C40" s="12">
        <v>7</v>
      </c>
      <c r="D40" s="8">
        <v>1.27</v>
      </c>
      <c r="E40" s="12">
        <v>0</v>
      </c>
      <c r="F40" s="8">
        <v>0</v>
      </c>
      <c r="G40" s="12">
        <v>7</v>
      </c>
      <c r="H40" s="8">
        <v>1.85</v>
      </c>
      <c r="I40" s="12">
        <v>0</v>
      </c>
    </row>
    <row r="41" spans="2:9" ht="15" customHeight="1" x14ac:dyDescent="0.2">
      <c r="B41" t="s">
        <v>99</v>
      </c>
      <c r="C41" s="12">
        <v>7</v>
      </c>
      <c r="D41" s="8">
        <v>1.27</v>
      </c>
      <c r="E41" s="12">
        <v>1</v>
      </c>
      <c r="F41" s="8">
        <v>0.57999999999999996</v>
      </c>
      <c r="G41" s="12">
        <v>6</v>
      </c>
      <c r="H41" s="8">
        <v>1.58</v>
      </c>
      <c r="I41" s="12">
        <v>0</v>
      </c>
    </row>
    <row r="42" spans="2:9" ht="15" customHeight="1" x14ac:dyDescent="0.2">
      <c r="B42" t="s">
        <v>98</v>
      </c>
      <c r="C42" s="12">
        <v>6</v>
      </c>
      <c r="D42" s="8">
        <v>1.08</v>
      </c>
      <c r="E42" s="12">
        <v>0</v>
      </c>
      <c r="F42" s="8">
        <v>0</v>
      </c>
      <c r="G42" s="12">
        <v>6</v>
      </c>
      <c r="H42" s="8">
        <v>1.58</v>
      </c>
      <c r="I42" s="12">
        <v>0</v>
      </c>
    </row>
    <row r="43" spans="2:9" ht="15" customHeight="1" x14ac:dyDescent="0.2">
      <c r="B43" t="s">
        <v>78</v>
      </c>
      <c r="C43" s="12">
        <v>6</v>
      </c>
      <c r="D43" s="8">
        <v>1.08</v>
      </c>
      <c r="E43" s="12">
        <v>0</v>
      </c>
      <c r="F43" s="8">
        <v>0</v>
      </c>
      <c r="G43" s="12">
        <v>6</v>
      </c>
      <c r="H43" s="8">
        <v>1.58</v>
      </c>
      <c r="I43" s="12">
        <v>0</v>
      </c>
    </row>
    <row r="44" spans="2:9" ht="15" customHeight="1" x14ac:dyDescent="0.2">
      <c r="B44" t="s">
        <v>93</v>
      </c>
      <c r="C44" s="12">
        <v>6</v>
      </c>
      <c r="D44" s="8">
        <v>1.08</v>
      </c>
      <c r="E44" s="12">
        <v>0</v>
      </c>
      <c r="F44" s="8">
        <v>0</v>
      </c>
      <c r="G44" s="12">
        <v>6</v>
      </c>
      <c r="H44" s="8">
        <v>1.58</v>
      </c>
      <c r="I44" s="12">
        <v>0</v>
      </c>
    </row>
    <row r="45" spans="2:9" ht="15" customHeight="1" x14ac:dyDescent="0.2">
      <c r="B45" t="s">
        <v>86</v>
      </c>
      <c r="C45" s="12">
        <v>6</v>
      </c>
      <c r="D45" s="8">
        <v>1.08</v>
      </c>
      <c r="E45" s="12">
        <v>1</v>
      </c>
      <c r="F45" s="8">
        <v>0.57999999999999996</v>
      </c>
      <c r="G45" s="12">
        <v>5</v>
      </c>
      <c r="H45" s="8">
        <v>1.32</v>
      </c>
      <c r="I45" s="12">
        <v>0</v>
      </c>
    </row>
    <row r="48" spans="2:9" ht="33" customHeight="1" x14ac:dyDescent="0.2">
      <c r="B48" t="s">
        <v>227</v>
      </c>
      <c r="C48" s="10" t="s">
        <v>57</v>
      </c>
      <c r="D48" s="10" t="s">
        <v>58</v>
      </c>
      <c r="E48" s="10" t="s">
        <v>59</v>
      </c>
      <c r="F48" s="10" t="s">
        <v>60</v>
      </c>
      <c r="G48" s="10" t="s">
        <v>61</v>
      </c>
      <c r="H48" s="10" t="s">
        <v>62</v>
      </c>
      <c r="I48" s="10" t="s">
        <v>63</v>
      </c>
    </row>
    <row r="49" spans="2:9" ht="15" customHeight="1" x14ac:dyDescent="0.2">
      <c r="B49" t="s">
        <v>132</v>
      </c>
      <c r="C49" s="12">
        <v>28</v>
      </c>
      <c r="D49" s="8">
        <v>5.0599999999999996</v>
      </c>
      <c r="E49" s="12">
        <v>25</v>
      </c>
      <c r="F49" s="8">
        <v>14.45</v>
      </c>
      <c r="G49" s="12">
        <v>3</v>
      </c>
      <c r="H49" s="8">
        <v>0.79</v>
      </c>
      <c r="I49" s="12">
        <v>0</v>
      </c>
    </row>
    <row r="50" spans="2:9" ht="15" customHeight="1" x14ac:dyDescent="0.2">
      <c r="B50" t="s">
        <v>126</v>
      </c>
      <c r="C50" s="12">
        <v>27</v>
      </c>
      <c r="D50" s="8">
        <v>4.88</v>
      </c>
      <c r="E50" s="12">
        <v>17</v>
      </c>
      <c r="F50" s="8">
        <v>9.83</v>
      </c>
      <c r="G50" s="12">
        <v>10</v>
      </c>
      <c r="H50" s="8">
        <v>2.64</v>
      </c>
      <c r="I50" s="12">
        <v>0</v>
      </c>
    </row>
    <row r="51" spans="2:9" ht="15" customHeight="1" x14ac:dyDescent="0.2">
      <c r="B51" t="s">
        <v>131</v>
      </c>
      <c r="C51" s="12">
        <v>26</v>
      </c>
      <c r="D51" s="8">
        <v>4.7</v>
      </c>
      <c r="E51" s="12">
        <v>22</v>
      </c>
      <c r="F51" s="8">
        <v>12.72</v>
      </c>
      <c r="G51" s="12">
        <v>4</v>
      </c>
      <c r="H51" s="8">
        <v>1.06</v>
      </c>
      <c r="I51" s="12">
        <v>0</v>
      </c>
    </row>
    <row r="52" spans="2:9" ht="15" customHeight="1" x14ac:dyDescent="0.2">
      <c r="B52" t="s">
        <v>118</v>
      </c>
      <c r="C52" s="12">
        <v>19</v>
      </c>
      <c r="D52" s="8">
        <v>3.44</v>
      </c>
      <c r="E52" s="12">
        <v>3</v>
      </c>
      <c r="F52" s="8">
        <v>1.73</v>
      </c>
      <c r="G52" s="12">
        <v>16</v>
      </c>
      <c r="H52" s="8">
        <v>4.22</v>
      </c>
      <c r="I52" s="12">
        <v>0</v>
      </c>
    </row>
    <row r="53" spans="2:9" ht="15" customHeight="1" x14ac:dyDescent="0.2">
      <c r="B53" t="s">
        <v>116</v>
      </c>
      <c r="C53" s="12">
        <v>18</v>
      </c>
      <c r="D53" s="8">
        <v>3.25</v>
      </c>
      <c r="E53" s="12">
        <v>3</v>
      </c>
      <c r="F53" s="8">
        <v>1.73</v>
      </c>
      <c r="G53" s="12">
        <v>15</v>
      </c>
      <c r="H53" s="8">
        <v>3.96</v>
      </c>
      <c r="I53" s="12">
        <v>0</v>
      </c>
    </row>
    <row r="54" spans="2:9" ht="15" customHeight="1" x14ac:dyDescent="0.2">
      <c r="B54" t="s">
        <v>140</v>
      </c>
      <c r="C54" s="12">
        <v>18</v>
      </c>
      <c r="D54" s="8">
        <v>3.25</v>
      </c>
      <c r="E54" s="12">
        <v>0</v>
      </c>
      <c r="F54" s="8">
        <v>0</v>
      </c>
      <c r="G54" s="12">
        <v>18</v>
      </c>
      <c r="H54" s="8">
        <v>4.75</v>
      </c>
      <c r="I54" s="12">
        <v>0</v>
      </c>
    </row>
    <row r="55" spans="2:9" ht="15" customHeight="1" x14ac:dyDescent="0.2">
      <c r="B55" t="s">
        <v>117</v>
      </c>
      <c r="C55" s="12">
        <v>16</v>
      </c>
      <c r="D55" s="8">
        <v>2.89</v>
      </c>
      <c r="E55" s="12">
        <v>1</v>
      </c>
      <c r="F55" s="8">
        <v>0.57999999999999996</v>
      </c>
      <c r="G55" s="12">
        <v>15</v>
      </c>
      <c r="H55" s="8">
        <v>3.96</v>
      </c>
      <c r="I55" s="12">
        <v>0</v>
      </c>
    </row>
    <row r="56" spans="2:9" ht="15" customHeight="1" x14ac:dyDescent="0.2">
      <c r="B56" t="s">
        <v>122</v>
      </c>
      <c r="C56" s="12">
        <v>16</v>
      </c>
      <c r="D56" s="8">
        <v>2.89</v>
      </c>
      <c r="E56" s="12">
        <v>2</v>
      </c>
      <c r="F56" s="8">
        <v>1.1599999999999999</v>
      </c>
      <c r="G56" s="12">
        <v>14</v>
      </c>
      <c r="H56" s="8">
        <v>3.69</v>
      </c>
      <c r="I56" s="12">
        <v>0</v>
      </c>
    </row>
    <row r="57" spans="2:9" ht="15" customHeight="1" x14ac:dyDescent="0.2">
      <c r="B57" t="s">
        <v>119</v>
      </c>
      <c r="C57" s="12">
        <v>14</v>
      </c>
      <c r="D57" s="8">
        <v>2.5299999999999998</v>
      </c>
      <c r="E57" s="12">
        <v>0</v>
      </c>
      <c r="F57" s="8">
        <v>0</v>
      </c>
      <c r="G57" s="12">
        <v>14</v>
      </c>
      <c r="H57" s="8">
        <v>3.69</v>
      </c>
      <c r="I57" s="12">
        <v>0</v>
      </c>
    </row>
    <row r="58" spans="2:9" ht="15" customHeight="1" x14ac:dyDescent="0.2">
      <c r="B58" t="s">
        <v>134</v>
      </c>
      <c r="C58" s="12">
        <v>14</v>
      </c>
      <c r="D58" s="8">
        <v>2.5299999999999998</v>
      </c>
      <c r="E58" s="12">
        <v>9</v>
      </c>
      <c r="F58" s="8">
        <v>5.2</v>
      </c>
      <c r="G58" s="12">
        <v>5</v>
      </c>
      <c r="H58" s="8">
        <v>1.32</v>
      </c>
      <c r="I58" s="12">
        <v>0</v>
      </c>
    </row>
    <row r="59" spans="2:9" ht="15" customHeight="1" x14ac:dyDescent="0.2">
      <c r="B59" t="s">
        <v>153</v>
      </c>
      <c r="C59" s="12">
        <v>13</v>
      </c>
      <c r="D59" s="8">
        <v>2.35</v>
      </c>
      <c r="E59" s="12">
        <v>3</v>
      </c>
      <c r="F59" s="8">
        <v>1.73</v>
      </c>
      <c r="G59" s="12">
        <v>10</v>
      </c>
      <c r="H59" s="8">
        <v>2.64</v>
      </c>
      <c r="I59" s="12">
        <v>0</v>
      </c>
    </row>
    <row r="60" spans="2:9" ht="15" customHeight="1" x14ac:dyDescent="0.2">
      <c r="B60" t="s">
        <v>163</v>
      </c>
      <c r="C60" s="12">
        <v>12</v>
      </c>
      <c r="D60" s="8">
        <v>2.17</v>
      </c>
      <c r="E60" s="12">
        <v>2</v>
      </c>
      <c r="F60" s="8">
        <v>1.1599999999999999</v>
      </c>
      <c r="G60" s="12">
        <v>10</v>
      </c>
      <c r="H60" s="8">
        <v>2.64</v>
      </c>
      <c r="I60" s="12">
        <v>0</v>
      </c>
    </row>
    <row r="61" spans="2:9" ht="15" customHeight="1" x14ac:dyDescent="0.2">
      <c r="B61" t="s">
        <v>145</v>
      </c>
      <c r="C61" s="12">
        <v>12</v>
      </c>
      <c r="D61" s="8">
        <v>2.17</v>
      </c>
      <c r="E61" s="12">
        <v>2</v>
      </c>
      <c r="F61" s="8">
        <v>1.1599999999999999</v>
      </c>
      <c r="G61" s="12">
        <v>10</v>
      </c>
      <c r="H61" s="8">
        <v>2.64</v>
      </c>
      <c r="I61" s="12">
        <v>0</v>
      </c>
    </row>
    <row r="62" spans="2:9" ht="15" customHeight="1" x14ac:dyDescent="0.2">
      <c r="B62" t="s">
        <v>120</v>
      </c>
      <c r="C62" s="12">
        <v>12</v>
      </c>
      <c r="D62" s="8">
        <v>2.17</v>
      </c>
      <c r="E62" s="12">
        <v>3</v>
      </c>
      <c r="F62" s="8">
        <v>1.73</v>
      </c>
      <c r="G62" s="12">
        <v>9</v>
      </c>
      <c r="H62" s="8">
        <v>2.37</v>
      </c>
      <c r="I62" s="12">
        <v>0</v>
      </c>
    </row>
    <row r="63" spans="2:9" ht="15" customHeight="1" x14ac:dyDescent="0.2">
      <c r="B63" t="s">
        <v>128</v>
      </c>
      <c r="C63" s="12">
        <v>12</v>
      </c>
      <c r="D63" s="8">
        <v>2.17</v>
      </c>
      <c r="E63" s="12">
        <v>7</v>
      </c>
      <c r="F63" s="8">
        <v>4.05</v>
      </c>
      <c r="G63" s="12">
        <v>5</v>
      </c>
      <c r="H63" s="8">
        <v>1.32</v>
      </c>
      <c r="I63" s="12">
        <v>0</v>
      </c>
    </row>
    <row r="64" spans="2:9" ht="15" customHeight="1" x14ac:dyDescent="0.2">
      <c r="B64" t="s">
        <v>124</v>
      </c>
      <c r="C64" s="12">
        <v>11</v>
      </c>
      <c r="D64" s="8">
        <v>1.99</v>
      </c>
      <c r="E64" s="12">
        <v>2</v>
      </c>
      <c r="F64" s="8">
        <v>1.1599999999999999</v>
      </c>
      <c r="G64" s="12">
        <v>9</v>
      </c>
      <c r="H64" s="8">
        <v>2.37</v>
      </c>
      <c r="I64" s="12">
        <v>0</v>
      </c>
    </row>
    <row r="65" spans="2:9" ht="15" customHeight="1" x14ac:dyDescent="0.2">
      <c r="B65" t="s">
        <v>154</v>
      </c>
      <c r="C65" s="12">
        <v>11</v>
      </c>
      <c r="D65" s="8">
        <v>1.99</v>
      </c>
      <c r="E65" s="12">
        <v>5</v>
      </c>
      <c r="F65" s="8">
        <v>2.89</v>
      </c>
      <c r="G65" s="12">
        <v>6</v>
      </c>
      <c r="H65" s="8">
        <v>1.58</v>
      </c>
      <c r="I65" s="12">
        <v>0</v>
      </c>
    </row>
    <row r="66" spans="2:9" ht="15" customHeight="1" x14ac:dyDescent="0.2">
      <c r="B66" t="s">
        <v>133</v>
      </c>
      <c r="C66" s="12">
        <v>11</v>
      </c>
      <c r="D66" s="8">
        <v>1.99</v>
      </c>
      <c r="E66" s="12">
        <v>7</v>
      </c>
      <c r="F66" s="8">
        <v>4.05</v>
      </c>
      <c r="G66" s="12">
        <v>4</v>
      </c>
      <c r="H66" s="8">
        <v>1.06</v>
      </c>
      <c r="I66" s="12">
        <v>0</v>
      </c>
    </row>
    <row r="67" spans="2:9" ht="15" customHeight="1" x14ac:dyDescent="0.2">
      <c r="B67" t="s">
        <v>123</v>
      </c>
      <c r="C67" s="12">
        <v>9</v>
      </c>
      <c r="D67" s="8">
        <v>1.63</v>
      </c>
      <c r="E67" s="12">
        <v>3</v>
      </c>
      <c r="F67" s="8">
        <v>1.73</v>
      </c>
      <c r="G67" s="12">
        <v>6</v>
      </c>
      <c r="H67" s="8">
        <v>1.58</v>
      </c>
      <c r="I67" s="12">
        <v>0</v>
      </c>
    </row>
    <row r="68" spans="2:9" ht="15" customHeight="1" x14ac:dyDescent="0.2">
      <c r="B68" t="s">
        <v>121</v>
      </c>
      <c r="C68" s="12">
        <v>8</v>
      </c>
      <c r="D68" s="8">
        <v>1.45</v>
      </c>
      <c r="E68" s="12">
        <v>3</v>
      </c>
      <c r="F68" s="8">
        <v>1.73</v>
      </c>
      <c r="G68" s="12">
        <v>5</v>
      </c>
      <c r="H68" s="8">
        <v>1.32</v>
      </c>
      <c r="I68" s="12">
        <v>0</v>
      </c>
    </row>
    <row r="70" spans="2:9" ht="15" customHeight="1" x14ac:dyDescent="0.2">
      <c r="B70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016E-60EA-4995-B8B5-FB473E679157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87</v>
      </c>
      <c r="D6" s="8">
        <v>14.48</v>
      </c>
      <c r="E6" s="12">
        <v>22</v>
      </c>
      <c r="F6" s="8">
        <v>7.24</v>
      </c>
      <c r="G6" s="12">
        <v>65</v>
      </c>
      <c r="H6" s="8">
        <v>22.18</v>
      </c>
      <c r="I6" s="12">
        <v>0</v>
      </c>
    </row>
    <row r="7" spans="2:9" ht="15" customHeight="1" x14ac:dyDescent="0.2">
      <c r="B7" t="s">
        <v>43</v>
      </c>
      <c r="C7" s="12">
        <v>50</v>
      </c>
      <c r="D7" s="8">
        <v>8.32</v>
      </c>
      <c r="E7" s="12">
        <v>12</v>
      </c>
      <c r="F7" s="8">
        <v>3.95</v>
      </c>
      <c r="G7" s="12">
        <v>38</v>
      </c>
      <c r="H7" s="8">
        <v>12.97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0.17</v>
      </c>
      <c r="E8" s="12">
        <v>0</v>
      </c>
      <c r="F8" s="8">
        <v>0</v>
      </c>
      <c r="G8" s="12">
        <v>1</v>
      </c>
      <c r="H8" s="8">
        <v>0.34</v>
      </c>
      <c r="I8" s="12">
        <v>0</v>
      </c>
    </row>
    <row r="9" spans="2:9" ht="15" customHeight="1" x14ac:dyDescent="0.2">
      <c r="B9" t="s">
        <v>45</v>
      </c>
      <c r="C9" s="12">
        <v>4</v>
      </c>
      <c r="D9" s="8">
        <v>0.67</v>
      </c>
      <c r="E9" s="12">
        <v>1</v>
      </c>
      <c r="F9" s="8">
        <v>0.33</v>
      </c>
      <c r="G9" s="12">
        <v>3</v>
      </c>
      <c r="H9" s="8">
        <v>1.02</v>
      </c>
      <c r="I9" s="12">
        <v>0</v>
      </c>
    </row>
    <row r="10" spans="2:9" ht="15" customHeight="1" x14ac:dyDescent="0.2">
      <c r="B10" t="s">
        <v>46</v>
      </c>
      <c r="C10" s="12">
        <v>9</v>
      </c>
      <c r="D10" s="8">
        <v>1.5</v>
      </c>
      <c r="E10" s="12">
        <v>0</v>
      </c>
      <c r="F10" s="8">
        <v>0</v>
      </c>
      <c r="G10" s="12">
        <v>9</v>
      </c>
      <c r="H10" s="8">
        <v>3.07</v>
      </c>
      <c r="I10" s="12">
        <v>0</v>
      </c>
    </row>
    <row r="11" spans="2:9" ht="15" customHeight="1" x14ac:dyDescent="0.2">
      <c r="B11" t="s">
        <v>47</v>
      </c>
      <c r="C11" s="12">
        <v>127</v>
      </c>
      <c r="D11" s="8">
        <v>21.13</v>
      </c>
      <c r="E11" s="12">
        <v>53</v>
      </c>
      <c r="F11" s="8">
        <v>17.43</v>
      </c>
      <c r="G11" s="12">
        <v>73</v>
      </c>
      <c r="H11" s="8">
        <v>24.91</v>
      </c>
      <c r="I11" s="12">
        <v>1</v>
      </c>
    </row>
    <row r="12" spans="2:9" ht="15" customHeight="1" x14ac:dyDescent="0.2">
      <c r="B12" t="s">
        <v>48</v>
      </c>
      <c r="C12" s="12">
        <v>3</v>
      </c>
      <c r="D12" s="8">
        <v>0.5</v>
      </c>
      <c r="E12" s="12">
        <v>1</v>
      </c>
      <c r="F12" s="8">
        <v>0.33</v>
      </c>
      <c r="G12" s="12">
        <v>2</v>
      </c>
      <c r="H12" s="8">
        <v>0.68</v>
      </c>
      <c r="I12" s="12">
        <v>0</v>
      </c>
    </row>
    <row r="13" spans="2:9" ht="15" customHeight="1" x14ac:dyDescent="0.2">
      <c r="B13" t="s">
        <v>49</v>
      </c>
      <c r="C13" s="12">
        <v>74</v>
      </c>
      <c r="D13" s="8">
        <v>12.31</v>
      </c>
      <c r="E13" s="12">
        <v>55</v>
      </c>
      <c r="F13" s="8">
        <v>18.09</v>
      </c>
      <c r="G13" s="12">
        <v>19</v>
      </c>
      <c r="H13" s="8">
        <v>6.48</v>
      </c>
      <c r="I13" s="12">
        <v>0</v>
      </c>
    </row>
    <row r="14" spans="2:9" ht="15" customHeight="1" x14ac:dyDescent="0.2">
      <c r="B14" t="s">
        <v>50</v>
      </c>
      <c r="C14" s="12">
        <v>25</v>
      </c>
      <c r="D14" s="8">
        <v>4.16</v>
      </c>
      <c r="E14" s="12">
        <v>11</v>
      </c>
      <c r="F14" s="8">
        <v>3.62</v>
      </c>
      <c r="G14" s="12">
        <v>14</v>
      </c>
      <c r="H14" s="8">
        <v>4.78</v>
      </c>
      <c r="I14" s="12">
        <v>0</v>
      </c>
    </row>
    <row r="15" spans="2:9" ht="15" customHeight="1" x14ac:dyDescent="0.2">
      <c r="B15" t="s">
        <v>51</v>
      </c>
      <c r="C15" s="12">
        <v>77</v>
      </c>
      <c r="D15" s="8">
        <v>12.81</v>
      </c>
      <c r="E15" s="12">
        <v>59</v>
      </c>
      <c r="F15" s="8">
        <v>19.41</v>
      </c>
      <c r="G15" s="12">
        <v>17</v>
      </c>
      <c r="H15" s="8">
        <v>5.8</v>
      </c>
      <c r="I15" s="12">
        <v>0</v>
      </c>
    </row>
    <row r="16" spans="2:9" ht="15" customHeight="1" x14ac:dyDescent="0.2">
      <c r="B16" t="s">
        <v>52</v>
      </c>
      <c r="C16" s="12">
        <v>83</v>
      </c>
      <c r="D16" s="8">
        <v>13.81</v>
      </c>
      <c r="E16" s="12">
        <v>65</v>
      </c>
      <c r="F16" s="8">
        <v>21.38</v>
      </c>
      <c r="G16" s="12">
        <v>18</v>
      </c>
      <c r="H16" s="8">
        <v>6.14</v>
      </c>
      <c r="I16" s="12">
        <v>0</v>
      </c>
    </row>
    <row r="17" spans="2:9" ht="15" customHeight="1" x14ac:dyDescent="0.2">
      <c r="B17" t="s">
        <v>53</v>
      </c>
      <c r="C17" s="12">
        <v>12</v>
      </c>
      <c r="D17" s="8">
        <v>2</v>
      </c>
      <c r="E17" s="12">
        <v>9</v>
      </c>
      <c r="F17" s="8">
        <v>2.96</v>
      </c>
      <c r="G17" s="12">
        <v>3</v>
      </c>
      <c r="H17" s="8">
        <v>1.02</v>
      </c>
      <c r="I17" s="12">
        <v>0</v>
      </c>
    </row>
    <row r="18" spans="2:9" ht="15" customHeight="1" x14ac:dyDescent="0.2">
      <c r="B18" t="s">
        <v>54</v>
      </c>
      <c r="C18" s="12">
        <v>21</v>
      </c>
      <c r="D18" s="8">
        <v>3.49</v>
      </c>
      <c r="E18" s="12">
        <v>10</v>
      </c>
      <c r="F18" s="8">
        <v>3.29</v>
      </c>
      <c r="G18" s="12">
        <v>9</v>
      </c>
      <c r="H18" s="8">
        <v>3.07</v>
      </c>
      <c r="I18" s="12">
        <v>0</v>
      </c>
    </row>
    <row r="19" spans="2:9" ht="15" customHeight="1" x14ac:dyDescent="0.2">
      <c r="B19" t="s">
        <v>55</v>
      </c>
      <c r="C19" s="12">
        <v>28</v>
      </c>
      <c r="D19" s="8">
        <v>4.66</v>
      </c>
      <c r="E19" s="12">
        <v>6</v>
      </c>
      <c r="F19" s="8">
        <v>1.97</v>
      </c>
      <c r="G19" s="12">
        <v>22</v>
      </c>
      <c r="H19" s="8">
        <v>7.51</v>
      </c>
      <c r="I19" s="12">
        <v>0</v>
      </c>
    </row>
    <row r="20" spans="2:9" ht="15" customHeight="1" x14ac:dyDescent="0.2">
      <c r="B20" s="9" t="s">
        <v>225</v>
      </c>
      <c r="C20" s="12">
        <f>SUM(LTBL_04421[総数／事業所数])</f>
        <v>601</v>
      </c>
      <c r="E20" s="12">
        <f>SUBTOTAL(109,LTBL_04421[個人／事業所数])</f>
        <v>304</v>
      </c>
      <c r="G20" s="12">
        <f>SUBTOTAL(109,LTBL_04421[法人／事業所数])</f>
        <v>293</v>
      </c>
      <c r="I20" s="12">
        <f>SUBTOTAL(109,LTBL_04421[法人以外の団体／事業所数])</f>
        <v>1</v>
      </c>
    </row>
    <row r="21" spans="2:9" ht="15" customHeight="1" x14ac:dyDescent="0.2">
      <c r="E21" s="11">
        <f>LTBL_04421[[#Totals],[個人／事業所数]]/LTBL_04421[[#Totals],[総数／事業所数]]</f>
        <v>0.50582362728785357</v>
      </c>
      <c r="G21" s="11">
        <f>LTBL_04421[[#Totals],[法人／事業所数]]/LTBL_04421[[#Totals],[総数／事業所数]]</f>
        <v>0.4875207986688852</v>
      </c>
      <c r="I21" s="11">
        <f>LTBL_04421[[#Totals],[法人以外の団体／事業所数]]/LTBL_04421[[#Totals],[総数／事業所数]]</f>
        <v>1.6638935108153079E-3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72</v>
      </c>
      <c r="D24" s="8">
        <v>11.98</v>
      </c>
      <c r="E24" s="12">
        <v>60</v>
      </c>
      <c r="F24" s="8">
        <v>19.739999999999998</v>
      </c>
      <c r="G24" s="12">
        <v>12</v>
      </c>
      <c r="H24" s="8">
        <v>4.0999999999999996</v>
      </c>
      <c r="I24" s="12">
        <v>0</v>
      </c>
    </row>
    <row r="25" spans="2:9" ht="15" customHeight="1" x14ac:dyDescent="0.2">
      <c r="B25" t="s">
        <v>79</v>
      </c>
      <c r="C25" s="12">
        <v>63</v>
      </c>
      <c r="D25" s="8">
        <v>10.48</v>
      </c>
      <c r="E25" s="12">
        <v>55</v>
      </c>
      <c r="F25" s="8">
        <v>18.09</v>
      </c>
      <c r="G25" s="12">
        <v>8</v>
      </c>
      <c r="H25" s="8">
        <v>2.73</v>
      </c>
      <c r="I25" s="12">
        <v>0</v>
      </c>
    </row>
    <row r="26" spans="2:9" ht="15" customHeight="1" x14ac:dyDescent="0.2">
      <c r="B26" t="s">
        <v>76</v>
      </c>
      <c r="C26" s="12">
        <v>62</v>
      </c>
      <c r="D26" s="8">
        <v>10.32</v>
      </c>
      <c r="E26" s="12">
        <v>52</v>
      </c>
      <c r="F26" s="8">
        <v>17.11</v>
      </c>
      <c r="G26" s="12">
        <v>10</v>
      </c>
      <c r="H26" s="8">
        <v>3.41</v>
      </c>
      <c r="I26" s="12">
        <v>0</v>
      </c>
    </row>
    <row r="27" spans="2:9" ht="15" customHeight="1" x14ac:dyDescent="0.2">
      <c r="B27" t="s">
        <v>65</v>
      </c>
      <c r="C27" s="12">
        <v>35</v>
      </c>
      <c r="D27" s="8">
        <v>5.82</v>
      </c>
      <c r="E27" s="12">
        <v>14</v>
      </c>
      <c r="F27" s="8">
        <v>4.6100000000000003</v>
      </c>
      <c r="G27" s="12">
        <v>21</v>
      </c>
      <c r="H27" s="8">
        <v>7.17</v>
      </c>
      <c r="I27" s="12">
        <v>0</v>
      </c>
    </row>
    <row r="28" spans="2:9" ht="15" customHeight="1" x14ac:dyDescent="0.2">
      <c r="B28" t="s">
        <v>74</v>
      </c>
      <c r="C28" s="12">
        <v>33</v>
      </c>
      <c r="D28" s="8">
        <v>5.49</v>
      </c>
      <c r="E28" s="12">
        <v>20</v>
      </c>
      <c r="F28" s="8">
        <v>6.58</v>
      </c>
      <c r="G28" s="12">
        <v>13</v>
      </c>
      <c r="H28" s="8">
        <v>4.4400000000000004</v>
      </c>
      <c r="I28" s="12">
        <v>0</v>
      </c>
    </row>
    <row r="29" spans="2:9" ht="15" customHeight="1" x14ac:dyDescent="0.2">
      <c r="B29" t="s">
        <v>64</v>
      </c>
      <c r="C29" s="12">
        <v>30</v>
      </c>
      <c r="D29" s="8">
        <v>4.99</v>
      </c>
      <c r="E29" s="12">
        <v>3</v>
      </c>
      <c r="F29" s="8">
        <v>0.99</v>
      </c>
      <c r="G29" s="12">
        <v>27</v>
      </c>
      <c r="H29" s="8">
        <v>9.2200000000000006</v>
      </c>
      <c r="I29" s="12">
        <v>0</v>
      </c>
    </row>
    <row r="30" spans="2:9" ht="15" customHeight="1" x14ac:dyDescent="0.2">
      <c r="B30" t="s">
        <v>72</v>
      </c>
      <c r="C30" s="12">
        <v>24</v>
      </c>
      <c r="D30" s="8">
        <v>3.99</v>
      </c>
      <c r="E30" s="12">
        <v>14</v>
      </c>
      <c r="F30" s="8">
        <v>4.6100000000000003</v>
      </c>
      <c r="G30" s="12">
        <v>9</v>
      </c>
      <c r="H30" s="8">
        <v>3.07</v>
      </c>
      <c r="I30" s="12">
        <v>1</v>
      </c>
    </row>
    <row r="31" spans="2:9" ht="15" customHeight="1" x14ac:dyDescent="0.2">
      <c r="B31" t="s">
        <v>66</v>
      </c>
      <c r="C31" s="12">
        <v>22</v>
      </c>
      <c r="D31" s="8">
        <v>3.66</v>
      </c>
      <c r="E31" s="12">
        <v>5</v>
      </c>
      <c r="F31" s="8">
        <v>1.64</v>
      </c>
      <c r="G31" s="12">
        <v>17</v>
      </c>
      <c r="H31" s="8">
        <v>5.8</v>
      </c>
      <c r="I31" s="12">
        <v>0</v>
      </c>
    </row>
    <row r="32" spans="2:9" ht="15" customHeight="1" x14ac:dyDescent="0.2">
      <c r="B32" t="s">
        <v>73</v>
      </c>
      <c r="C32" s="12">
        <v>22</v>
      </c>
      <c r="D32" s="8">
        <v>3.66</v>
      </c>
      <c r="E32" s="12">
        <v>11</v>
      </c>
      <c r="F32" s="8">
        <v>3.62</v>
      </c>
      <c r="G32" s="12">
        <v>11</v>
      </c>
      <c r="H32" s="8">
        <v>3.75</v>
      </c>
      <c r="I32" s="12">
        <v>0</v>
      </c>
    </row>
    <row r="33" spans="2:9" ht="15" customHeight="1" x14ac:dyDescent="0.2">
      <c r="B33" t="s">
        <v>78</v>
      </c>
      <c r="C33" s="12">
        <v>14</v>
      </c>
      <c r="D33" s="8">
        <v>2.33</v>
      </c>
      <c r="E33" s="12">
        <v>4</v>
      </c>
      <c r="F33" s="8">
        <v>1.32</v>
      </c>
      <c r="G33" s="12">
        <v>10</v>
      </c>
      <c r="H33" s="8">
        <v>3.41</v>
      </c>
      <c r="I33" s="12">
        <v>0</v>
      </c>
    </row>
    <row r="34" spans="2:9" ht="15" customHeight="1" x14ac:dyDescent="0.2">
      <c r="B34" t="s">
        <v>69</v>
      </c>
      <c r="C34" s="12">
        <v>13</v>
      </c>
      <c r="D34" s="8">
        <v>2.16</v>
      </c>
      <c r="E34" s="12">
        <v>1</v>
      </c>
      <c r="F34" s="8">
        <v>0.33</v>
      </c>
      <c r="G34" s="12">
        <v>12</v>
      </c>
      <c r="H34" s="8">
        <v>4.0999999999999996</v>
      </c>
      <c r="I34" s="12">
        <v>0</v>
      </c>
    </row>
    <row r="35" spans="2:9" ht="15" customHeight="1" x14ac:dyDescent="0.2">
      <c r="B35" t="s">
        <v>81</v>
      </c>
      <c r="C35" s="12">
        <v>12</v>
      </c>
      <c r="D35" s="8">
        <v>2</v>
      </c>
      <c r="E35" s="12">
        <v>9</v>
      </c>
      <c r="F35" s="8">
        <v>2.96</v>
      </c>
      <c r="G35" s="12">
        <v>3</v>
      </c>
      <c r="H35" s="8">
        <v>1.02</v>
      </c>
      <c r="I35" s="12">
        <v>0</v>
      </c>
    </row>
    <row r="36" spans="2:9" ht="15" customHeight="1" x14ac:dyDescent="0.2">
      <c r="B36" t="s">
        <v>82</v>
      </c>
      <c r="C36" s="12">
        <v>12</v>
      </c>
      <c r="D36" s="8">
        <v>2</v>
      </c>
      <c r="E36" s="12">
        <v>10</v>
      </c>
      <c r="F36" s="8">
        <v>3.29</v>
      </c>
      <c r="G36" s="12">
        <v>2</v>
      </c>
      <c r="H36" s="8">
        <v>0.68</v>
      </c>
      <c r="I36" s="12">
        <v>0</v>
      </c>
    </row>
    <row r="37" spans="2:9" ht="15" customHeight="1" x14ac:dyDescent="0.2">
      <c r="B37" t="s">
        <v>70</v>
      </c>
      <c r="C37" s="12">
        <v>11</v>
      </c>
      <c r="D37" s="8">
        <v>1.83</v>
      </c>
      <c r="E37" s="12">
        <v>3</v>
      </c>
      <c r="F37" s="8">
        <v>0.99</v>
      </c>
      <c r="G37" s="12">
        <v>8</v>
      </c>
      <c r="H37" s="8">
        <v>2.73</v>
      </c>
      <c r="I37" s="12">
        <v>0</v>
      </c>
    </row>
    <row r="38" spans="2:9" ht="15" customHeight="1" x14ac:dyDescent="0.2">
      <c r="B38" t="s">
        <v>77</v>
      </c>
      <c r="C38" s="12">
        <v>10</v>
      </c>
      <c r="D38" s="8">
        <v>1.66</v>
      </c>
      <c r="E38" s="12">
        <v>7</v>
      </c>
      <c r="F38" s="8">
        <v>2.2999999999999998</v>
      </c>
      <c r="G38" s="12">
        <v>3</v>
      </c>
      <c r="H38" s="8">
        <v>1.02</v>
      </c>
      <c r="I38" s="12">
        <v>0</v>
      </c>
    </row>
    <row r="39" spans="2:9" ht="15" customHeight="1" x14ac:dyDescent="0.2">
      <c r="B39" t="s">
        <v>93</v>
      </c>
      <c r="C39" s="12">
        <v>10</v>
      </c>
      <c r="D39" s="8">
        <v>1.66</v>
      </c>
      <c r="E39" s="12">
        <v>2</v>
      </c>
      <c r="F39" s="8">
        <v>0.66</v>
      </c>
      <c r="G39" s="12">
        <v>7</v>
      </c>
      <c r="H39" s="8">
        <v>2.39</v>
      </c>
      <c r="I39" s="12">
        <v>0</v>
      </c>
    </row>
    <row r="40" spans="2:9" ht="15" customHeight="1" x14ac:dyDescent="0.2">
      <c r="B40" t="s">
        <v>68</v>
      </c>
      <c r="C40" s="12">
        <v>9</v>
      </c>
      <c r="D40" s="8">
        <v>1.5</v>
      </c>
      <c r="E40" s="12">
        <v>0</v>
      </c>
      <c r="F40" s="8">
        <v>0</v>
      </c>
      <c r="G40" s="12">
        <v>9</v>
      </c>
      <c r="H40" s="8">
        <v>3.07</v>
      </c>
      <c r="I40" s="12">
        <v>0</v>
      </c>
    </row>
    <row r="41" spans="2:9" ht="15" customHeight="1" x14ac:dyDescent="0.2">
      <c r="B41" t="s">
        <v>83</v>
      </c>
      <c r="C41" s="12">
        <v>9</v>
      </c>
      <c r="D41" s="8">
        <v>1.5</v>
      </c>
      <c r="E41" s="12">
        <v>0</v>
      </c>
      <c r="F41" s="8">
        <v>0</v>
      </c>
      <c r="G41" s="12">
        <v>7</v>
      </c>
      <c r="H41" s="8">
        <v>2.39</v>
      </c>
      <c r="I41" s="12">
        <v>0</v>
      </c>
    </row>
    <row r="42" spans="2:9" ht="15" customHeight="1" x14ac:dyDescent="0.2">
      <c r="B42" t="s">
        <v>109</v>
      </c>
      <c r="C42" s="12">
        <v>8</v>
      </c>
      <c r="D42" s="8">
        <v>1.33</v>
      </c>
      <c r="E42" s="12">
        <v>1</v>
      </c>
      <c r="F42" s="8">
        <v>0.33</v>
      </c>
      <c r="G42" s="12">
        <v>7</v>
      </c>
      <c r="H42" s="8">
        <v>2.39</v>
      </c>
      <c r="I42" s="12">
        <v>0</v>
      </c>
    </row>
    <row r="43" spans="2:9" ht="15" customHeight="1" x14ac:dyDescent="0.2">
      <c r="B43" t="s">
        <v>87</v>
      </c>
      <c r="C43" s="12">
        <v>8</v>
      </c>
      <c r="D43" s="8">
        <v>1.33</v>
      </c>
      <c r="E43" s="12">
        <v>3</v>
      </c>
      <c r="F43" s="8">
        <v>0.99</v>
      </c>
      <c r="G43" s="12">
        <v>5</v>
      </c>
      <c r="H43" s="8">
        <v>1.71</v>
      </c>
      <c r="I43" s="12">
        <v>0</v>
      </c>
    </row>
    <row r="44" spans="2:9" ht="15" customHeight="1" x14ac:dyDescent="0.2">
      <c r="B44" t="s">
        <v>84</v>
      </c>
      <c r="C44" s="12">
        <v>8</v>
      </c>
      <c r="D44" s="8">
        <v>1.33</v>
      </c>
      <c r="E44" s="12">
        <v>2</v>
      </c>
      <c r="F44" s="8">
        <v>0.66</v>
      </c>
      <c r="G44" s="12">
        <v>6</v>
      </c>
      <c r="H44" s="8">
        <v>2.0499999999999998</v>
      </c>
      <c r="I44" s="12">
        <v>0</v>
      </c>
    </row>
    <row r="47" spans="2:9" ht="33" customHeight="1" x14ac:dyDescent="0.2">
      <c r="B47" t="s">
        <v>227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126</v>
      </c>
      <c r="C48" s="12">
        <v>56</v>
      </c>
      <c r="D48" s="8">
        <v>9.32</v>
      </c>
      <c r="E48" s="12">
        <v>51</v>
      </c>
      <c r="F48" s="8">
        <v>16.78</v>
      </c>
      <c r="G48" s="12">
        <v>5</v>
      </c>
      <c r="H48" s="8">
        <v>1.71</v>
      </c>
      <c r="I48" s="12">
        <v>0</v>
      </c>
    </row>
    <row r="49" spans="2:9" ht="15" customHeight="1" x14ac:dyDescent="0.2">
      <c r="B49" t="s">
        <v>131</v>
      </c>
      <c r="C49" s="12">
        <v>32</v>
      </c>
      <c r="D49" s="8">
        <v>5.32</v>
      </c>
      <c r="E49" s="12">
        <v>29</v>
      </c>
      <c r="F49" s="8">
        <v>9.5399999999999991</v>
      </c>
      <c r="G49" s="12">
        <v>3</v>
      </c>
      <c r="H49" s="8">
        <v>1.02</v>
      </c>
      <c r="I49" s="12">
        <v>0</v>
      </c>
    </row>
    <row r="50" spans="2:9" ht="15" customHeight="1" x14ac:dyDescent="0.2">
      <c r="B50" t="s">
        <v>132</v>
      </c>
      <c r="C50" s="12">
        <v>32</v>
      </c>
      <c r="D50" s="8">
        <v>5.32</v>
      </c>
      <c r="E50" s="12">
        <v>29</v>
      </c>
      <c r="F50" s="8">
        <v>9.5399999999999991</v>
      </c>
      <c r="G50" s="12">
        <v>3</v>
      </c>
      <c r="H50" s="8">
        <v>1.02</v>
      </c>
      <c r="I50" s="12">
        <v>0</v>
      </c>
    </row>
    <row r="51" spans="2:9" ht="15" customHeight="1" x14ac:dyDescent="0.2">
      <c r="B51" t="s">
        <v>129</v>
      </c>
      <c r="C51" s="12">
        <v>18</v>
      </c>
      <c r="D51" s="8">
        <v>3</v>
      </c>
      <c r="E51" s="12">
        <v>18</v>
      </c>
      <c r="F51" s="8">
        <v>5.92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116</v>
      </c>
      <c r="C52" s="12">
        <v>16</v>
      </c>
      <c r="D52" s="8">
        <v>2.66</v>
      </c>
      <c r="E52" s="12">
        <v>1</v>
      </c>
      <c r="F52" s="8">
        <v>0.33</v>
      </c>
      <c r="G52" s="12">
        <v>15</v>
      </c>
      <c r="H52" s="8">
        <v>5.12</v>
      </c>
      <c r="I52" s="12">
        <v>0</v>
      </c>
    </row>
    <row r="53" spans="2:9" ht="15" customHeight="1" x14ac:dyDescent="0.2">
      <c r="B53" t="s">
        <v>122</v>
      </c>
      <c r="C53" s="12">
        <v>16</v>
      </c>
      <c r="D53" s="8">
        <v>2.66</v>
      </c>
      <c r="E53" s="12">
        <v>6</v>
      </c>
      <c r="F53" s="8">
        <v>1.97</v>
      </c>
      <c r="G53" s="12">
        <v>10</v>
      </c>
      <c r="H53" s="8">
        <v>3.41</v>
      </c>
      <c r="I53" s="12">
        <v>0</v>
      </c>
    </row>
    <row r="54" spans="2:9" ht="15" customHeight="1" x14ac:dyDescent="0.2">
      <c r="B54" t="s">
        <v>128</v>
      </c>
      <c r="C54" s="12">
        <v>16</v>
      </c>
      <c r="D54" s="8">
        <v>2.66</v>
      </c>
      <c r="E54" s="12">
        <v>14</v>
      </c>
      <c r="F54" s="8">
        <v>4.6100000000000003</v>
      </c>
      <c r="G54" s="12">
        <v>2</v>
      </c>
      <c r="H54" s="8">
        <v>0.68</v>
      </c>
      <c r="I54" s="12">
        <v>0</v>
      </c>
    </row>
    <row r="55" spans="2:9" ht="15" customHeight="1" x14ac:dyDescent="0.2">
      <c r="B55" t="s">
        <v>124</v>
      </c>
      <c r="C55" s="12">
        <v>11</v>
      </c>
      <c r="D55" s="8">
        <v>1.83</v>
      </c>
      <c r="E55" s="12">
        <v>7</v>
      </c>
      <c r="F55" s="8">
        <v>2.2999999999999998</v>
      </c>
      <c r="G55" s="12">
        <v>4</v>
      </c>
      <c r="H55" s="8">
        <v>1.37</v>
      </c>
      <c r="I55" s="12">
        <v>0</v>
      </c>
    </row>
    <row r="56" spans="2:9" ht="15" customHeight="1" x14ac:dyDescent="0.2">
      <c r="B56" t="s">
        <v>134</v>
      </c>
      <c r="C56" s="12">
        <v>11</v>
      </c>
      <c r="D56" s="8">
        <v>1.83</v>
      </c>
      <c r="E56" s="12">
        <v>9</v>
      </c>
      <c r="F56" s="8">
        <v>2.96</v>
      </c>
      <c r="G56" s="12">
        <v>2</v>
      </c>
      <c r="H56" s="8">
        <v>0.68</v>
      </c>
      <c r="I56" s="12">
        <v>0</v>
      </c>
    </row>
    <row r="57" spans="2:9" ht="15" customHeight="1" x14ac:dyDescent="0.2">
      <c r="B57" t="s">
        <v>127</v>
      </c>
      <c r="C57" s="12">
        <v>10</v>
      </c>
      <c r="D57" s="8">
        <v>1.66</v>
      </c>
      <c r="E57" s="12">
        <v>3</v>
      </c>
      <c r="F57" s="8">
        <v>0.99</v>
      </c>
      <c r="G57" s="12">
        <v>7</v>
      </c>
      <c r="H57" s="8">
        <v>2.39</v>
      </c>
      <c r="I57" s="12">
        <v>0</v>
      </c>
    </row>
    <row r="58" spans="2:9" ht="15" customHeight="1" x14ac:dyDescent="0.2">
      <c r="B58" t="s">
        <v>130</v>
      </c>
      <c r="C58" s="12">
        <v>10</v>
      </c>
      <c r="D58" s="8">
        <v>1.66</v>
      </c>
      <c r="E58" s="12">
        <v>7</v>
      </c>
      <c r="F58" s="8">
        <v>2.2999999999999998</v>
      </c>
      <c r="G58" s="12">
        <v>3</v>
      </c>
      <c r="H58" s="8">
        <v>1.02</v>
      </c>
      <c r="I58" s="12">
        <v>0</v>
      </c>
    </row>
    <row r="59" spans="2:9" ht="15" customHeight="1" x14ac:dyDescent="0.2">
      <c r="B59" t="s">
        <v>120</v>
      </c>
      <c r="C59" s="12">
        <v>9</v>
      </c>
      <c r="D59" s="8">
        <v>1.5</v>
      </c>
      <c r="E59" s="12">
        <v>3</v>
      </c>
      <c r="F59" s="8">
        <v>0.99</v>
      </c>
      <c r="G59" s="12">
        <v>6</v>
      </c>
      <c r="H59" s="8">
        <v>2.0499999999999998</v>
      </c>
      <c r="I59" s="12">
        <v>0</v>
      </c>
    </row>
    <row r="60" spans="2:9" ht="15" customHeight="1" x14ac:dyDescent="0.2">
      <c r="B60" t="s">
        <v>193</v>
      </c>
      <c r="C60" s="12">
        <v>9</v>
      </c>
      <c r="D60" s="8">
        <v>1.5</v>
      </c>
      <c r="E60" s="12">
        <v>1</v>
      </c>
      <c r="F60" s="8">
        <v>0.33</v>
      </c>
      <c r="G60" s="12">
        <v>7</v>
      </c>
      <c r="H60" s="8">
        <v>2.39</v>
      </c>
      <c r="I60" s="12">
        <v>0</v>
      </c>
    </row>
    <row r="61" spans="2:9" ht="15" customHeight="1" x14ac:dyDescent="0.2">
      <c r="B61" t="s">
        <v>117</v>
      </c>
      <c r="C61" s="12">
        <v>8</v>
      </c>
      <c r="D61" s="8">
        <v>1.33</v>
      </c>
      <c r="E61" s="12">
        <v>2</v>
      </c>
      <c r="F61" s="8">
        <v>0.66</v>
      </c>
      <c r="G61" s="12">
        <v>6</v>
      </c>
      <c r="H61" s="8">
        <v>2.0499999999999998</v>
      </c>
      <c r="I61" s="12">
        <v>0</v>
      </c>
    </row>
    <row r="62" spans="2:9" ht="15" customHeight="1" x14ac:dyDescent="0.2">
      <c r="B62" t="s">
        <v>162</v>
      </c>
      <c r="C62" s="12">
        <v>8</v>
      </c>
      <c r="D62" s="8">
        <v>1.33</v>
      </c>
      <c r="E62" s="12">
        <v>5</v>
      </c>
      <c r="F62" s="8">
        <v>1.64</v>
      </c>
      <c r="G62" s="12">
        <v>3</v>
      </c>
      <c r="H62" s="8">
        <v>1.02</v>
      </c>
      <c r="I62" s="12">
        <v>0</v>
      </c>
    </row>
    <row r="63" spans="2:9" ht="15" customHeight="1" x14ac:dyDescent="0.2">
      <c r="B63" t="s">
        <v>170</v>
      </c>
      <c r="C63" s="12">
        <v>8</v>
      </c>
      <c r="D63" s="8">
        <v>1.33</v>
      </c>
      <c r="E63" s="12">
        <v>5</v>
      </c>
      <c r="F63" s="8">
        <v>1.64</v>
      </c>
      <c r="G63" s="12">
        <v>3</v>
      </c>
      <c r="H63" s="8">
        <v>1.02</v>
      </c>
      <c r="I63" s="12">
        <v>0</v>
      </c>
    </row>
    <row r="64" spans="2:9" ht="15" customHeight="1" x14ac:dyDescent="0.2">
      <c r="B64" t="s">
        <v>135</v>
      </c>
      <c r="C64" s="12">
        <v>8</v>
      </c>
      <c r="D64" s="8">
        <v>1.33</v>
      </c>
      <c r="E64" s="12">
        <v>3</v>
      </c>
      <c r="F64" s="8">
        <v>0.99</v>
      </c>
      <c r="G64" s="12">
        <v>5</v>
      </c>
      <c r="H64" s="8">
        <v>1.71</v>
      </c>
      <c r="I64" s="12">
        <v>0</v>
      </c>
    </row>
    <row r="65" spans="2:9" ht="15" customHeight="1" x14ac:dyDescent="0.2">
      <c r="B65" t="s">
        <v>163</v>
      </c>
      <c r="C65" s="12">
        <v>7</v>
      </c>
      <c r="D65" s="8">
        <v>1.1599999999999999</v>
      </c>
      <c r="E65" s="12">
        <v>1</v>
      </c>
      <c r="F65" s="8">
        <v>0.33</v>
      </c>
      <c r="G65" s="12">
        <v>6</v>
      </c>
      <c r="H65" s="8">
        <v>2.0499999999999998</v>
      </c>
      <c r="I65" s="12">
        <v>0</v>
      </c>
    </row>
    <row r="66" spans="2:9" ht="15" customHeight="1" x14ac:dyDescent="0.2">
      <c r="B66" t="s">
        <v>153</v>
      </c>
      <c r="C66" s="12">
        <v>7</v>
      </c>
      <c r="D66" s="8">
        <v>1.1599999999999999</v>
      </c>
      <c r="E66" s="12">
        <v>4</v>
      </c>
      <c r="F66" s="8">
        <v>1.32</v>
      </c>
      <c r="G66" s="12">
        <v>3</v>
      </c>
      <c r="H66" s="8">
        <v>1.02</v>
      </c>
      <c r="I66" s="12">
        <v>0</v>
      </c>
    </row>
    <row r="67" spans="2:9" ht="15" customHeight="1" x14ac:dyDescent="0.2">
      <c r="B67" t="s">
        <v>119</v>
      </c>
      <c r="C67" s="12">
        <v>7</v>
      </c>
      <c r="D67" s="8">
        <v>1.1599999999999999</v>
      </c>
      <c r="E67" s="12">
        <v>1</v>
      </c>
      <c r="F67" s="8">
        <v>0.33</v>
      </c>
      <c r="G67" s="12">
        <v>6</v>
      </c>
      <c r="H67" s="8">
        <v>2.0499999999999998</v>
      </c>
      <c r="I67" s="12">
        <v>0</v>
      </c>
    </row>
    <row r="68" spans="2:9" ht="15" customHeight="1" x14ac:dyDescent="0.2">
      <c r="B68" t="s">
        <v>186</v>
      </c>
      <c r="C68" s="12">
        <v>7</v>
      </c>
      <c r="D68" s="8">
        <v>1.1599999999999999</v>
      </c>
      <c r="E68" s="12">
        <v>0</v>
      </c>
      <c r="F68" s="8">
        <v>0</v>
      </c>
      <c r="G68" s="12">
        <v>7</v>
      </c>
      <c r="H68" s="8">
        <v>2.39</v>
      </c>
      <c r="I68" s="12">
        <v>0</v>
      </c>
    </row>
    <row r="69" spans="2:9" ht="15" customHeight="1" x14ac:dyDescent="0.2">
      <c r="B69" t="s">
        <v>210</v>
      </c>
      <c r="C69" s="12">
        <v>7</v>
      </c>
      <c r="D69" s="8">
        <v>1.1599999999999999</v>
      </c>
      <c r="E69" s="12">
        <v>0</v>
      </c>
      <c r="F69" s="8">
        <v>0</v>
      </c>
      <c r="G69" s="12">
        <v>7</v>
      </c>
      <c r="H69" s="8">
        <v>2.39</v>
      </c>
      <c r="I69" s="12">
        <v>0</v>
      </c>
    </row>
    <row r="70" spans="2:9" ht="15" customHeight="1" x14ac:dyDescent="0.2">
      <c r="B70" t="s">
        <v>178</v>
      </c>
      <c r="C70" s="12">
        <v>7</v>
      </c>
      <c r="D70" s="8">
        <v>1.1599999999999999</v>
      </c>
      <c r="E70" s="12">
        <v>7</v>
      </c>
      <c r="F70" s="8">
        <v>2.2999999999999998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152</v>
      </c>
      <c r="C71" s="12">
        <v>7</v>
      </c>
      <c r="D71" s="8">
        <v>1.1599999999999999</v>
      </c>
      <c r="E71" s="12">
        <v>2</v>
      </c>
      <c r="F71" s="8">
        <v>0.66</v>
      </c>
      <c r="G71" s="12">
        <v>5</v>
      </c>
      <c r="H71" s="8">
        <v>1.71</v>
      </c>
      <c r="I71" s="12">
        <v>0</v>
      </c>
    </row>
    <row r="72" spans="2:9" ht="15" customHeight="1" x14ac:dyDescent="0.2">
      <c r="B72" t="s">
        <v>154</v>
      </c>
      <c r="C72" s="12">
        <v>7</v>
      </c>
      <c r="D72" s="8">
        <v>1.1599999999999999</v>
      </c>
      <c r="E72" s="12">
        <v>5</v>
      </c>
      <c r="F72" s="8">
        <v>1.64</v>
      </c>
      <c r="G72" s="12">
        <v>2</v>
      </c>
      <c r="H72" s="8">
        <v>0.68</v>
      </c>
      <c r="I72" s="12">
        <v>0</v>
      </c>
    </row>
    <row r="74" spans="2:9" ht="15" customHeight="1" x14ac:dyDescent="0.2">
      <c r="B74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F9F0-CAF3-454A-BA1D-B00732355EA7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49</v>
      </c>
      <c r="D6" s="8">
        <v>27.22</v>
      </c>
      <c r="E6" s="12">
        <v>24</v>
      </c>
      <c r="F6" s="8">
        <v>26.09</v>
      </c>
      <c r="G6" s="12">
        <v>25</v>
      </c>
      <c r="H6" s="8">
        <v>29.07</v>
      </c>
      <c r="I6" s="12">
        <v>0</v>
      </c>
    </row>
    <row r="7" spans="2:9" ht="15" customHeight="1" x14ac:dyDescent="0.2">
      <c r="B7" t="s">
        <v>43</v>
      </c>
      <c r="C7" s="12">
        <v>30</v>
      </c>
      <c r="D7" s="8">
        <v>16.670000000000002</v>
      </c>
      <c r="E7" s="12">
        <v>7</v>
      </c>
      <c r="F7" s="8">
        <v>7.61</v>
      </c>
      <c r="G7" s="12">
        <v>23</v>
      </c>
      <c r="H7" s="8">
        <v>26.74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0.56000000000000005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1</v>
      </c>
      <c r="D10" s="8">
        <v>0.56000000000000005</v>
      </c>
      <c r="E10" s="12">
        <v>0</v>
      </c>
      <c r="F10" s="8">
        <v>0</v>
      </c>
      <c r="G10" s="12">
        <v>1</v>
      </c>
      <c r="H10" s="8">
        <v>1.1599999999999999</v>
      </c>
      <c r="I10" s="12">
        <v>0</v>
      </c>
    </row>
    <row r="11" spans="2:9" ht="15" customHeight="1" x14ac:dyDescent="0.2">
      <c r="B11" t="s">
        <v>47</v>
      </c>
      <c r="C11" s="12">
        <v>32</v>
      </c>
      <c r="D11" s="8">
        <v>17.78</v>
      </c>
      <c r="E11" s="12">
        <v>19</v>
      </c>
      <c r="F11" s="8">
        <v>20.65</v>
      </c>
      <c r="G11" s="12">
        <v>13</v>
      </c>
      <c r="H11" s="8">
        <v>15.12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6</v>
      </c>
      <c r="D13" s="8">
        <v>3.33</v>
      </c>
      <c r="E13" s="12">
        <v>0</v>
      </c>
      <c r="F13" s="8">
        <v>0</v>
      </c>
      <c r="G13" s="12">
        <v>6</v>
      </c>
      <c r="H13" s="8">
        <v>6.98</v>
      </c>
      <c r="I13" s="12">
        <v>0</v>
      </c>
    </row>
    <row r="14" spans="2:9" ht="15" customHeight="1" x14ac:dyDescent="0.2">
      <c r="B14" t="s">
        <v>50</v>
      </c>
      <c r="C14" s="12">
        <v>2</v>
      </c>
      <c r="D14" s="8">
        <v>1.1100000000000001</v>
      </c>
      <c r="E14" s="12">
        <v>1</v>
      </c>
      <c r="F14" s="8">
        <v>1.0900000000000001</v>
      </c>
      <c r="G14" s="12">
        <v>1</v>
      </c>
      <c r="H14" s="8">
        <v>1.1599999999999999</v>
      </c>
      <c r="I14" s="12">
        <v>0</v>
      </c>
    </row>
    <row r="15" spans="2:9" ht="15" customHeight="1" x14ac:dyDescent="0.2">
      <c r="B15" t="s">
        <v>51</v>
      </c>
      <c r="C15" s="12">
        <v>13</v>
      </c>
      <c r="D15" s="8">
        <v>7.22</v>
      </c>
      <c r="E15" s="12">
        <v>11</v>
      </c>
      <c r="F15" s="8">
        <v>11.96</v>
      </c>
      <c r="G15" s="12">
        <v>2</v>
      </c>
      <c r="H15" s="8">
        <v>2.33</v>
      </c>
      <c r="I15" s="12">
        <v>0</v>
      </c>
    </row>
    <row r="16" spans="2:9" ht="15" customHeight="1" x14ac:dyDescent="0.2">
      <c r="B16" t="s">
        <v>52</v>
      </c>
      <c r="C16" s="12">
        <v>22</v>
      </c>
      <c r="D16" s="8">
        <v>12.22</v>
      </c>
      <c r="E16" s="12">
        <v>21</v>
      </c>
      <c r="F16" s="8">
        <v>22.83</v>
      </c>
      <c r="G16" s="12">
        <v>1</v>
      </c>
      <c r="H16" s="8">
        <v>1.1599999999999999</v>
      </c>
      <c r="I16" s="12">
        <v>0</v>
      </c>
    </row>
    <row r="17" spans="2:9" ht="15" customHeight="1" x14ac:dyDescent="0.2">
      <c r="B17" t="s">
        <v>53</v>
      </c>
      <c r="C17" s="12">
        <v>3</v>
      </c>
      <c r="D17" s="8">
        <v>1.67</v>
      </c>
      <c r="E17" s="12">
        <v>2</v>
      </c>
      <c r="F17" s="8">
        <v>2.17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7</v>
      </c>
      <c r="D18" s="8">
        <v>3.89</v>
      </c>
      <c r="E18" s="12">
        <v>2</v>
      </c>
      <c r="F18" s="8">
        <v>2.17</v>
      </c>
      <c r="G18" s="12">
        <v>5</v>
      </c>
      <c r="H18" s="8">
        <v>5.81</v>
      </c>
      <c r="I18" s="12">
        <v>0</v>
      </c>
    </row>
    <row r="19" spans="2:9" ht="15" customHeight="1" x14ac:dyDescent="0.2">
      <c r="B19" t="s">
        <v>55</v>
      </c>
      <c r="C19" s="12">
        <v>14</v>
      </c>
      <c r="D19" s="8">
        <v>7.78</v>
      </c>
      <c r="E19" s="12">
        <v>5</v>
      </c>
      <c r="F19" s="8">
        <v>5.43</v>
      </c>
      <c r="G19" s="12">
        <v>9</v>
      </c>
      <c r="H19" s="8">
        <v>10.47</v>
      </c>
      <c r="I19" s="12">
        <v>0</v>
      </c>
    </row>
    <row r="20" spans="2:9" ht="15" customHeight="1" x14ac:dyDescent="0.2">
      <c r="B20" s="9" t="s">
        <v>225</v>
      </c>
      <c r="C20" s="12">
        <f>SUM(LTBL_04422[総数／事業所数])</f>
        <v>180</v>
      </c>
      <c r="E20" s="12">
        <f>SUBTOTAL(109,LTBL_04422[個人／事業所数])</f>
        <v>92</v>
      </c>
      <c r="G20" s="12">
        <f>SUBTOTAL(109,LTBL_04422[法人／事業所数])</f>
        <v>86</v>
      </c>
      <c r="I20" s="12">
        <f>SUBTOTAL(109,LTBL_04422[法人以外の団体／事業所数])</f>
        <v>0</v>
      </c>
    </row>
    <row r="21" spans="2:9" ht="15" customHeight="1" x14ac:dyDescent="0.2">
      <c r="E21" s="11">
        <f>LTBL_04422[[#Totals],[個人／事業所数]]/LTBL_04422[[#Totals],[総数／事業所数]]</f>
        <v>0.51111111111111107</v>
      </c>
      <c r="G21" s="11">
        <f>LTBL_04422[[#Totals],[法人／事業所数]]/LTBL_04422[[#Totals],[総数／事業所数]]</f>
        <v>0.4777777777777778</v>
      </c>
      <c r="I21" s="11">
        <f>LTBL_04422[[#Totals],[法人以外の団体／事業所数]]/LTBL_04422[[#Totals],[総数／事業所数]]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65</v>
      </c>
      <c r="C24" s="12">
        <v>22</v>
      </c>
      <c r="D24" s="8">
        <v>12.22</v>
      </c>
      <c r="E24" s="12">
        <v>14</v>
      </c>
      <c r="F24" s="8">
        <v>15.22</v>
      </c>
      <c r="G24" s="12">
        <v>8</v>
      </c>
      <c r="H24" s="8">
        <v>9.3000000000000007</v>
      </c>
      <c r="I24" s="12">
        <v>0</v>
      </c>
    </row>
    <row r="25" spans="2:9" ht="15" customHeight="1" x14ac:dyDescent="0.2">
      <c r="B25" t="s">
        <v>80</v>
      </c>
      <c r="C25" s="12">
        <v>21</v>
      </c>
      <c r="D25" s="8">
        <v>11.67</v>
      </c>
      <c r="E25" s="12">
        <v>20</v>
      </c>
      <c r="F25" s="8">
        <v>21.74</v>
      </c>
      <c r="G25" s="12">
        <v>1</v>
      </c>
      <c r="H25" s="8">
        <v>1.1599999999999999</v>
      </c>
      <c r="I25" s="12">
        <v>0</v>
      </c>
    </row>
    <row r="26" spans="2:9" ht="15" customHeight="1" x14ac:dyDescent="0.2">
      <c r="B26" t="s">
        <v>64</v>
      </c>
      <c r="C26" s="12">
        <v>20</v>
      </c>
      <c r="D26" s="8">
        <v>11.11</v>
      </c>
      <c r="E26" s="12">
        <v>5</v>
      </c>
      <c r="F26" s="8">
        <v>5.43</v>
      </c>
      <c r="G26" s="12">
        <v>15</v>
      </c>
      <c r="H26" s="8">
        <v>17.440000000000001</v>
      </c>
      <c r="I26" s="12">
        <v>0</v>
      </c>
    </row>
    <row r="27" spans="2:9" ht="15" customHeight="1" x14ac:dyDescent="0.2">
      <c r="B27" t="s">
        <v>79</v>
      </c>
      <c r="C27" s="12">
        <v>13</v>
      </c>
      <c r="D27" s="8">
        <v>7.22</v>
      </c>
      <c r="E27" s="12">
        <v>11</v>
      </c>
      <c r="F27" s="8">
        <v>11.96</v>
      </c>
      <c r="G27" s="12">
        <v>2</v>
      </c>
      <c r="H27" s="8">
        <v>2.33</v>
      </c>
      <c r="I27" s="12">
        <v>0</v>
      </c>
    </row>
    <row r="28" spans="2:9" ht="15" customHeight="1" x14ac:dyDescent="0.2">
      <c r="B28" t="s">
        <v>72</v>
      </c>
      <c r="C28" s="12">
        <v>11</v>
      </c>
      <c r="D28" s="8">
        <v>6.11</v>
      </c>
      <c r="E28" s="12">
        <v>9</v>
      </c>
      <c r="F28" s="8">
        <v>9.7799999999999994</v>
      </c>
      <c r="G28" s="12">
        <v>2</v>
      </c>
      <c r="H28" s="8">
        <v>2.33</v>
      </c>
      <c r="I28" s="12">
        <v>0</v>
      </c>
    </row>
    <row r="29" spans="2:9" ht="15" customHeight="1" x14ac:dyDescent="0.2">
      <c r="B29" t="s">
        <v>74</v>
      </c>
      <c r="C29" s="12">
        <v>9</v>
      </c>
      <c r="D29" s="8">
        <v>5</v>
      </c>
      <c r="E29" s="12">
        <v>7</v>
      </c>
      <c r="F29" s="8">
        <v>7.61</v>
      </c>
      <c r="G29" s="12">
        <v>2</v>
      </c>
      <c r="H29" s="8">
        <v>2.33</v>
      </c>
      <c r="I29" s="12">
        <v>0</v>
      </c>
    </row>
    <row r="30" spans="2:9" ht="15" customHeight="1" x14ac:dyDescent="0.2">
      <c r="B30" t="s">
        <v>66</v>
      </c>
      <c r="C30" s="12">
        <v>7</v>
      </c>
      <c r="D30" s="8">
        <v>3.89</v>
      </c>
      <c r="E30" s="12">
        <v>5</v>
      </c>
      <c r="F30" s="8">
        <v>5.43</v>
      </c>
      <c r="G30" s="12">
        <v>2</v>
      </c>
      <c r="H30" s="8">
        <v>2.33</v>
      </c>
      <c r="I30" s="12">
        <v>0</v>
      </c>
    </row>
    <row r="31" spans="2:9" ht="15" customHeight="1" x14ac:dyDescent="0.2">
      <c r="B31" t="s">
        <v>98</v>
      </c>
      <c r="C31" s="12">
        <v>7</v>
      </c>
      <c r="D31" s="8">
        <v>3.89</v>
      </c>
      <c r="E31" s="12">
        <v>2</v>
      </c>
      <c r="F31" s="8">
        <v>2.17</v>
      </c>
      <c r="G31" s="12">
        <v>5</v>
      </c>
      <c r="H31" s="8">
        <v>5.81</v>
      </c>
      <c r="I31" s="12">
        <v>0</v>
      </c>
    </row>
    <row r="32" spans="2:9" ht="15" customHeight="1" x14ac:dyDescent="0.2">
      <c r="B32" t="s">
        <v>87</v>
      </c>
      <c r="C32" s="12">
        <v>7</v>
      </c>
      <c r="D32" s="8">
        <v>3.89</v>
      </c>
      <c r="E32" s="12">
        <v>4</v>
      </c>
      <c r="F32" s="8">
        <v>4.3499999999999996</v>
      </c>
      <c r="G32" s="12">
        <v>3</v>
      </c>
      <c r="H32" s="8">
        <v>3.49</v>
      </c>
      <c r="I32" s="12">
        <v>0</v>
      </c>
    </row>
    <row r="33" spans="2:9" ht="15" customHeight="1" x14ac:dyDescent="0.2">
      <c r="B33" t="s">
        <v>73</v>
      </c>
      <c r="C33" s="12">
        <v>5</v>
      </c>
      <c r="D33" s="8">
        <v>2.78</v>
      </c>
      <c r="E33" s="12">
        <v>2</v>
      </c>
      <c r="F33" s="8">
        <v>2.17</v>
      </c>
      <c r="G33" s="12">
        <v>3</v>
      </c>
      <c r="H33" s="8">
        <v>3.49</v>
      </c>
      <c r="I33" s="12">
        <v>0</v>
      </c>
    </row>
    <row r="34" spans="2:9" ht="15" customHeight="1" x14ac:dyDescent="0.2">
      <c r="B34" t="s">
        <v>76</v>
      </c>
      <c r="C34" s="12">
        <v>5</v>
      </c>
      <c r="D34" s="8">
        <v>2.78</v>
      </c>
      <c r="E34" s="12">
        <v>0</v>
      </c>
      <c r="F34" s="8">
        <v>0</v>
      </c>
      <c r="G34" s="12">
        <v>5</v>
      </c>
      <c r="H34" s="8">
        <v>5.81</v>
      </c>
      <c r="I34" s="12">
        <v>0</v>
      </c>
    </row>
    <row r="35" spans="2:9" ht="15" customHeight="1" x14ac:dyDescent="0.2">
      <c r="B35" t="s">
        <v>83</v>
      </c>
      <c r="C35" s="12">
        <v>5</v>
      </c>
      <c r="D35" s="8">
        <v>2.78</v>
      </c>
      <c r="E35" s="12">
        <v>0</v>
      </c>
      <c r="F35" s="8">
        <v>0</v>
      </c>
      <c r="G35" s="12">
        <v>5</v>
      </c>
      <c r="H35" s="8">
        <v>5.81</v>
      </c>
      <c r="I35" s="12">
        <v>0</v>
      </c>
    </row>
    <row r="36" spans="2:9" ht="15" customHeight="1" x14ac:dyDescent="0.2">
      <c r="B36" t="s">
        <v>111</v>
      </c>
      <c r="C36" s="12">
        <v>4</v>
      </c>
      <c r="D36" s="8">
        <v>2.2200000000000002</v>
      </c>
      <c r="E36" s="12">
        <v>0</v>
      </c>
      <c r="F36" s="8">
        <v>0</v>
      </c>
      <c r="G36" s="12">
        <v>4</v>
      </c>
      <c r="H36" s="8">
        <v>4.6500000000000004</v>
      </c>
      <c r="I36" s="12">
        <v>0</v>
      </c>
    </row>
    <row r="37" spans="2:9" ht="15" customHeight="1" x14ac:dyDescent="0.2">
      <c r="B37" t="s">
        <v>101</v>
      </c>
      <c r="C37" s="12">
        <v>3</v>
      </c>
      <c r="D37" s="8">
        <v>1.67</v>
      </c>
      <c r="E37" s="12">
        <v>0</v>
      </c>
      <c r="F37" s="8">
        <v>0</v>
      </c>
      <c r="G37" s="12">
        <v>3</v>
      </c>
      <c r="H37" s="8">
        <v>3.49</v>
      </c>
      <c r="I37" s="12">
        <v>0</v>
      </c>
    </row>
    <row r="38" spans="2:9" ht="15" customHeight="1" x14ac:dyDescent="0.2">
      <c r="B38" t="s">
        <v>112</v>
      </c>
      <c r="C38" s="12">
        <v>3</v>
      </c>
      <c r="D38" s="8">
        <v>1.67</v>
      </c>
      <c r="E38" s="12">
        <v>0</v>
      </c>
      <c r="F38" s="8">
        <v>0</v>
      </c>
      <c r="G38" s="12">
        <v>3</v>
      </c>
      <c r="H38" s="8">
        <v>3.49</v>
      </c>
      <c r="I38" s="12">
        <v>0</v>
      </c>
    </row>
    <row r="39" spans="2:9" ht="15" customHeight="1" x14ac:dyDescent="0.2">
      <c r="B39" t="s">
        <v>96</v>
      </c>
      <c r="C39" s="12">
        <v>3</v>
      </c>
      <c r="D39" s="8">
        <v>1.67</v>
      </c>
      <c r="E39" s="12">
        <v>1</v>
      </c>
      <c r="F39" s="8">
        <v>1.0900000000000001</v>
      </c>
      <c r="G39" s="12">
        <v>2</v>
      </c>
      <c r="H39" s="8">
        <v>2.33</v>
      </c>
      <c r="I39" s="12">
        <v>0</v>
      </c>
    </row>
    <row r="40" spans="2:9" ht="15" customHeight="1" x14ac:dyDescent="0.2">
      <c r="B40" t="s">
        <v>81</v>
      </c>
      <c r="C40" s="12">
        <v>3</v>
      </c>
      <c r="D40" s="8">
        <v>1.67</v>
      </c>
      <c r="E40" s="12">
        <v>2</v>
      </c>
      <c r="F40" s="8">
        <v>2.17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108</v>
      </c>
      <c r="C41" s="12">
        <v>3</v>
      </c>
      <c r="D41" s="8">
        <v>1.67</v>
      </c>
      <c r="E41" s="12">
        <v>0</v>
      </c>
      <c r="F41" s="8">
        <v>0</v>
      </c>
      <c r="G41" s="12">
        <v>3</v>
      </c>
      <c r="H41" s="8">
        <v>3.49</v>
      </c>
      <c r="I41" s="12">
        <v>0</v>
      </c>
    </row>
    <row r="42" spans="2:9" ht="15" customHeight="1" x14ac:dyDescent="0.2">
      <c r="B42" t="s">
        <v>91</v>
      </c>
      <c r="C42" s="12">
        <v>2</v>
      </c>
      <c r="D42" s="8">
        <v>1.1100000000000001</v>
      </c>
      <c r="E42" s="12">
        <v>1</v>
      </c>
      <c r="F42" s="8">
        <v>1.0900000000000001</v>
      </c>
      <c r="G42" s="12">
        <v>1</v>
      </c>
      <c r="H42" s="8">
        <v>1.1599999999999999</v>
      </c>
      <c r="I42" s="12">
        <v>0</v>
      </c>
    </row>
    <row r="43" spans="2:9" ht="15" customHeight="1" x14ac:dyDescent="0.2">
      <c r="B43" t="s">
        <v>94</v>
      </c>
      <c r="C43" s="12">
        <v>2</v>
      </c>
      <c r="D43" s="8">
        <v>1.1100000000000001</v>
      </c>
      <c r="E43" s="12">
        <v>2</v>
      </c>
      <c r="F43" s="8">
        <v>2.17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67</v>
      </c>
      <c r="C44" s="12">
        <v>2</v>
      </c>
      <c r="D44" s="8">
        <v>1.1100000000000001</v>
      </c>
      <c r="E44" s="12">
        <v>0</v>
      </c>
      <c r="F44" s="8">
        <v>0</v>
      </c>
      <c r="G44" s="12">
        <v>2</v>
      </c>
      <c r="H44" s="8">
        <v>2.33</v>
      </c>
      <c r="I44" s="12">
        <v>0</v>
      </c>
    </row>
    <row r="45" spans="2:9" ht="15" customHeight="1" x14ac:dyDescent="0.2">
      <c r="B45" t="s">
        <v>68</v>
      </c>
      <c r="C45" s="12">
        <v>2</v>
      </c>
      <c r="D45" s="8">
        <v>1.1100000000000001</v>
      </c>
      <c r="E45" s="12">
        <v>0</v>
      </c>
      <c r="F45" s="8">
        <v>0</v>
      </c>
      <c r="G45" s="12">
        <v>2</v>
      </c>
      <c r="H45" s="8">
        <v>2.33</v>
      </c>
      <c r="I45" s="12">
        <v>0</v>
      </c>
    </row>
    <row r="46" spans="2:9" ht="15" customHeight="1" x14ac:dyDescent="0.2">
      <c r="B46" t="s">
        <v>71</v>
      </c>
      <c r="C46" s="12">
        <v>2</v>
      </c>
      <c r="D46" s="8">
        <v>1.1100000000000001</v>
      </c>
      <c r="E46" s="12">
        <v>1</v>
      </c>
      <c r="F46" s="8">
        <v>1.0900000000000001</v>
      </c>
      <c r="G46" s="12">
        <v>1</v>
      </c>
      <c r="H46" s="8">
        <v>1.1599999999999999</v>
      </c>
      <c r="I46" s="12">
        <v>0</v>
      </c>
    </row>
    <row r="47" spans="2:9" ht="15" customHeight="1" x14ac:dyDescent="0.2">
      <c r="B47" t="s">
        <v>78</v>
      </c>
      <c r="C47" s="12">
        <v>2</v>
      </c>
      <c r="D47" s="8">
        <v>1.1100000000000001</v>
      </c>
      <c r="E47" s="12">
        <v>1</v>
      </c>
      <c r="F47" s="8">
        <v>1.0900000000000001</v>
      </c>
      <c r="G47" s="12">
        <v>1</v>
      </c>
      <c r="H47" s="8">
        <v>1.1599999999999999</v>
      </c>
      <c r="I47" s="12">
        <v>0</v>
      </c>
    </row>
    <row r="48" spans="2:9" ht="15" customHeight="1" x14ac:dyDescent="0.2">
      <c r="B48" t="s">
        <v>82</v>
      </c>
      <c r="C48" s="12">
        <v>2</v>
      </c>
      <c r="D48" s="8">
        <v>1.1100000000000001</v>
      </c>
      <c r="E48" s="12">
        <v>2</v>
      </c>
      <c r="F48" s="8">
        <v>2.17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84</v>
      </c>
      <c r="C49" s="12">
        <v>2</v>
      </c>
      <c r="D49" s="8">
        <v>1.1100000000000001</v>
      </c>
      <c r="E49" s="12">
        <v>0</v>
      </c>
      <c r="F49" s="8">
        <v>0</v>
      </c>
      <c r="G49" s="12">
        <v>2</v>
      </c>
      <c r="H49" s="8">
        <v>2.33</v>
      </c>
      <c r="I49" s="12">
        <v>0</v>
      </c>
    </row>
    <row r="52" spans="2:9" ht="33" customHeight="1" x14ac:dyDescent="0.2">
      <c r="B52" t="s">
        <v>227</v>
      </c>
      <c r="C52" s="10" t="s">
        <v>57</v>
      </c>
      <c r="D52" s="10" t="s">
        <v>58</v>
      </c>
      <c r="E52" s="10" t="s">
        <v>59</v>
      </c>
      <c r="F52" s="10" t="s">
        <v>60</v>
      </c>
      <c r="G52" s="10" t="s">
        <v>61</v>
      </c>
      <c r="H52" s="10" t="s">
        <v>62</v>
      </c>
      <c r="I52" s="10" t="s">
        <v>63</v>
      </c>
    </row>
    <row r="53" spans="2:9" ht="15" customHeight="1" x14ac:dyDescent="0.2">
      <c r="B53" t="s">
        <v>131</v>
      </c>
      <c r="C53" s="12">
        <v>12</v>
      </c>
      <c r="D53" s="8">
        <v>6.67</v>
      </c>
      <c r="E53" s="12">
        <v>12</v>
      </c>
      <c r="F53" s="8">
        <v>13.04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116</v>
      </c>
      <c r="C54" s="12">
        <v>11</v>
      </c>
      <c r="D54" s="8">
        <v>6.11</v>
      </c>
      <c r="E54" s="12">
        <v>2</v>
      </c>
      <c r="F54" s="8">
        <v>2.17</v>
      </c>
      <c r="G54" s="12">
        <v>9</v>
      </c>
      <c r="H54" s="8">
        <v>10.47</v>
      </c>
      <c r="I54" s="12">
        <v>0</v>
      </c>
    </row>
    <row r="55" spans="2:9" ht="15" customHeight="1" x14ac:dyDescent="0.2">
      <c r="B55" t="s">
        <v>135</v>
      </c>
      <c r="C55" s="12">
        <v>7</v>
      </c>
      <c r="D55" s="8">
        <v>3.89</v>
      </c>
      <c r="E55" s="12">
        <v>4</v>
      </c>
      <c r="F55" s="8">
        <v>4.3499999999999996</v>
      </c>
      <c r="G55" s="12">
        <v>3</v>
      </c>
      <c r="H55" s="8">
        <v>3.49</v>
      </c>
      <c r="I55" s="12">
        <v>0</v>
      </c>
    </row>
    <row r="56" spans="2:9" ht="15" customHeight="1" x14ac:dyDescent="0.2">
      <c r="B56" t="s">
        <v>118</v>
      </c>
      <c r="C56" s="12">
        <v>6</v>
      </c>
      <c r="D56" s="8">
        <v>3.33</v>
      </c>
      <c r="E56" s="12">
        <v>2</v>
      </c>
      <c r="F56" s="8">
        <v>2.17</v>
      </c>
      <c r="G56" s="12">
        <v>4</v>
      </c>
      <c r="H56" s="8">
        <v>4.6500000000000004</v>
      </c>
      <c r="I56" s="12">
        <v>0</v>
      </c>
    </row>
    <row r="57" spans="2:9" ht="15" customHeight="1" x14ac:dyDescent="0.2">
      <c r="B57" t="s">
        <v>204</v>
      </c>
      <c r="C57" s="12">
        <v>6</v>
      </c>
      <c r="D57" s="8">
        <v>3.33</v>
      </c>
      <c r="E57" s="12">
        <v>2</v>
      </c>
      <c r="F57" s="8">
        <v>2.17</v>
      </c>
      <c r="G57" s="12">
        <v>4</v>
      </c>
      <c r="H57" s="8">
        <v>4.6500000000000004</v>
      </c>
      <c r="I57" s="12">
        <v>0</v>
      </c>
    </row>
    <row r="58" spans="2:9" ht="15" customHeight="1" x14ac:dyDescent="0.2">
      <c r="B58" t="s">
        <v>121</v>
      </c>
      <c r="C58" s="12">
        <v>6</v>
      </c>
      <c r="D58" s="8">
        <v>3.33</v>
      </c>
      <c r="E58" s="12">
        <v>4</v>
      </c>
      <c r="F58" s="8">
        <v>4.3499999999999996</v>
      </c>
      <c r="G58" s="12">
        <v>2</v>
      </c>
      <c r="H58" s="8">
        <v>2.33</v>
      </c>
      <c r="I58" s="12">
        <v>0</v>
      </c>
    </row>
    <row r="59" spans="2:9" ht="15" customHeight="1" x14ac:dyDescent="0.2">
      <c r="B59" t="s">
        <v>128</v>
      </c>
      <c r="C59" s="12">
        <v>6</v>
      </c>
      <c r="D59" s="8">
        <v>3.33</v>
      </c>
      <c r="E59" s="12">
        <v>4</v>
      </c>
      <c r="F59" s="8">
        <v>4.3499999999999996</v>
      </c>
      <c r="G59" s="12">
        <v>2</v>
      </c>
      <c r="H59" s="8">
        <v>2.33</v>
      </c>
      <c r="I59" s="12">
        <v>0</v>
      </c>
    </row>
    <row r="60" spans="2:9" ht="15" customHeight="1" x14ac:dyDescent="0.2">
      <c r="B60" t="s">
        <v>132</v>
      </c>
      <c r="C60" s="12">
        <v>6</v>
      </c>
      <c r="D60" s="8">
        <v>3.33</v>
      </c>
      <c r="E60" s="12">
        <v>6</v>
      </c>
      <c r="F60" s="8">
        <v>6.52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161</v>
      </c>
      <c r="C61" s="12">
        <v>5</v>
      </c>
      <c r="D61" s="8">
        <v>2.78</v>
      </c>
      <c r="E61" s="12">
        <v>5</v>
      </c>
      <c r="F61" s="8">
        <v>5.43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122</v>
      </c>
      <c r="C62" s="12">
        <v>5</v>
      </c>
      <c r="D62" s="8">
        <v>2.78</v>
      </c>
      <c r="E62" s="12">
        <v>2</v>
      </c>
      <c r="F62" s="8">
        <v>2.17</v>
      </c>
      <c r="G62" s="12">
        <v>3</v>
      </c>
      <c r="H62" s="8">
        <v>3.49</v>
      </c>
      <c r="I62" s="12">
        <v>0</v>
      </c>
    </row>
    <row r="63" spans="2:9" ht="15" customHeight="1" x14ac:dyDescent="0.2">
      <c r="B63" t="s">
        <v>170</v>
      </c>
      <c r="C63" s="12">
        <v>5</v>
      </c>
      <c r="D63" s="8">
        <v>2.78</v>
      </c>
      <c r="E63" s="12">
        <v>5</v>
      </c>
      <c r="F63" s="8">
        <v>5.43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153</v>
      </c>
      <c r="C64" s="12">
        <v>4</v>
      </c>
      <c r="D64" s="8">
        <v>2.2200000000000002</v>
      </c>
      <c r="E64" s="12">
        <v>2</v>
      </c>
      <c r="F64" s="8">
        <v>2.17</v>
      </c>
      <c r="G64" s="12">
        <v>2</v>
      </c>
      <c r="H64" s="8">
        <v>2.33</v>
      </c>
      <c r="I64" s="12">
        <v>0</v>
      </c>
    </row>
    <row r="65" spans="2:9" ht="15" customHeight="1" x14ac:dyDescent="0.2">
      <c r="B65" t="s">
        <v>120</v>
      </c>
      <c r="C65" s="12">
        <v>4</v>
      </c>
      <c r="D65" s="8">
        <v>2.2200000000000002</v>
      </c>
      <c r="E65" s="12">
        <v>2</v>
      </c>
      <c r="F65" s="8">
        <v>2.17</v>
      </c>
      <c r="G65" s="12">
        <v>2</v>
      </c>
      <c r="H65" s="8">
        <v>2.33</v>
      </c>
      <c r="I65" s="12">
        <v>0</v>
      </c>
    </row>
    <row r="66" spans="2:9" ht="15" customHeight="1" x14ac:dyDescent="0.2">
      <c r="B66" t="s">
        <v>211</v>
      </c>
      <c r="C66" s="12">
        <v>4</v>
      </c>
      <c r="D66" s="8">
        <v>2.2200000000000002</v>
      </c>
      <c r="E66" s="12">
        <v>0</v>
      </c>
      <c r="F66" s="8">
        <v>0</v>
      </c>
      <c r="G66" s="12">
        <v>4</v>
      </c>
      <c r="H66" s="8">
        <v>4.6500000000000004</v>
      </c>
      <c r="I66" s="12">
        <v>0</v>
      </c>
    </row>
    <row r="67" spans="2:9" ht="15" customHeight="1" x14ac:dyDescent="0.2">
      <c r="B67" t="s">
        <v>201</v>
      </c>
      <c r="C67" s="12">
        <v>3</v>
      </c>
      <c r="D67" s="8">
        <v>1.67</v>
      </c>
      <c r="E67" s="12">
        <v>3</v>
      </c>
      <c r="F67" s="8">
        <v>3.26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145</v>
      </c>
      <c r="C68" s="12">
        <v>3</v>
      </c>
      <c r="D68" s="8">
        <v>1.67</v>
      </c>
      <c r="E68" s="12">
        <v>1</v>
      </c>
      <c r="F68" s="8">
        <v>1.0900000000000001</v>
      </c>
      <c r="G68" s="12">
        <v>2</v>
      </c>
      <c r="H68" s="8">
        <v>2.33</v>
      </c>
      <c r="I68" s="12">
        <v>0</v>
      </c>
    </row>
    <row r="69" spans="2:9" ht="15" customHeight="1" x14ac:dyDescent="0.2">
      <c r="B69" t="s">
        <v>212</v>
      </c>
      <c r="C69" s="12">
        <v>3</v>
      </c>
      <c r="D69" s="8">
        <v>1.67</v>
      </c>
      <c r="E69" s="12">
        <v>3</v>
      </c>
      <c r="F69" s="8">
        <v>3.26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123</v>
      </c>
      <c r="C70" s="12">
        <v>3</v>
      </c>
      <c r="D70" s="8">
        <v>1.67</v>
      </c>
      <c r="E70" s="12">
        <v>3</v>
      </c>
      <c r="F70" s="8">
        <v>3.26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152</v>
      </c>
      <c r="C71" s="12">
        <v>3</v>
      </c>
      <c r="D71" s="8">
        <v>1.67</v>
      </c>
      <c r="E71" s="12">
        <v>2</v>
      </c>
      <c r="F71" s="8">
        <v>2.17</v>
      </c>
      <c r="G71" s="12">
        <v>1</v>
      </c>
      <c r="H71" s="8">
        <v>1.1599999999999999</v>
      </c>
      <c r="I71" s="12">
        <v>0</v>
      </c>
    </row>
    <row r="72" spans="2:9" ht="15" customHeight="1" x14ac:dyDescent="0.2">
      <c r="B72" t="s">
        <v>169</v>
      </c>
      <c r="C72" s="12">
        <v>3</v>
      </c>
      <c r="D72" s="8">
        <v>1.67</v>
      </c>
      <c r="E72" s="12">
        <v>0</v>
      </c>
      <c r="F72" s="8">
        <v>0</v>
      </c>
      <c r="G72" s="12">
        <v>3</v>
      </c>
      <c r="H72" s="8">
        <v>3.49</v>
      </c>
      <c r="I72" s="12">
        <v>0</v>
      </c>
    </row>
    <row r="73" spans="2:9" ht="15" customHeight="1" x14ac:dyDescent="0.2">
      <c r="B73" t="s">
        <v>213</v>
      </c>
      <c r="C73" s="12">
        <v>3</v>
      </c>
      <c r="D73" s="8">
        <v>1.67</v>
      </c>
      <c r="E73" s="12">
        <v>0</v>
      </c>
      <c r="F73" s="8">
        <v>0</v>
      </c>
      <c r="G73" s="12">
        <v>3</v>
      </c>
      <c r="H73" s="8">
        <v>3.49</v>
      </c>
      <c r="I73" s="12">
        <v>0</v>
      </c>
    </row>
    <row r="75" spans="2:9" ht="15" customHeight="1" x14ac:dyDescent="0.2">
      <c r="B75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DD48-626C-4EC5-80EC-5D3E819D89B8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262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29</v>
      </c>
      <c r="D6" s="8">
        <v>24.79</v>
      </c>
      <c r="E6" s="12">
        <v>8</v>
      </c>
      <c r="F6" s="8">
        <v>20.51</v>
      </c>
      <c r="G6" s="12">
        <v>21</v>
      </c>
      <c r="H6" s="8">
        <v>28.38</v>
      </c>
      <c r="I6" s="12">
        <v>0</v>
      </c>
    </row>
    <row r="7" spans="2:9" ht="15" customHeight="1" x14ac:dyDescent="0.2">
      <c r="B7" t="s">
        <v>43</v>
      </c>
      <c r="C7" s="12">
        <v>18</v>
      </c>
      <c r="D7" s="8">
        <v>15.38</v>
      </c>
      <c r="E7" s="12">
        <v>4</v>
      </c>
      <c r="F7" s="8">
        <v>10.26</v>
      </c>
      <c r="G7" s="12">
        <v>14</v>
      </c>
      <c r="H7" s="8">
        <v>18.920000000000002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0.85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4</v>
      </c>
      <c r="D10" s="8">
        <v>3.42</v>
      </c>
      <c r="E10" s="12">
        <v>0</v>
      </c>
      <c r="F10" s="8">
        <v>0</v>
      </c>
      <c r="G10" s="12">
        <v>4</v>
      </c>
      <c r="H10" s="8">
        <v>5.41</v>
      </c>
      <c r="I10" s="12">
        <v>0</v>
      </c>
    </row>
    <row r="11" spans="2:9" ht="15" customHeight="1" x14ac:dyDescent="0.2">
      <c r="B11" t="s">
        <v>47</v>
      </c>
      <c r="C11" s="12">
        <v>18</v>
      </c>
      <c r="D11" s="8">
        <v>15.38</v>
      </c>
      <c r="E11" s="12">
        <v>8</v>
      </c>
      <c r="F11" s="8">
        <v>20.51</v>
      </c>
      <c r="G11" s="12">
        <v>10</v>
      </c>
      <c r="H11" s="8">
        <v>13.51</v>
      </c>
      <c r="I11" s="12">
        <v>0</v>
      </c>
    </row>
    <row r="12" spans="2:9" ht="15" customHeight="1" x14ac:dyDescent="0.2">
      <c r="B12" t="s">
        <v>48</v>
      </c>
      <c r="C12" s="12">
        <v>1</v>
      </c>
      <c r="D12" s="8">
        <v>0.85</v>
      </c>
      <c r="E12" s="12">
        <v>0</v>
      </c>
      <c r="F12" s="8">
        <v>0</v>
      </c>
      <c r="G12" s="12">
        <v>1</v>
      </c>
      <c r="H12" s="8">
        <v>1.35</v>
      </c>
      <c r="I12" s="12">
        <v>0</v>
      </c>
    </row>
    <row r="13" spans="2:9" ht="15" customHeight="1" x14ac:dyDescent="0.2">
      <c r="B13" t="s">
        <v>49</v>
      </c>
      <c r="C13" s="12">
        <v>7</v>
      </c>
      <c r="D13" s="8">
        <v>5.98</v>
      </c>
      <c r="E13" s="12">
        <v>2</v>
      </c>
      <c r="F13" s="8">
        <v>5.13</v>
      </c>
      <c r="G13" s="12">
        <v>5</v>
      </c>
      <c r="H13" s="8">
        <v>6.76</v>
      </c>
      <c r="I13" s="12">
        <v>0</v>
      </c>
    </row>
    <row r="14" spans="2:9" ht="15" customHeight="1" x14ac:dyDescent="0.2">
      <c r="B14" t="s">
        <v>50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10</v>
      </c>
      <c r="D15" s="8">
        <v>8.5500000000000007</v>
      </c>
      <c r="E15" s="12">
        <v>4</v>
      </c>
      <c r="F15" s="8">
        <v>10.26</v>
      </c>
      <c r="G15" s="12">
        <v>5</v>
      </c>
      <c r="H15" s="8">
        <v>6.76</v>
      </c>
      <c r="I15" s="12">
        <v>0</v>
      </c>
    </row>
    <row r="16" spans="2:9" ht="15" customHeight="1" x14ac:dyDescent="0.2">
      <c r="B16" t="s">
        <v>52</v>
      </c>
      <c r="C16" s="12">
        <v>8</v>
      </c>
      <c r="D16" s="8">
        <v>6.84</v>
      </c>
      <c r="E16" s="12">
        <v>6</v>
      </c>
      <c r="F16" s="8">
        <v>15.38</v>
      </c>
      <c r="G16" s="12">
        <v>2</v>
      </c>
      <c r="H16" s="8">
        <v>2.7</v>
      </c>
      <c r="I16" s="12">
        <v>0</v>
      </c>
    </row>
    <row r="17" spans="2:9" ht="15" customHeight="1" x14ac:dyDescent="0.2">
      <c r="B17" t="s">
        <v>53</v>
      </c>
      <c r="C17" s="12">
        <v>5</v>
      </c>
      <c r="D17" s="8">
        <v>4.2699999999999996</v>
      </c>
      <c r="E17" s="12">
        <v>2</v>
      </c>
      <c r="F17" s="8">
        <v>5.13</v>
      </c>
      <c r="G17" s="12">
        <v>1</v>
      </c>
      <c r="H17" s="8">
        <v>1.35</v>
      </c>
      <c r="I17" s="12">
        <v>0</v>
      </c>
    </row>
    <row r="18" spans="2:9" ht="15" customHeight="1" x14ac:dyDescent="0.2">
      <c r="B18" t="s">
        <v>54</v>
      </c>
      <c r="C18" s="12">
        <v>5</v>
      </c>
      <c r="D18" s="8">
        <v>4.2699999999999996</v>
      </c>
      <c r="E18" s="12">
        <v>1</v>
      </c>
      <c r="F18" s="8">
        <v>2.56</v>
      </c>
      <c r="G18" s="12">
        <v>4</v>
      </c>
      <c r="H18" s="8">
        <v>5.41</v>
      </c>
      <c r="I18" s="12">
        <v>0</v>
      </c>
    </row>
    <row r="19" spans="2:9" ht="15" customHeight="1" x14ac:dyDescent="0.2">
      <c r="B19" t="s">
        <v>55</v>
      </c>
      <c r="C19" s="12">
        <v>11</v>
      </c>
      <c r="D19" s="8">
        <v>9.4</v>
      </c>
      <c r="E19" s="12">
        <v>4</v>
      </c>
      <c r="F19" s="8">
        <v>10.26</v>
      </c>
      <c r="G19" s="12">
        <v>7</v>
      </c>
      <c r="H19" s="8">
        <v>9.4600000000000009</v>
      </c>
      <c r="I19" s="12">
        <v>0</v>
      </c>
    </row>
    <row r="20" spans="2:9" ht="15" customHeight="1" x14ac:dyDescent="0.2">
      <c r="B20" s="9" t="s">
        <v>225</v>
      </c>
      <c r="C20" s="12">
        <f>SUM(LTBL_04424[総数／事業所数])</f>
        <v>117</v>
      </c>
      <c r="E20" s="12">
        <f>SUBTOTAL(109,LTBL_04424[個人／事業所数])</f>
        <v>39</v>
      </c>
      <c r="G20" s="12">
        <f>SUBTOTAL(109,LTBL_04424[法人／事業所数])</f>
        <v>74</v>
      </c>
      <c r="I20" s="12">
        <f>SUBTOTAL(109,LTBL_04424[法人以外の団体／事業所数])</f>
        <v>0</v>
      </c>
    </row>
    <row r="21" spans="2:9" ht="15" customHeight="1" x14ac:dyDescent="0.2">
      <c r="E21" s="11">
        <f>LTBL_04424[[#Totals],[個人／事業所数]]/LTBL_04424[[#Totals],[総数／事業所数]]</f>
        <v>0.33333333333333331</v>
      </c>
      <c r="G21" s="11">
        <f>LTBL_04424[[#Totals],[法人／事業所数]]/LTBL_04424[[#Totals],[総数／事業所数]]</f>
        <v>0.63247863247863245</v>
      </c>
      <c r="I21" s="11">
        <f>LTBL_04424[[#Totals],[法人以外の団体／事業所数]]/LTBL_04424[[#Totals],[総数／事業所数]]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64</v>
      </c>
      <c r="C24" s="12">
        <v>13</v>
      </c>
      <c r="D24" s="8">
        <v>11.11</v>
      </c>
      <c r="E24" s="12">
        <v>1</v>
      </c>
      <c r="F24" s="8">
        <v>2.56</v>
      </c>
      <c r="G24" s="12">
        <v>12</v>
      </c>
      <c r="H24" s="8">
        <v>16.22</v>
      </c>
      <c r="I24" s="12">
        <v>0</v>
      </c>
    </row>
    <row r="25" spans="2:9" ht="15" customHeight="1" x14ac:dyDescent="0.2">
      <c r="B25" t="s">
        <v>66</v>
      </c>
      <c r="C25" s="12">
        <v>9</v>
      </c>
      <c r="D25" s="8">
        <v>7.69</v>
      </c>
      <c r="E25" s="12">
        <v>2</v>
      </c>
      <c r="F25" s="8">
        <v>5.13</v>
      </c>
      <c r="G25" s="12">
        <v>7</v>
      </c>
      <c r="H25" s="8">
        <v>9.4600000000000009</v>
      </c>
      <c r="I25" s="12">
        <v>0</v>
      </c>
    </row>
    <row r="26" spans="2:9" ht="15" customHeight="1" x14ac:dyDescent="0.2">
      <c r="B26" t="s">
        <v>65</v>
      </c>
      <c r="C26" s="12">
        <v>7</v>
      </c>
      <c r="D26" s="8">
        <v>5.98</v>
      </c>
      <c r="E26" s="12">
        <v>5</v>
      </c>
      <c r="F26" s="8">
        <v>12.82</v>
      </c>
      <c r="G26" s="12">
        <v>2</v>
      </c>
      <c r="H26" s="8">
        <v>2.7</v>
      </c>
      <c r="I26" s="12">
        <v>0</v>
      </c>
    </row>
    <row r="27" spans="2:9" ht="15" customHeight="1" x14ac:dyDescent="0.2">
      <c r="B27" t="s">
        <v>79</v>
      </c>
      <c r="C27" s="12">
        <v>6</v>
      </c>
      <c r="D27" s="8">
        <v>5.13</v>
      </c>
      <c r="E27" s="12">
        <v>3</v>
      </c>
      <c r="F27" s="8">
        <v>7.69</v>
      </c>
      <c r="G27" s="12">
        <v>3</v>
      </c>
      <c r="H27" s="8">
        <v>4.05</v>
      </c>
      <c r="I27" s="12">
        <v>0</v>
      </c>
    </row>
    <row r="28" spans="2:9" ht="15" customHeight="1" x14ac:dyDescent="0.2">
      <c r="B28" t="s">
        <v>80</v>
      </c>
      <c r="C28" s="12">
        <v>6</v>
      </c>
      <c r="D28" s="8">
        <v>5.13</v>
      </c>
      <c r="E28" s="12">
        <v>6</v>
      </c>
      <c r="F28" s="8">
        <v>15.38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87</v>
      </c>
      <c r="C29" s="12">
        <v>6</v>
      </c>
      <c r="D29" s="8">
        <v>5.13</v>
      </c>
      <c r="E29" s="12">
        <v>4</v>
      </c>
      <c r="F29" s="8">
        <v>10.26</v>
      </c>
      <c r="G29" s="12">
        <v>2</v>
      </c>
      <c r="H29" s="8">
        <v>2.7</v>
      </c>
      <c r="I29" s="12">
        <v>0</v>
      </c>
    </row>
    <row r="30" spans="2:9" ht="15" customHeight="1" x14ac:dyDescent="0.2">
      <c r="B30" t="s">
        <v>68</v>
      </c>
      <c r="C30" s="12">
        <v>5</v>
      </c>
      <c r="D30" s="8">
        <v>4.2699999999999996</v>
      </c>
      <c r="E30" s="12">
        <v>0</v>
      </c>
      <c r="F30" s="8">
        <v>0</v>
      </c>
      <c r="G30" s="12">
        <v>5</v>
      </c>
      <c r="H30" s="8">
        <v>6.76</v>
      </c>
      <c r="I30" s="12">
        <v>0</v>
      </c>
    </row>
    <row r="31" spans="2:9" ht="15" customHeight="1" x14ac:dyDescent="0.2">
      <c r="B31" t="s">
        <v>81</v>
      </c>
      <c r="C31" s="12">
        <v>5</v>
      </c>
      <c r="D31" s="8">
        <v>4.2699999999999996</v>
      </c>
      <c r="E31" s="12">
        <v>2</v>
      </c>
      <c r="F31" s="8">
        <v>5.13</v>
      </c>
      <c r="G31" s="12">
        <v>1</v>
      </c>
      <c r="H31" s="8">
        <v>1.35</v>
      </c>
      <c r="I31" s="12">
        <v>0</v>
      </c>
    </row>
    <row r="32" spans="2:9" ht="15" customHeight="1" x14ac:dyDescent="0.2">
      <c r="B32" t="s">
        <v>72</v>
      </c>
      <c r="C32" s="12">
        <v>4</v>
      </c>
      <c r="D32" s="8">
        <v>3.42</v>
      </c>
      <c r="E32" s="12">
        <v>4</v>
      </c>
      <c r="F32" s="8">
        <v>10.26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109</v>
      </c>
      <c r="C33" s="12">
        <v>4</v>
      </c>
      <c r="D33" s="8">
        <v>3.42</v>
      </c>
      <c r="E33" s="12">
        <v>1</v>
      </c>
      <c r="F33" s="8">
        <v>2.56</v>
      </c>
      <c r="G33" s="12">
        <v>3</v>
      </c>
      <c r="H33" s="8">
        <v>4.05</v>
      </c>
      <c r="I33" s="12">
        <v>0</v>
      </c>
    </row>
    <row r="34" spans="2:9" ht="15" customHeight="1" x14ac:dyDescent="0.2">
      <c r="B34" t="s">
        <v>102</v>
      </c>
      <c r="C34" s="12">
        <v>3</v>
      </c>
      <c r="D34" s="8">
        <v>2.56</v>
      </c>
      <c r="E34" s="12">
        <v>1</v>
      </c>
      <c r="F34" s="8">
        <v>2.56</v>
      </c>
      <c r="G34" s="12">
        <v>2</v>
      </c>
      <c r="H34" s="8">
        <v>2.7</v>
      </c>
      <c r="I34" s="12">
        <v>0</v>
      </c>
    </row>
    <row r="35" spans="2:9" ht="15" customHeight="1" x14ac:dyDescent="0.2">
      <c r="B35" t="s">
        <v>98</v>
      </c>
      <c r="C35" s="12">
        <v>3</v>
      </c>
      <c r="D35" s="8">
        <v>2.56</v>
      </c>
      <c r="E35" s="12">
        <v>1</v>
      </c>
      <c r="F35" s="8">
        <v>2.56</v>
      </c>
      <c r="G35" s="12">
        <v>2</v>
      </c>
      <c r="H35" s="8">
        <v>2.7</v>
      </c>
      <c r="I35" s="12">
        <v>0</v>
      </c>
    </row>
    <row r="36" spans="2:9" ht="15" customHeight="1" x14ac:dyDescent="0.2">
      <c r="B36" t="s">
        <v>94</v>
      </c>
      <c r="C36" s="12">
        <v>3</v>
      </c>
      <c r="D36" s="8">
        <v>2.56</v>
      </c>
      <c r="E36" s="12">
        <v>1</v>
      </c>
      <c r="F36" s="8">
        <v>2.56</v>
      </c>
      <c r="G36" s="12">
        <v>2</v>
      </c>
      <c r="H36" s="8">
        <v>2.7</v>
      </c>
      <c r="I36" s="12">
        <v>0</v>
      </c>
    </row>
    <row r="37" spans="2:9" ht="15" customHeight="1" x14ac:dyDescent="0.2">
      <c r="B37" t="s">
        <v>106</v>
      </c>
      <c r="C37" s="12">
        <v>3</v>
      </c>
      <c r="D37" s="8">
        <v>2.56</v>
      </c>
      <c r="E37" s="12">
        <v>0</v>
      </c>
      <c r="F37" s="8">
        <v>0</v>
      </c>
      <c r="G37" s="12">
        <v>3</v>
      </c>
      <c r="H37" s="8">
        <v>4.05</v>
      </c>
      <c r="I37" s="12">
        <v>0</v>
      </c>
    </row>
    <row r="38" spans="2:9" ht="15" customHeight="1" x14ac:dyDescent="0.2">
      <c r="B38" t="s">
        <v>76</v>
      </c>
      <c r="C38" s="12">
        <v>3</v>
      </c>
      <c r="D38" s="8">
        <v>2.56</v>
      </c>
      <c r="E38" s="12">
        <v>1</v>
      </c>
      <c r="F38" s="8">
        <v>2.56</v>
      </c>
      <c r="G38" s="12">
        <v>2</v>
      </c>
      <c r="H38" s="8">
        <v>2.7</v>
      </c>
      <c r="I38" s="12">
        <v>0</v>
      </c>
    </row>
    <row r="39" spans="2:9" ht="15" customHeight="1" x14ac:dyDescent="0.2">
      <c r="B39" t="s">
        <v>93</v>
      </c>
      <c r="C39" s="12">
        <v>3</v>
      </c>
      <c r="D39" s="8">
        <v>2.56</v>
      </c>
      <c r="E39" s="12">
        <v>1</v>
      </c>
      <c r="F39" s="8">
        <v>2.56</v>
      </c>
      <c r="G39" s="12">
        <v>1</v>
      </c>
      <c r="H39" s="8">
        <v>1.35</v>
      </c>
      <c r="I39" s="12">
        <v>0</v>
      </c>
    </row>
    <row r="40" spans="2:9" ht="15" customHeight="1" x14ac:dyDescent="0.2">
      <c r="B40" t="s">
        <v>83</v>
      </c>
      <c r="C40" s="12">
        <v>3</v>
      </c>
      <c r="D40" s="8">
        <v>2.56</v>
      </c>
      <c r="E40" s="12">
        <v>0</v>
      </c>
      <c r="F40" s="8">
        <v>0</v>
      </c>
      <c r="G40" s="12">
        <v>3</v>
      </c>
      <c r="H40" s="8">
        <v>4.05</v>
      </c>
      <c r="I40" s="12">
        <v>0</v>
      </c>
    </row>
    <row r="41" spans="2:9" ht="15" customHeight="1" x14ac:dyDescent="0.2">
      <c r="B41" t="s">
        <v>84</v>
      </c>
      <c r="C41" s="12">
        <v>3</v>
      </c>
      <c r="D41" s="8">
        <v>2.56</v>
      </c>
      <c r="E41" s="12">
        <v>0</v>
      </c>
      <c r="F41" s="8">
        <v>0</v>
      </c>
      <c r="G41" s="12">
        <v>3</v>
      </c>
      <c r="H41" s="8">
        <v>4.05</v>
      </c>
      <c r="I41" s="12">
        <v>0</v>
      </c>
    </row>
    <row r="42" spans="2:9" ht="15" customHeight="1" x14ac:dyDescent="0.2">
      <c r="B42" t="s">
        <v>91</v>
      </c>
      <c r="C42" s="12">
        <v>2</v>
      </c>
      <c r="D42" s="8">
        <v>1.71</v>
      </c>
      <c r="E42" s="12">
        <v>0</v>
      </c>
      <c r="F42" s="8">
        <v>0</v>
      </c>
      <c r="G42" s="12">
        <v>2</v>
      </c>
      <c r="H42" s="8">
        <v>2.7</v>
      </c>
      <c r="I42" s="12">
        <v>0</v>
      </c>
    </row>
    <row r="43" spans="2:9" ht="15" customHeight="1" x14ac:dyDescent="0.2">
      <c r="B43" t="s">
        <v>111</v>
      </c>
      <c r="C43" s="12">
        <v>2</v>
      </c>
      <c r="D43" s="8">
        <v>1.71</v>
      </c>
      <c r="E43" s="12">
        <v>0</v>
      </c>
      <c r="F43" s="8">
        <v>0</v>
      </c>
      <c r="G43" s="12">
        <v>2</v>
      </c>
      <c r="H43" s="8">
        <v>2.7</v>
      </c>
      <c r="I43" s="12">
        <v>0</v>
      </c>
    </row>
    <row r="44" spans="2:9" ht="15" customHeight="1" x14ac:dyDescent="0.2">
      <c r="B44" t="s">
        <v>96</v>
      </c>
      <c r="C44" s="12">
        <v>2</v>
      </c>
      <c r="D44" s="8">
        <v>1.71</v>
      </c>
      <c r="E44" s="12">
        <v>0</v>
      </c>
      <c r="F44" s="8">
        <v>0</v>
      </c>
      <c r="G44" s="12">
        <v>2</v>
      </c>
      <c r="H44" s="8">
        <v>2.7</v>
      </c>
      <c r="I44" s="12">
        <v>0</v>
      </c>
    </row>
    <row r="45" spans="2:9" ht="15" customHeight="1" x14ac:dyDescent="0.2">
      <c r="B45" t="s">
        <v>67</v>
      </c>
      <c r="C45" s="12">
        <v>2</v>
      </c>
      <c r="D45" s="8">
        <v>1.71</v>
      </c>
      <c r="E45" s="12">
        <v>0</v>
      </c>
      <c r="F45" s="8">
        <v>0</v>
      </c>
      <c r="G45" s="12">
        <v>2</v>
      </c>
      <c r="H45" s="8">
        <v>2.7</v>
      </c>
      <c r="I45" s="12">
        <v>0</v>
      </c>
    </row>
    <row r="46" spans="2:9" ht="15" customHeight="1" x14ac:dyDescent="0.2">
      <c r="B46" t="s">
        <v>69</v>
      </c>
      <c r="C46" s="12">
        <v>2</v>
      </c>
      <c r="D46" s="8">
        <v>1.71</v>
      </c>
      <c r="E46" s="12">
        <v>0</v>
      </c>
      <c r="F46" s="8">
        <v>0</v>
      </c>
      <c r="G46" s="12">
        <v>2</v>
      </c>
      <c r="H46" s="8">
        <v>2.7</v>
      </c>
      <c r="I46" s="12">
        <v>0</v>
      </c>
    </row>
    <row r="47" spans="2:9" ht="15" customHeight="1" x14ac:dyDescent="0.2">
      <c r="B47" t="s">
        <v>73</v>
      </c>
      <c r="C47" s="12">
        <v>2</v>
      </c>
      <c r="D47" s="8">
        <v>1.71</v>
      </c>
      <c r="E47" s="12">
        <v>2</v>
      </c>
      <c r="F47" s="8">
        <v>5.13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74</v>
      </c>
      <c r="C48" s="12">
        <v>2</v>
      </c>
      <c r="D48" s="8">
        <v>1.71</v>
      </c>
      <c r="E48" s="12">
        <v>1</v>
      </c>
      <c r="F48" s="8">
        <v>2.56</v>
      </c>
      <c r="G48" s="12">
        <v>1</v>
      </c>
      <c r="H48" s="8">
        <v>1.35</v>
      </c>
      <c r="I48" s="12">
        <v>0</v>
      </c>
    </row>
    <row r="49" spans="2:9" ht="15" customHeight="1" x14ac:dyDescent="0.2">
      <c r="B49" t="s">
        <v>97</v>
      </c>
      <c r="C49" s="12">
        <v>2</v>
      </c>
      <c r="D49" s="8">
        <v>1.71</v>
      </c>
      <c r="E49" s="12">
        <v>0</v>
      </c>
      <c r="F49" s="8">
        <v>0</v>
      </c>
      <c r="G49" s="12">
        <v>2</v>
      </c>
      <c r="H49" s="8">
        <v>2.7</v>
      </c>
      <c r="I49" s="12">
        <v>0</v>
      </c>
    </row>
    <row r="50" spans="2:9" ht="15" customHeight="1" x14ac:dyDescent="0.2">
      <c r="B50" t="s">
        <v>82</v>
      </c>
      <c r="C50" s="12">
        <v>2</v>
      </c>
      <c r="D50" s="8">
        <v>1.71</v>
      </c>
      <c r="E50" s="12">
        <v>1</v>
      </c>
      <c r="F50" s="8">
        <v>2.56</v>
      </c>
      <c r="G50" s="12">
        <v>1</v>
      </c>
      <c r="H50" s="8">
        <v>1.35</v>
      </c>
      <c r="I50" s="12">
        <v>0</v>
      </c>
    </row>
    <row r="53" spans="2:9" ht="33" customHeight="1" x14ac:dyDescent="0.2">
      <c r="B53" t="s">
        <v>227</v>
      </c>
      <c r="C53" s="10" t="s">
        <v>57</v>
      </c>
      <c r="D53" s="10" t="s">
        <v>58</v>
      </c>
      <c r="E53" s="10" t="s">
        <v>59</v>
      </c>
      <c r="F53" s="10" t="s">
        <v>60</v>
      </c>
      <c r="G53" s="10" t="s">
        <v>61</v>
      </c>
      <c r="H53" s="10" t="s">
        <v>62</v>
      </c>
      <c r="I53" s="10" t="s">
        <v>63</v>
      </c>
    </row>
    <row r="54" spans="2:9" ht="15" customHeight="1" x14ac:dyDescent="0.2">
      <c r="B54" t="s">
        <v>116</v>
      </c>
      <c r="C54" s="12">
        <v>8</v>
      </c>
      <c r="D54" s="8">
        <v>6.84</v>
      </c>
      <c r="E54" s="12">
        <v>0</v>
      </c>
      <c r="F54" s="8">
        <v>0</v>
      </c>
      <c r="G54" s="12">
        <v>8</v>
      </c>
      <c r="H54" s="8">
        <v>10.81</v>
      </c>
      <c r="I54" s="12">
        <v>0</v>
      </c>
    </row>
    <row r="55" spans="2:9" ht="15" customHeight="1" x14ac:dyDescent="0.2">
      <c r="B55" t="s">
        <v>135</v>
      </c>
      <c r="C55" s="12">
        <v>6</v>
      </c>
      <c r="D55" s="8">
        <v>5.13</v>
      </c>
      <c r="E55" s="12">
        <v>4</v>
      </c>
      <c r="F55" s="8">
        <v>10.26</v>
      </c>
      <c r="G55" s="12">
        <v>2</v>
      </c>
      <c r="H55" s="8">
        <v>2.7</v>
      </c>
      <c r="I55" s="12">
        <v>0</v>
      </c>
    </row>
    <row r="56" spans="2:9" ht="15" customHeight="1" x14ac:dyDescent="0.2">
      <c r="B56" t="s">
        <v>119</v>
      </c>
      <c r="C56" s="12">
        <v>4</v>
      </c>
      <c r="D56" s="8">
        <v>3.42</v>
      </c>
      <c r="E56" s="12">
        <v>1</v>
      </c>
      <c r="F56" s="8">
        <v>2.56</v>
      </c>
      <c r="G56" s="12">
        <v>3</v>
      </c>
      <c r="H56" s="8">
        <v>4.05</v>
      </c>
      <c r="I56" s="12">
        <v>0</v>
      </c>
    </row>
    <row r="57" spans="2:9" ht="15" customHeight="1" x14ac:dyDescent="0.2">
      <c r="B57" t="s">
        <v>117</v>
      </c>
      <c r="C57" s="12">
        <v>3</v>
      </c>
      <c r="D57" s="8">
        <v>2.56</v>
      </c>
      <c r="E57" s="12">
        <v>1</v>
      </c>
      <c r="F57" s="8">
        <v>2.56</v>
      </c>
      <c r="G57" s="12">
        <v>2</v>
      </c>
      <c r="H57" s="8">
        <v>2.7</v>
      </c>
      <c r="I57" s="12">
        <v>0</v>
      </c>
    </row>
    <row r="58" spans="2:9" ht="15" customHeight="1" x14ac:dyDescent="0.2">
      <c r="B58" t="s">
        <v>207</v>
      </c>
      <c r="C58" s="12">
        <v>3</v>
      </c>
      <c r="D58" s="8">
        <v>2.56</v>
      </c>
      <c r="E58" s="12">
        <v>0</v>
      </c>
      <c r="F58" s="8">
        <v>0</v>
      </c>
      <c r="G58" s="12">
        <v>3</v>
      </c>
      <c r="H58" s="8">
        <v>4.05</v>
      </c>
      <c r="I58" s="12">
        <v>0</v>
      </c>
    </row>
    <row r="59" spans="2:9" ht="15" customHeight="1" x14ac:dyDescent="0.2">
      <c r="B59" t="s">
        <v>186</v>
      </c>
      <c r="C59" s="12">
        <v>3</v>
      </c>
      <c r="D59" s="8">
        <v>2.56</v>
      </c>
      <c r="E59" s="12">
        <v>0</v>
      </c>
      <c r="F59" s="8">
        <v>0</v>
      </c>
      <c r="G59" s="12">
        <v>3</v>
      </c>
      <c r="H59" s="8">
        <v>4.05</v>
      </c>
      <c r="I59" s="12">
        <v>0</v>
      </c>
    </row>
    <row r="60" spans="2:9" ht="15" customHeight="1" x14ac:dyDescent="0.2">
      <c r="B60" t="s">
        <v>126</v>
      </c>
      <c r="C60" s="12">
        <v>3</v>
      </c>
      <c r="D60" s="8">
        <v>2.56</v>
      </c>
      <c r="E60" s="12">
        <v>1</v>
      </c>
      <c r="F60" s="8">
        <v>2.56</v>
      </c>
      <c r="G60" s="12">
        <v>2</v>
      </c>
      <c r="H60" s="8">
        <v>2.7</v>
      </c>
      <c r="I60" s="12">
        <v>0</v>
      </c>
    </row>
    <row r="61" spans="2:9" ht="15" customHeight="1" x14ac:dyDescent="0.2">
      <c r="B61" t="s">
        <v>170</v>
      </c>
      <c r="C61" s="12">
        <v>3</v>
      </c>
      <c r="D61" s="8">
        <v>2.56</v>
      </c>
      <c r="E61" s="12">
        <v>0</v>
      </c>
      <c r="F61" s="8">
        <v>0</v>
      </c>
      <c r="G61" s="12">
        <v>3</v>
      </c>
      <c r="H61" s="8">
        <v>4.05</v>
      </c>
      <c r="I61" s="12">
        <v>0</v>
      </c>
    </row>
    <row r="62" spans="2:9" ht="15" customHeight="1" x14ac:dyDescent="0.2">
      <c r="B62" t="s">
        <v>193</v>
      </c>
      <c r="C62" s="12">
        <v>3</v>
      </c>
      <c r="D62" s="8">
        <v>2.56</v>
      </c>
      <c r="E62" s="12">
        <v>1</v>
      </c>
      <c r="F62" s="8">
        <v>2.56</v>
      </c>
      <c r="G62" s="12">
        <v>1</v>
      </c>
      <c r="H62" s="8">
        <v>1.35</v>
      </c>
      <c r="I62" s="12">
        <v>0</v>
      </c>
    </row>
    <row r="63" spans="2:9" ht="15" customHeight="1" x14ac:dyDescent="0.2">
      <c r="B63" t="s">
        <v>131</v>
      </c>
      <c r="C63" s="12">
        <v>3</v>
      </c>
      <c r="D63" s="8">
        <v>2.56</v>
      </c>
      <c r="E63" s="12">
        <v>3</v>
      </c>
      <c r="F63" s="8">
        <v>7.69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132</v>
      </c>
      <c r="C64" s="12">
        <v>3</v>
      </c>
      <c r="D64" s="8">
        <v>2.56</v>
      </c>
      <c r="E64" s="12">
        <v>3</v>
      </c>
      <c r="F64" s="8">
        <v>7.69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144</v>
      </c>
      <c r="C65" s="12">
        <v>3</v>
      </c>
      <c r="D65" s="8">
        <v>2.56</v>
      </c>
      <c r="E65" s="12">
        <v>0</v>
      </c>
      <c r="F65" s="8">
        <v>0</v>
      </c>
      <c r="G65" s="12">
        <v>3</v>
      </c>
      <c r="H65" s="8">
        <v>4.05</v>
      </c>
      <c r="I65" s="12">
        <v>0</v>
      </c>
    </row>
    <row r="66" spans="2:9" ht="15" customHeight="1" x14ac:dyDescent="0.2">
      <c r="B66" t="s">
        <v>161</v>
      </c>
      <c r="C66" s="12">
        <v>2</v>
      </c>
      <c r="D66" s="8">
        <v>1.71</v>
      </c>
      <c r="E66" s="12">
        <v>1</v>
      </c>
      <c r="F66" s="8">
        <v>2.56</v>
      </c>
      <c r="G66" s="12">
        <v>1</v>
      </c>
      <c r="H66" s="8">
        <v>1.35</v>
      </c>
      <c r="I66" s="12">
        <v>0</v>
      </c>
    </row>
    <row r="67" spans="2:9" ht="15" customHeight="1" x14ac:dyDescent="0.2">
      <c r="B67" t="s">
        <v>201</v>
      </c>
      <c r="C67" s="12">
        <v>2</v>
      </c>
      <c r="D67" s="8">
        <v>1.71</v>
      </c>
      <c r="E67" s="12">
        <v>2</v>
      </c>
      <c r="F67" s="8">
        <v>5.13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167</v>
      </c>
      <c r="C68" s="12">
        <v>2</v>
      </c>
      <c r="D68" s="8">
        <v>1.71</v>
      </c>
      <c r="E68" s="12">
        <v>2</v>
      </c>
      <c r="F68" s="8">
        <v>5.13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120</v>
      </c>
      <c r="C69" s="12">
        <v>2</v>
      </c>
      <c r="D69" s="8">
        <v>1.71</v>
      </c>
      <c r="E69" s="12">
        <v>1</v>
      </c>
      <c r="F69" s="8">
        <v>2.56</v>
      </c>
      <c r="G69" s="12">
        <v>1</v>
      </c>
      <c r="H69" s="8">
        <v>1.35</v>
      </c>
      <c r="I69" s="12">
        <v>0</v>
      </c>
    </row>
    <row r="70" spans="2:9" ht="15" customHeight="1" x14ac:dyDescent="0.2">
      <c r="B70" t="s">
        <v>211</v>
      </c>
      <c r="C70" s="12">
        <v>2</v>
      </c>
      <c r="D70" s="8">
        <v>1.71</v>
      </c>
      <c r="E70" s="12">
        <v>0</v>
      </c>
      <c r="F70" s="8">
        <v>0</v>
      </c>
      <c r="G70" s="12">
        <v>2</v>
      </c>
      <c r="H70" s="8">
        <v>2.7</v>
      </c>
      <c r="I70" s="12">
        <v>0</v>
      </c>
    </row>
    <row r="71" spans="2:9" ht="15" customHeight="1" x14ac:dyDescent="0.2">
      <c r="B71" t="s">
        <v>204</v>
      </c>
      <c r="C71" s="12">
        <v>2</v>
      </c>
      <c r="D71" s="8">
        <v>1.71</v>
      </c>
      <c r="E71" s="12">
        <v>1</v>
      </c>
      <c r="F71" s="8">
        <v>2.56</v>
      </c>
      <c r="G71" s="12">
        <v>1</v>
      </c>
      <c r="H71" s="8">
        <v>1.35</v>
      </c>
      <c r="I71" s="12">
        <v>0</v>
      </c>
    </row>
    <row r="72" spans="2:9" ht="15" customHeight="1" x14ac:dyDescent="0.2">
      <c r="B72" t="s">
        <v>208</v>
      </c>
      <c r="C72" s="12">
        <v>2</v>
      </c>
      <c r="D72" s="8">
        <v>1.71</v>
      </c>
      <c r="E72" s="12">
        <v>1</v>
      </c>
      <c r="F72" s="8">
        <v>2.56</v>
      </c>
      <c r="G72" s="12">
        <v>1</v>
      </c>
      <c r="H72" s="8">
        <v>1.35</v>
      </c>
      <c r="I72" s="12">
        <v>0</v>
      </c>
    </row>
    <row r="73" spans="2:9" ht="15" customHeight="1" x14ac:dyDescent="0.2">
      <c r="B73" t="s">
        <v>148</v>
      </c>
      <c r="C73" s="12">
        <v>2</v>
      </c>
      <c r="D73" s="8">
        <v>1.71</v>
      </c>
      <c r="E73" s="12">
        <v>0</v>
      </c>
      <c r="F73" s="8">
        <v>0</v>
      </c>
      <c r="G73" s="12">
        <v>2</v>
      </c>
      <c r="H73" s="8">
        <v>2.7</v>
      </c>
      <c r="I73" s="12">
        <v>0</v>
      </c>
    </row>
    <row r="74" spans="2:9" ht="15" customHeight="1" x14ac:dyDescent="0.2">
      <c r="B74" t="s">
        <v>214</v>
      </c>
      <c r="C74" s="12">
        <v>2</v>
      </c>
      <c r="D74" s="8">
        <v>1.71</v>
      </c>
      <c r="E74" s="12">
        <v>0</v>
      </c>
      <c r="F74" s="8">
        <v>0</v>
      </c>
      <c r="G74" s="12">
        <v>2</v>
      </c>
      <c r="H74" s="8">
        <v>2.7</v>
      </c>
      <c r="I74" s="12">
        <v>0</v>
      </c>
    </row>
    <row r="75" spans="2:9" ht="15" customHeight="1" x14ac:dyDescent="0.2">
      <c r="B75" t="s">
        <v>121</v>
      </c>
      <c r="C75" s="12">
        <v>2</v>
      </c>
      <c r="D75" s="8">
        <v>1.71</v>
      </c>
      <c r="E75" s="12">
        <v>2</v>
      </c>
      <c r="F75" s="8">
        <v>5.13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122</v>
      </c>
      <c r="C76" s="12">
        <v>2</v>
      </c>
      <c r="D76" s="8">
        <v>1.71</v>
      </c>
      <c r="E76" s="12">
        <v>2</v>
      </c>
      <c r="F76" s="8">
        <v>5.13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128</v>
      </c>
      <c r="C77" s="12">
        <v>2</v>
      </c>
      <c r="D77" s="8">
        <v>1.71</v>
      </c>
      <c r="E77" s="12">
        <v>2</v>
      </c>
      <c r="F77" s="8">
        <v>5.13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166</v>
      </c>
      <c r="C78" s="12">
        <v>2</v>
      </c>
      <c r="D78" s="8">
        <v>1.71</v>
      </c>
      <c r="E78" s="12">
        <v>0</v>
      </c>
      <c r="F78" s="8">
        <v>0</v>
      </c>
      <c r="G78" s="12">
        <v>1</v>
      </c>
      <c r="H78" s="8">
        <v>1.35</v>
      </c>
      <c r="I78" s="12">
        <v>0</v>
      </c>
    </row>
    <row r="79" spans="2:9" ht="15" customHeight="1" x14ac:dyDescent="0.2">
      <c r="B79" t="s">
        <v>134</v>
      </c>
      <c r="C79" s="12">
        <v>2</v>
      </c>
      <c r="D79" s="8">
        <v>1.71</v>
      </c>
      <c r="E79" s="12">
        <v>1</v>
      </c>
      <c r="F79" s="8">
        <v>2.56</v>
      </c>
      <c r="G79" s="12">
        <v>1</v>
      </c>
      <c r="H79" s="8">
        <v>1.35</v>
      </c>
      <c r="I79" s="12">
        <v>0</v>
      </c>
    </row>
    <row r="80" spans="2:9" ht="15" customHeight="1" x14ac:dyDescent="0.2">
      <c r="B80" t="s">
        <v>157</v>
      </c>
      <c r="C80" s="12">
        <v>2</v>
      </c>
      <c r="D80" s="8">
        <v>1.71</v>
      </c>
      <c r="E80" s="12">
        <v>0</v>
      </c>
      <c r="F80" s="8">
        <v>0</v>
      </c>
      <c r="G80" s="12">
        <v>2</v>
      </c>
      <c r="H80" s="8">
        <v>2.7</v>
      </c>
      <c r="I80" s="12">
        <v>0</v>
      </c>
    </row>
    <row r="82" spans="2:2" ht="15" customHeight="1" x14ac:dyDescent="0.2">
      <c r="B82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BF32-C41F-4727-886B-A823C12D42EF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263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34</v>
      </c>
      <c r="D6" s="8">
        <v>24.82</v>
      </c>
      <c r="E6" s="12">
        <v>20</v>
      </c>
      <c r="F6" s="8">
        <v>23.53</v>
      </c>
      <c r="G6" s="12">
        <v>14</v>
      </c>
      <c r="H6" s="8">
        <v>28.57</v>
      </c>
      <c r="I6" s="12">
        <v>0</v>
      </c>
    </row>
    <row r="7" spans="2:9" ht="15" customHeight="1" x14ac:dyDescent="0.2">
      <c r="B7" t="s">
        <v>43</v>
      </c>
      <c r="C7" s="12">
        <v>17</v>
      </c>
      <c r="D7" s="8">
        <v>12.41</v>
      </c>
      <c r="E7" s="12">
        <v>6</v>
      </c>
      <c r="F7" s="8">
        <v>7.06</v>
      </c>
      <c r="G7" s="12">
        <v>11</v>
      </c>
      <c r="H7" s="8">
        <v>22.45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4</v>
      </c>
      <c r="D10" s="8">
        <v>2.92</v>
      </c>
      <c r="E10" s="12">
        <v>3</v>
      </c>
      <c r="F10" s="8">
        <v>3.53</v>
      </c>
      <c r="G10" s="12">
        <v>1</v>
      </c>
      <c r="H10" s="8">
        <v>2.04</v>
      </c>
      <c r="I10" s="12">
        <v>0</v>
      </c>
    </row>
    <row r="11" spans="2:9" ht="15" customHeight="1" x14ac:dyDescent="0.2">
      <c r="B11" t="s">
        <v>47</v>
      </c>
      <c r="C11" s="12">
        <v>39</v>
      </c>
      <c r="D11" s="8">
        <v>28.47</v>
      </c>
      <c r="E11" s="12">
        <v>27</v>
      </c>
      <c r="F11" s="8">
        <v>31.76</v>
      </c>
      <c r="G11" s="12">
        <v>12</v>
      </c>
      <c r="H11" s="8">
        <v>24.49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1</v>
      </c>
      <c r="D13" s="8">
        <v>0.73</v>
      </c>
      <c r="E13" s="12">
        <v>0</v>
      </c>
      <c r="F13" s="8">
        <v>0</v>
      </c>
      <c r="G13" s="12">
        <v>1</v>
      </c>
      <c r="H13" s="8">
        <v>2.04</v>
      </c>
      <c r="I13" s="12">
        <v>0</v>
      </c>
    </row>
    <row r="14" spans="2:9" ht="15" customHeight="1" x14ac:dyDescent="0.2">
      <c r="B14" t="s">
        <v>50</v>
      </c>
      <c r="C14" s="12">
        <v>3</v>
      </c>
      <c r="D14" s="8">
        <v>2.19</v>
      </c>
      <c r="E14" s="12">
        <v>2</v>
      </c>
      <c r="F14" s="8">
        <v>2.35</v>
      </c>
      <c r="G14" s="12">
        <v>1</v>
      </c>
      <c r="H14" s="8">
        <v>2.04</v>
      </c>
      <c r="I14" s="12">
        <v>0</v>
      </c>
    </row>
    <row r="15" spans="2:9" ht="15" customHeight="1" x14ac:dyDescent="0.2">
      <c r="B15" t="s">
        <v>51</v>
      </c>
      <c r="C15" s="12">
        <v>15</v>
      </c>
      <c r="D15" s="8">
        <v>10.95</v>
      </c>
      <c r="E15" s="12">
        <v>10</v>
      </c>
      <c r="F15" s="8">
        <v>11.76</v>
      </c>
      <c r="G15" s="12">
        <v>4</v>
      </c>
      <c r="H15" s="8">
        <v>8.16</v>
      </c>
      <c r="I15" s="12">
        <v>0</v>
      </c>
    </row>
    <row r="16" spans="2:9" ht="15" customHeight="1" x14ac:dyDescent="0.2">
      <c r="B16" t="s">
        <v>52</v>
      </c>
      <c r="C16" s="12">
        <v>9</v>
      </c>
      <c r="D16" s="8">
        <v>6.57</v>
      </c>
      <c r="E16" s="12">
        <v>9</v>
      </c>
      <c r="F16" s="8">
        <v>10.59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53</v>
      </c>
      <c r="C17" s="12">
        <v>2</v>
      </c>
      <c r="D17" s="8">
        <v>1.46</v>
      </c>
      <c r="E17" s="12">
        <v>1</v>
      </c>
      <c r="F17" s="8">
        <v>1.18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9</v>
      </c>
      <c r="D18" s="8">
        <v>6.57</v>
      </c>
      <c r="E18" s="12">
        <v>7</v>
      </c>
      <c r="F18" s="8">
        <v>8.24</v>
      </c>
      <c r="G18" s="12">
        <v>1</v>
      </c>
      <c r="H18" s="8">
        <v>2.04</v>
      </c>
      <c r="I18" s="12">
        <v>0</v>
      </c>
    </row>
    <row r="19" spans="2:9" ht="15" customHeight="1" x14ac:dyDescent="0.2">
      <c r="B19" t="s">
        <v>55</v>
      </c>
      <c r="C19" s="12">
        <v>4</v>
      </c>
      <c r="D19" s="8">
        <v>2.92</v>
      </c>
      <c r="E19" s="12">
        <v>0</v>
      </c>
      <c r="F19" s="8">
        <v>0</v>
      </c>
      <c r="G19" s="12">
        <v>4</v>
      </c>
      <c r="H19" s="8">
        <v>8.16</v>
      </c>
      <c r="I19" s="12">
        <v>0</v>
      </c>
    </row>
    <row r="20" spans="2:9" ht="15" customHeight="1" x14ac:dyDescent="0.2">
      <c r="B20" s="9" t="s">
        <v>225</v>
      </c>
      <c r="C20" s="12">
        <f>SUM(LTBL_04444[総数／事業所数])</f>
        <v>137</v>
      </c>
      <c r="E20" s="12">
        <f>SUBTOTAL(109,LTBL_04444[個人／事業所数])</f>
        <v>85</v>
      </c>
      <c r="G20" s="12">
        <f>SUBTOTAL(109,LTBL_04444[法人／事業所数])</f>
        <v>49</v>
      </c>
      <c r="I20" s="12">
        <f>SUBTOTAL(109,LTBL_04444[法人以外の団体／事業所数])</f>
        <v>0</v>
      </c>
    </row>
    <row r="21" spans="2:9" ht="15" customHeight="1" x14ac:dyDescent="0.2">
      <c r="E21" s="11">
        <f>LTBL_04444[[#Totals],[個人／事業所数]]/LTBL_04444[[#Totals],[総数／事業所数]]</f>
        <v>0.62043795620437958</v>
      </c>
      <c r="G21" s="11">
        <f>LTBL_04444[[#Totals],[法人／事業所数]]/LTBL_04444[[#Totals],[総数／事業所数]]</f>
        <v>0.35766423357664234</v>
      </c>
      <c r="I21" s="11">
        <f>LTBL_04444[[#Totals],[法人以外の団体／事業所数]]/LTBL_04444[[#Totals],[総数／事業所数]]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72</v>
      </c>
      <c r="C24" s="12">
        <v>19</v>
      </c>
      <c r="D24" s="8">
        <v>13.87</v>
      </c>
      <c r="E24" s="12">
        <v>16</v>
      </c>
      <c r="F24" s="8">
        <v>18.82</v>
      </c>
      <c r="G24" s="12">
        <v>3</v>
      </c>
      <c r="H24" s="8">
        <v>6.12</v>
      </c>
      <c r="I24" s="12">
        <v>0</v>
      </c>
    </row>
    <row r="25" spans="2:9" ht="15" customHeight="1" x14ac:dyDescent="0.2">
      <c r="B25" t="s">
        <v>65</v>
      </c>
      <c r="C25" s="12">
        <v>16</v>
      </c>
      <c r="D25" s="8">
        <v>11.68</v>
      </c>
      <c r="E25" s="12">
        <v>11</v>
      </c>
      <c r="F25" s="8">
        <v>12.94</v>
      </c>
      <c r="G25" s="12">
        <v>5</v>
      </c>
      <c r="H25" s="8">
        <v>10.199999999999999</v>
      </c>
      <c r="I25" s="12">
        <v>0</v>
      </c>
    </row>
    <row r="26" spans="2:9" ht="15" customHeight="1" x14ac:dyDescent="0.2">
      <c r="B26" t="s">
        <v>64</v>
      </c>
      <c r="C26" s="12">
        <v>11</v>
      </c>
      <c r="D26" s="8">
        <v>8.0299999999999994</v>
      </c>
      <c r="E26" s="12">
        <v>7</v>
      </c>
      <c r="F26" s="8">
        <v>8.24</v>
      </c>
      <c r="G26" s="12">
        <v>4</v>
      </c>
      <c r="H26" s="8">
        <v>8.16</v>
      </c>
      <c r="I26" s="12">
        <v>0</v>
      </c>
    </row>
    <row r="27" spans="2:9" ht="15" customHeight="1" x14ac:dyDescent="0.2">
      <c r="B27" t="s">
        <v>79</v>
      </c>
      <c r="C27" s="12">
        <v>11</v>
      </c>
      <c r="D27" s="8">
        <v>8.0299999999999994</v>
      </c>
      <c r="E27" s="12">
        <v>9</v>
      </c>
      <c r="F27" s="8">
        <v>10.59</v>
      </c>
      <c r="G27" s="12">
        <v>2</v>
      </c>
      <c r="H27" s="8">
        <v>4.08</v>
      </c>
      <c r="I27" s="12">
        <v>0</v>
      </c>
    </row>
    <row r="28" spans="2:9" ht="15" customHeight="1" x14ac:dyDescent="0.2">
      <c r="B28" t="s">
        <v>80</v>
      </c>
      <c r="C28" s="12">
        <v>9</v>
      </c>
      <c r="D28" s="8">
        <v>6.57</v>
      </c>
      <c r="E28" s="12">
        <v>9</v>
      </c>
      <c r="F28" s="8">
        <v>10.59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73</v>
      </c>
      <c r="C29" s="12">
        <v>8</v>
      </c>
      <c r="D29" s="8">
        <v>5.84</v>
      </c>
      <c r="E29" s="12">
        <v>4</v>
      </c>
      <c r="F29" s="8">
        <v>4.71</v>
      </c>
      <c r="G29" s="12">
        <v>4</v>
      </c>
      <c r="H29" s="8">
        <v>8.16</v>
      </c>
      <c r="I29" s="12">
        <v>0</v>
      </c>
    </row>
    <row r="30" spans="2:9" ht="15" customHeight="1" x14ac:dyDescent="0.2">
      <c r="B30" t="s">
        <v>74</v>
      </c>
      <c r="C30" s="12">
        <v>8</v>
      </c>
      <c r="D30" s="8">
        <v>5.84</v>
      </c>
      <c r="E30" s="12">
        <v>4</v>
      </c>
      <c r="F30" s="8">
        <v>4.71</v>
      </c>
      <c r="G30" s="12">
        <v>4</v>
      </c>
      <c r="H30" s="8">
        <v>8.16</v>
      </c>
      <c r="I30" s="12">
        <v>0</v>
      </c>
    </row>
    <row r="31" spans="2:9" ht="15" customHeight="1" x14ac:dyDescent="0.2">
      <c r="B31" t="s">
        <v>66</v>
      </c>
      <c r="C31" s="12">
        <v>7</v>
      </c>
      <c r="D31" s="8">
        <v>5.1100000000000003</v>
      </c>
      <c r="E31" s="12">
        <v>2</v>
      </c>
      <c r="F31" s="8">
        <v>2.35</v>
      </c>
      <c r="G31" s="12">
        <v>5</v>
      </c>
      <c r="H31" s="8">
        <v>10.199999999999999</v>
      </c>
      <c r="I31" s="12">
        <v>0</v>
      </c>
    </row>
    <row r="32" spans="2:9" ht="15" customHeight="1" x14ac:dyDescent="0.2">
      <c r="B32" t="s">
        <v>82</v>
      </c>
      <c r="C32" s="12">
        <v>7</v>
      </c>
      <c r="D32" s="8">
        <v>5.1100000000000003</v>
      </c>
      <c r="E32" s="12">
        <v>7</v>
      </c>
      <c r="F32" s="8">
        <v>8.24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100</v>
      </c>
      <c r="C33" s="12">
        <v>3</v>
      </c>
      <c r="D33" s="8">
        <v>2.19</v>
      </c>
      <c r="E33" s="12">
        <v>2</v>
      </c>
      <c r="F33" s="8">
        <v>2.35</v>
      </c>
      <c r="G33" s="12">
        <v>1</v>
      </c>
      <c r="H33" s="8">
        <v>2.04</v>
      </c>
      <c r="I33" s="12">
        <v>0</v>
      </c>
    </row>
    <row r="34" spans="2:9" ht="15" customHeight="1" x14ac:dyDescent="0.2">
      <c r="B34" t="s">
        <v>103</v>
      </c>
      <c r="C34" s="12">
        <v>3</v>
      </c>
      <c r="D34" s="8">
        <v>2.19</v>
      </c>
      <c r="E34" s="12">
        <v>0</v>
      </c>
      <c r="F34" s="8">
        <v>0</v>
      </c>
      <c r="G34" s="12">
        <v>3</v>
      </c>
      <c r="H34" s="8">
        <v>6.12</v>
      </c>
      <c r="I34" s="12">
        <v>0</v>
      </c>
    </row>
    <row r="35" spans="2:9" ht="15" customHeight="1" x14ac:dyDescent="0.2">
      <c r="B35" t="s">
        <v>106</v>
      </c>
      <c r="C35" s="12">
        <v>3</v>
      </c>
      <c r="D35" s="8">
        <v>2.19</v>
      </c>
      <c r="E35" s="12">
        <v>3</v>
      </c>
      <c r="F35" s="8">
        <v>3.53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91</v>
      </c>
      <c r="C36" s="12">
        <v>2</v>
      </c>
      <c r="D36" s="8">
        <v>1.46</v>
      </c>
      <c r="E36" s="12">
        <v>1</v>
      </c>
      <c r="F36" s="8">
        <v>1.18</v>
      </c>
      <c r="G36" s="12">
        <v>1</v>
      </c>
      <c r="H36" s="8">
        <v>2.04</v>
      </c>
      <c r="I36" s="12">
        <v>0</v>
      </c>
    </row>
    <row r="37" spans="2:9" ht="15" customHeight="1" x14ac:dyDescent="0.2">
      <c r="B37" t="s">
        <v>98</v>
      </c>
      <c r="C37" s="12">
        <v>2</v>
      </c>
      <c r="D37" s="8">
        <v>1.46</v>
      </c>
      <c r="E37" s="12">
        <v>1</v>
      </c>
      <c r="F37" s="8">
        <v>1.18</v>
      </c>
      <c r="G37" s="12">
        <v>1</v>
      </c>
      <c r="H37" s="8">
        <v>2.04</v>
      </c>
      <c r="I37" s="12">
        <v>0</v>
      </c>
    </row>
    <row r="38" spans="2:9" ht="15" customHeight="1" x14ac:dyDescent="0.2">
      <c r="B38" t="s">
        <v>77</v>
      </c>
      <c r="C38" s="12">
        <v>2</v>
      </c>
      <c r="D38" s="8">
        <v>1.46</v>
      </c>
      <c r="E38" s="12">
        <v>2</v>
      </c>
      <c r="F38" s="8">
        <v>2.35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92</v>
      </c>
      <c r="C39" s="12">
        <v>2</v>
      </c>
      <c r="D39" s="8">
        <v>1.46</v>
      </c>
      <c r="E39" s="12">
        <v>1</v>
      </c>
      <c r="F39" s="8">
        <v>1.18</v>
      </c>
      <c r="G39" s="12">
        <v>1</v>
      </c>
      <c r="H39" s="8">
        <v>2.04</v>
      </c>
      <c r="I39" s="12">
        <v>0</v>
      </c>
    </row>
    <row r="40" spans="2:9" ht="15" customHeight="1" x14ac:dyDescent="0.2">
      <c r="B40" t="s">
        <v>93</v>
      </c>
      <c r="C40" s="12">
        <v>2</v>
      </c>
      <c r="D40" s="8">
        <v>1.46</v>
      </c>
      <c r="E40" s="12">
        <v>0</v>
      </c>
      <c r="F40" s="8">
        <v>0</v>
      </c>
      <c r="G40" s="12">
        <v>1</v>
      </c>
      <c r="H40" s="8">
        <v>2.04</v>
      </c>
      <c r="I40" s="12">
        <v>0</v>
      </c>
    </row>
    <row r="41" spans="2:9" ht="15" customHeight="1" x14ac:dyDescent="0.2">
      <c r="B41" t="s">
        <v>81</v>
      </c>
      <c r="C41" s="12">
        <v>2</v>
      </c>
      <c r="D41" s="8">
        <v>1.46</v>
      </c>
      <c r="E41" s="12">
        <v>1</v>
      </c>
      <c r="F41" s="8">
        <v>1.18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83</v>
      </c>
      <c r="C42" s="12">
        <v>2</v>
      </c>
      <c r="D42" s="8">
        <v>1.46</v>
      </c>
      <c r="E42" s="12">
        <v>0</v>
      </c>
      <c r="F42" s="8">
        <v>0</v>
      </c>
      <c r="G42" s="12">
        <v>1</v>
      </c>
      <c r="H42" s="8">
        <v>2.04</v>
      </c>
      <c r="I42" s="12">
        <v>0</v>
      </c>
    </row>
    <row r="43" spans="2:9" ht="15" customHeight="1" x14ac:dyDescent="0.2">
      <c r="B43" t="s">
        <v>87</v>
      </c>
      <c r="C43" s="12">
        <v>2</v>
      </c>
      <c r="D43" s="8">
        <v>1.46</v>
      </c>
      <c r="E43" s="12">
        <v>0</v>
      </c>
      <c r="F43" s="8">
        <v>0</v>
      </c>
      <c r="G43" s="12">
        <v>2</v>
      </c>
      <c r="H43" s="8">
        <v>4.08</v>
      </c>
      <c r="I43" s="12">
        <v>0</v>
      </c>
    </row>
    <row r="44" spans="2:9" ht="15" customHeight="1" x14ac:dyDescent="0.2">
      <c r="B44" t="s">
        <v>113</v>
      </c>
      <c r="C44" s="12">
        <v>2</v>
      </c>
      <c r="D44" s="8">
        <v>1.46</v>
      </c>
      <c r="E44" s="12">
        <v>0</v>
      </c>
      <c r="F44" s="8">
        <v>0</v>
      </c>
      <c r="G44" s="12">
        <v>2</v>
      </c>
      <c r="H44" s="8">
        <v>4.08</v>
      </c>
      <c r="I44" s="12">
        <v>0</v>
      </c>
    </row>
    <row r="47" spans="2:9" ht="33" customHeight="1" x14ac:dyDescent="0.2">
      <c r="B47" t="s">
        <v>227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122</v>
      </c>
      <c r="C48" s="12">
        <v>7</v>
      </c>
      <c r="D48" s="8">
        <v>5.1100000000000003</v>
      </c>
      <c r="E48" s="12">
        <v>4</v>
      </c>
      <c r="F48" s="8">
        <v>4.71</v>
      </c>
      <c r="G48" s="12">
        <v>3</v>
      </c>
      <c r="H48" s="8">
        <v>6.12</v>
      </c>
      <c r="I48" s="12">
        <v>0</v>
      </c>
    </row>
    <row r="49" spans="2:9" ht="15" customHeight="1" x14ac:dyDescent="0.2">
      <c r="B49" t="s">
        <v>134</v>
      </c>
      <c r="C49" s="12">
        <v>7</v>
      </c>
      <c r="D49" s="8">
        <v>5.1100000000000003</v>
      </c>
      <c r="E49" s="12">
        <v>7</v>
      </c>
      <c r="F49" s="8">
        <v>8.24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121</v>
      </c>
      <c r="C50" s="12">
        <v>6</v>
      </c>
      <c r="D50" s="8">
        <v>4.38</v>
      </c>
      <c r="E50" s="12">
        <v>5</v>
      </c>
      <c r="F50" s="8">
        <v>5.88</v>
      </c>
      <c r="G50" s="12">
        <v>1</v>
      </c>
      <c r="H50" s="8">
        <v>2.04</v>
      </c>
      <c r="I50" s="12">
        <v>0</v>
      </c>
    </row>
    <row r="51" spans="2:9" ht="15" customHeight="1" x14ac:dyDescent="0.2">
      <c r="B51" t="s">
        <v>131</v>
      </c>
      <c r="C51" s="12">
        <v>6</v>
      </c>
      <c r="D51" s="8">
        <v>4.38</v>
      </c>
      <c r="E51" s="12">
        <v>6</v>
      </c>
      <c r="F51" s="8">
        <v>7.06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118</v>
      </c>
      <c r="C52" s="12">
        <v>5</v>
      </c>
      <c r="D52" s="8">
        <v>3.65</v>
      </c>
      <c r="E52" s="12">
        <v>4</v>
      </c>
      <c r="F52" s="8">
        <v>4.71</v>
      </c>
      <c r="G52" s="12">
        <v>1</v>
      </c>
      <c r="H52" s="8">
        <v>2.04</v>
      </c>
      <c r="I52" s="12">
        <v>0</v>
      </c>
    </row>
    <row r="53" spans="2:9" ht="15" customHeight="1" x14ac:dyDescent="0.2">
      <c r="B53" t="s">
        <v>119</v>
      </c>
      <c r="C53" s="12">
        <v>5</v>
      </c>
      <c r="D53" s="8">
        <v>3.65</v>
      </c>
      <c r="E53" s="12">
        <v>2</v>
      </c>
      <c r="F53" s="8">
        <v>2.35</v>
      </c>
      <c r="G53" s="12">
        <v>3</v>
      </c>
      <c r="H53" s="8">
        <v>6.12</v>
      </c>
      <c r="I53" s="12">
        <v>0</v>
      </c>
    </row>
    <row r="54" spans="2:9" ht="15" customHeight="1" x14ac:dyDescent="0.2">
      <c r="B54" t="s">
        <v>162</v>
      </c>
      <c r="C54" s="12">
        <v>5</v>
      </c>
      <c r="D54" s="8">
        <v>3.65</v>
      </c>
      <c r="E54" s="12">
        <v>4</v>
      </c>
      <c r="F54" s="8">
        <v>4.71</v>
      </c>
      <c r="G54" s="12">
        <v>1</v>
      </c>
      <c r="H54" s="8">
        <v>2.04</v>
      </c>
      <c r="I54" s="12">
        <v>0</v>
      </c>
    </row>
    <row r="55" spans="2:9" ht="15" customHeight="1" x14ac:dyDescent="0.2">
      <c r="B55" t="s">
        <v>171</v>
      </c>
      <c r="C55" s="12">
        <v>5</v>
      </c>
      <c r="D55" s="8">
        <v>3.65</v>
      </c>
      <c r="E55" s="12">
        <v>2</v>
      </c>
      <c r="F55" s="8">
        <v>2.35</v>
      </c>
      <c r="G55" s="12">
        <v>3</v>
      </c>
      <c r="H55" s="8">
        <v>6.12</v>
      </c>
      <c r="I55" s="12">
        <v>0</v>
      </c>
    </row>
    <row r="56" spans="2:9" ht="15" customHeight="1" x14ac:dyDescent="0.2">
      <c r="B56" t="s">
        <v>117</v>
      </c>
      <c r="C56" s="12">
        <v>4</v>
      </c>
      <c r="D56" s="8">
        <v>2.92</v>
      </c>
      <c r="E56" s="12">
        <v>2</v>
      </c>
      <c r="F56" s="8">
        <v>2.35</v>
      </c>
      <c r="G56" s="12">
        <v>2</v>
      </c>
      <c r="H56" s="8">
        <v>4.08</v>
      </c>
      <c r="I56" s="12">
        <v>0</v>
      </c>
    </row>
    <row r="57" spans="2:9" ht="15" customHeight="1" x14ac:dyDescent="0.2">
      <c r="B57" t="s">
        <v>201</v>
      </c>
      <c r="C57" s="12">
        <v>4</v>
      </c>
      <c r="D57" s="8">
        <v>2.92</v>
      </c>
      <c r="E57" s="12">
        <v>4</v>
      </c>
      <c r="F57" s="8">
        <v>4.71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167</v>
      </c>
      <c r="C58" s="12">
        <v>4</v>
      </c>
      <c r="D58" s="8">
        <v>2.92</v>
      </c>
      <c r="E58" s="12">
        <v>3</v>
      </c>
      <c r="F58" s="8">
        <v>3.53</v>
      </c>
      <c r="G58" s="12">
        <v>1</v>
      </c>
      <c r="H58" s="8">
        <v>2.04</v>
      </c>
      <c r="I58" s="12">
        <v>0</v>
      </c>
    </row>
    <row r="59" spans="2:9" ht="15" customHeight="1" x14ac:dyDescent="0.2">
      <c r="B59" t="s">
        <v>170</v>
      </c>
      <c r="C59" s="12">
        <v>4</v>
      </c>
      <c r="D59" s="8">
        <v>2.92</v>
      </c>
      <c r="E59" s="12">
        <v>3</v>
      </c>
      <c r="F59" s="8">
        <v>3.53</v>
      </c>
      <c r="G59" s="12">
        <v>1</v>
      </c>
      <c r="H59" s="8">
        <v>2.04</v>
      </c>
      <c r="I59" s="12">
        <v>0</v>
      </c>
    </row>
    <row r="60" spans="2:9" ht="15" customHeight="1" x14ac:dyDescent="0.2">
      <c r="B60" t="s">
        <v>161</v>
      </c>
      <c r="C60" s="12">
        <v>3</v>
      </c>
      <c r="D60" s="8">
        <v>2.19</v>
      </c>
      <c r="E60" s="12">
        <v>1</v>
      </c>
      <c r="F60" s="8">
        <v>1.18</v>
      </c>
      <c r="G60" s="12">
        <v>2</v>
      </c>
      <c r="H60" s="8">
        <v>4.08</v>
      </c>
      <c r="I60" s="12">
        <v>0</v>
      </c>
    </row>
    <row r="61" spans="2:9" ht="15" customHeight="1" x14ac:dyDescent="0.2">
      <c r="B61" t="s">
        <v>215</v>
      </c>
      <c r="C61" s="12">
        <v>3</v>
      </c>
      <c r="D61" s="8">
        <v>2.19</v>
      </c>
      <c r="E61" s="12">
        <v>2</v>
      </c>
      <c r="F61" s="8">
        <v>2.35</v>
      </c>
      <c r="G61" s="12">
        <v>1</v>
      </c>
      <c r="H61" s="8">
        <v>2.04</v>
      </c>
      <c r="I61" s="12">
        <v>0</v>
      </c>
    </row>
    <row r="62" spans="2:9" ht="15" customHeight="1" x14ac:dyDescent="0.2">
      <c r="B62" t="s">
        <v>186</v>
      </c>
      <c r="C62" s="12">
        <v>3</v>
      </c>
      <c r="D62" s="8">
        <v>2.19</v>
      </c>
      <c r="E62" s="12">
        <v>3</v>
      </c>
      <c r="F62" s="8">
        <v>3.53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206</v>
      </c>
      <c r="C63" s="12">
        <v>3</v>
      </c>
      <c r="D63" s="8">
        <v>2.19</v>
      </c>
      <c r="E63" s="12">
        <v>3</v>
      </c>
      <c r="F63" s="8">
        <v>3.53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160</v>
      </c>
      <c r="C64" s="12">
        <v>3</v>
      </c>
      <c r="D64" s="8">
        <v>2.19</v>
      </c>
      <c r="E64" s="12">
        <v>3</v>
      </c>
      <c r="F64" s="8">
        <v>3.53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132</v>
      </c>
      <c r="C65" s="12">
        <v>3</v>
      </c>
      <c r="D65" s="8">
        <v>2.19</v>
      </c>
      <c r="E65" s="12">
        <v>3</v>
      </c>
      <c r="F65" s="8">
        <v>3.53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145</v>
      </c>
      <c r="C66" s="12">
        <v>2</v>
      </c>
      <c r="D66" s="8">
        <v>1.46</v>
      </c>
      <c r="E66" s="12">
        <v>2</v>
      </c>
      <c r="F66" s="8">
        <v>2.35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216</v>
      </c>
      <c r="C67" s="12">
        <v>2</v>
      </c>
      <c r="D67" s="8">
        <v>1.46</v>
      </c>
      <c r="E67" s="12">
        <v>0</v>
      </c>
      <c r="F67" s="8">
        <v>0</v>
      </c>
      <c r="G67" s="12">
        <v>2</v>
      </c>
      <c r="H67" s="8">
        <v>4.08</v>
      </c>
      <c r="I67" s="12">
        <v>0</v>
      </c>
    </row>
    <row r="68" spans="2:9" ht="15" customHeight="1" x14ac:dyDescent="0.2">
      <c r="B68" t="s">
        <v>217</v>
      </c>
      <c r="C68" s="12">
        <v>2</v>
      </c>
      <c r="D68" s="8">
        <v>1.46</v>
      </c>
      <c r="E68" s="12">
        <v>1</v>
      </c>
      <c r="F68" s="8">
        <v>1.18</v>
      </c>
      <c r="G68" s="12">
        <v>1</v>
      </c>
      <c r="H68" s="8">
        <v>2.04</v>
      </c>
      <c r="I68" s="12">
        <v>0</v>
      </c>
    </row>
    <row r="69" spans="2:9" ht="15" customHeight="1" x14ac:dyDescent="0.2">
      <c r="B69" t="s">
        <v>174</v>
      </c>
      <c r="C69" s="12">
        <v>2</v>
      </c>
      <c r="D69" s="8">
        <v>1.46</v>
      </c>
      <c r="E69" s="12">
        <v>1</v>
      </c>
      <c r="F69" s="8">
        <v>1.18</v>
      </c>
      <c r="G69" s="12">
        <v>1</v>
      </c>
      <c r="H69" s="8">
        <v>2.04</v>
      </c>
      <c r="I69" s="12">
        <v>0</v>
      </c>
    </row>
    <row r="70" spans="2:9" ht="15" customHeight="1" x14ac:dyDescent="0.2">
      <c r="B70" t="s">
        <v>124</v>
      </c>
      <c r="C70" s="12">
        <v>2</v>
      </c>
      <c r="D70" s="8">
        <v>1.46</v>
      </c>
      <c r="E70" s="12">
        <v>1</v>
      </c>
      <c r="F70" s="8">
        <v>1.18</v>
      </c>
      <c r="G70" s="12">
        <v>1</v>
      </c>
      <c r="H70" s="8">
        <v>2.04</v>
      </c>
      <c r="I70" s="12">
        <v>0</v>
      </c>
    </row>
    <row r="71" spans="2:9" ht="15" customHeight="1" x14ac:dyDescent="0.2">
      <c r="B71" t="s">
        <v>129</v>
      </c>
      <c r="C71" s="12">
        <v>2</v>
      </c>
      <c r="D71" s="8">
        <v>1.46</v>
      </c>
      <c r="E71" s="12">
        <v>2</v>
      </c>
      <c r="F71" s="8">
        <v>2.35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193</v>
      </c>
      <c r="C72" s="12">
        <v>2</v>
      </c>
      <c r="D72" s="8">
        <v>1.46</v>
      </c>
      <c r="E72" s="12">
        <v>0</v>
      </c>
      <c r="F72" s="8">
        <v>0</v>
      </c>
      <c r="G72" s="12">
        <v>1</v>
      </c>
      <c r="H72" s="8">
        <v>2.04</v>
      </c>
      <c r="I72" s="12">
        <v>0</v>
      </c>
    </row>
    <row r="73" spans="2:9" ht="15" customHeight="1" x14ac:dyDescent="0.2">
      <c r="B73" t="s">
        <v>135</v>
      </c>
      <c r="C73" s="12">
        <v>2</v>
      </c>
      <c r="D73" s="8">
        <v>1.46</v>
      </c>
      <c r="E73" s="12">
        <v>0</v>
      </c>
      <c r="F73" s="8">
        <v>0</v>
      </c>
      <c r="G73" s="12">
        <v>2</v>
      </c>
      <c r="H73" s="8">
        <v>4.08</v>
      </c>
      <c r="I73" s="12">
        <v>0</v>
      </c>
    </row>
    <row r="74" spans="2:9" ht="15" customHeight="1" x14ac:dyDescent="0.2">
      <c r="B74" t="s">
        <v>218</v>
      </c>
      <c r="C74" s="12">
        <v>2</v>
      </c>
      <c r="D74" s="8">
        <v>1.46</v>
      </c>
      <c r="E74" s="12">
        <v>0</v>
      </c>
      <c r="F74" s="8">
        <v>0</v>
      </c>
      <c r="G74" s="12">
        <v>2</v>
      </c>
      <c r="H74" s="8">
        <v>4.08</v>
      </c>
      <c r="I74" s="12">
        <v>0</v>
      </c>
    </row>
    <row r="76" spans="2:9" ht="15" customHeight="1" x14ac:dyDescent="0.2">
      <c r="B76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85A50-BE04-43C7-B05F-55EC17119773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142</v>
      </c>
      <c r="D6" s="8">
        <v>20.37</v>
      </c>
      <c r="E6" s="12">
        <v>86</v>
      </c>
      <c r="F6" s="8">
        <v>19.59</v>
      </c>
      <c r="G6" s="12">
        <v>56</v>
      </c>
      <c r="H6" s="8">
        <v>23.43</v>
      </c>
      <c r="I6" s="12">
        <v>0</v>
      </c>
    </row>
    <row r="7" spans="2:9" ht="15" customHeight="1" x14ac:dyDescent="0.2">
      <c r="B7" t="s">
        <v>43</v>
      </c>
      <c r="C7" s="12">
        <v>47</v>
      </c>
      <c r="D7" s="8">
        <v>6.74</v>
      </c>
      <c r="E7" s="12">
        <v>15</v>
      </c>
      <c r="F7" s="8">
        <v>3.42</v>
      </c>
      <c r="G7" s="12">
        <v>32</v>
      </c>
      <c r="H7" s="8">
        <v>13.39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0.14000000000000001</v>
      </c>
      <c r="E8" s="12">
        <v>0</v>
      </c>
      <c r="F8" s="8">
        <v>0</v>
      </c>
      <c r="G8" s="12">
        <v>1</v>
      </c>
      <c r="H8" s="8">
        <v>0.42</v>
      </c>
      <c r="I8" s="12">
        <v>0</v>
      </c>
    </row>
    <row r="9" spans="2:9" ht="15" customHeight="1" x14ac:dyDescent="0.2">
      <c r="B9" t="s">
        <v>45</v>
      </c>
      <c r="C9" s="12">
        <v>3</v>
      </c>
      <c r="D9" s="8">
        <v>0.43</v>
      </c>
      <c r="E9" s="12">
        <v>1</v>
      </c>
      <c r="F9" s="8">
        <v>0.23</v>
      </c>
      <c r="G9" s="12">
        <v>2</v>
      </c>
      <c r="H9" s="8">
        <v>0.84</v>
      </c>
      <c r="I9" s="12">
        <v>0</v>
      </c>
    </row>
    <row r="10" spans="2:9" ht="15" customHeight="1" x14ac:dyDescent="0.2">
      <c r="B10" t="s">
        <v>46</v>
      </c>
      <c r="C10" s="12">
        <v>12</v>
      </c>
      <c r="D10" s="8">
        <v>1.72</v>
      </c>
      <c r="E10" s="12">
        <v>6</v>
      </c>
      <c r="F10" s="8">
        <v>1.37</v>
      </c>
      <c r="G10" s="12">
        <v>6</v>
      </c>
      <c r="H10" s="8">
        <v>2.5099999999999998</v>
      </c>
      <c r="I10" s="12">
        <v>0</v>
      </c>
    </row>
    <row r="11" spans="2:9" ht="15" customHeight="1" x14ac:dyDescent="0.2">
      <c r="B11" t="s">
        <v>47</v>
      </c>
      <c r="C11" s="12">
        <v>195</v>
      </c>
      <c r="D11" s="8">
        <v>27.98</v>
      </c>
      <c r="E11" s="12">
        <v>121</v>
      </c>
      <c r="F11" s="8">
        <v>27.56</v>
      </c>
      <c r="G11" s="12">
        <v>73</v>
      </c>
      <c r="H11" s="8">
        <v>30.54</v>
      </c>
      <c r="I11" s="12">
        <v>1</v>
      </c>
    </row>
    <row r="12" spans="2:9" ht="15" customHeight="1" x14ac:dyDescent="0.2">
      <c r="B12" t="s">
        <v>48</v>
      </c>
      <c r="C12" s="12">
        <v>4</v>
      </c>
      <c r="D12" s="8">
        <v>0.56999999999999995</v>
      </c>
      <c r="E12" s="12">
        <v>2</v>
      </c>
      <c r="F12" s="8">
        <v>0.46</v>
      </c>
      <c r="G12" s="12">
        <v>2</v>
      </c>
      <c r="H12" s="8">
        <v>0.84</v>
      </c>
      <c r="I12" s="12">
        <v>0</v>
      </c>
    </row>
    <row r="13" spans="2:9" ht="15" customHeight="1" x14ac:dyDescent="0.2">
      <c r="B13" t="s">
        <v>49</v>
      </c>
      <c r="C13" s="12">
        <v>17</v>
      </c>
      <c r="D13" s="8">
        <v>2.44</v>
      </c>
      <c r="E13" s="12">
        <v>8</v>
      </c>
      <c r="F13" s="8">
        <v>1.82</v>
      </c>
      <c r="G13" s="12">
        <v>9</v>
      </c>
      <c r="H13" s="8">
        <v>3.77</v>
      </c>
      <c r="I13" s="12">
        <v>0</v>
      </c>
    </row>
    <row r="14" spans="2:9" ht="15" customHeight="1" x14ac:dyDescent="0.2">
      <c r="B14" t="s">
        <v>50</v>
      </c>
      <c r="C14" s="12">
        <v>22</v>
      </c>
      <c r="D14" s="8">
        <v>3.16</v>
      </c>
      <c r="E14" s="12">
        <v>16</v>
      </c>
      <c r="F14" s="8">
        <v>3.64</v>
      </c>
      <c r="G14" s="12">
        <v>6</v>
      </c>
      <c r="H14" s="8">
        <v>2.5099999999999998</v>
      </c>
      <c r="I14" s="12">
        <v>0</v>
      </c>
    </row>
    <row r="15" spans="2:9" ht="15" customHeight="1" x14ac:dyDescent="0.2">
      <c r="B15" t="s">
        <v>51</v>
      </c>
      <c r="C15" s="12">
        <v>62</v>
      </c>
      <c r="D15" s="8">
        <v>8.9</v>
      </c>
      <c r="E15" s="12">
        <v>53</v>
      </c>
      <c r="F15" s="8">
        <v>12.07</v>
      </c>
      <c r="G15" s="12">
        <v>9</v>
      </c>
      <c r="H15" s="8">
        <v>3.77</v>
      </c>
      <c r="I15" s="12">
        <v>0</v>
      </c>
    </row>
    <row r="16" spans="2:9" ht="15" customHeight="1" x14ac:dyDescent="0.2">
      <c r="B16" t="s">
        <v>52</v>
      </c>
      <c r="C16" s="12">
        <v>99</v>
      </c>
      <c r="D16" s="8">
        <v>14.2</v>
      </c>
      <c r="E16" s="12">
        <v>86</v>
      </c>
      <c r="F16" s="8">
        <v>19.59</v>
      </c>
      <c r="G16" s="12">
        <v>12</v>
      </c>
      <c r="H16" s="8">
        <v>5.0199999999999996</v>
      </c>
      <c r="I16" s="12">
        <v>0</v>
      </c>
    </row>
    <row r="17" spans="2:9" ht="15" customHeight="1" x14ac:dyDescent="0.2">
      <c r="B17" t="s">
        <v>53</v>
      </c>
      <c r="C17" s="12">
        <v>33</v>
      </c>
      <c r="D17" s="8">
        <v>4.7300000000000004</v>
      </c>
      <c r="E17" s="12">
        <v>17</v>
      </c>
      <c r="F17" s="8">
        <v>3.87</v>
      </c>
      <c r="G17" s="12">
        <v>7</v>
      </c>
      <c r="H17" s="8">
        <v>2.93</v>
      </c>
      <c r="I17" s="12">
        <v>5</v>
      </c>
    </row>
    <row r="18" spans="2:9" ht="15" customHeight="1" x14ac:dyDescent="0.2">
      <c r="B18" t="s">
        <v>54</v>
      </c>
      <c r="C18" s="12">
        <v>30</v>
      </c>
      <c r="D18" s="8">
        <v>4.3</v>
      </c>
      <c r="E18" s="12">
        <v>12</v>
      </c>
      <c r="F18" s="8">
        <v>2.73</v>
      </c>
      <c r="G18" s="12">
        <v>10</v>
      </c>
      <c r="H18" s="8">
        <v>4.18</v>
      </c>
      <c r="I18" s="12">
        <v>0</v>
      </c>
    </row>
    <row r="19" spans="2:9" ht="15" customHeight="1" x14ac:dyDescent="0.2">
      <c r="B19" t="s">
        <v>55</v>
      </c>
      <c r="C19" s="12">
        <v>30</v>
      </c>
      <c r="D19" s="8">
        <v>4.3</v>
      </c>
      <c r="E19" s="12">
        <v>16</v>
      </c>
      <c r="F19" s="8">
        <v>3.64</v>
      </c>
      <c r="G19" s="12">
        <v>14</v>
      </c>
      <c r="H19" s="8">
        <v>5.86</v>
      </c>
      <c r="I19" s="12">
        <v>0</v>
      </c>
    </row>
    <row r="20" spans="2:9" ht="15" customHeight="1" x14ac:dyDescent="0.2">
      <c r="B20" s="9" t="s">
        <v>225</v>
      </c>
      <c r="C20" s="12">
        <f>SUM(LTBL_04445[総数／事業所数])</f>
        <v>697</v>
      </c>
      <c r="E20" s="12">
        <f>SUBTOTAL(109,LTBL_04445[個人／事業所数])</f>
        <v>439</v>
      </c>
      <c r="G20" s="12">
        <f>SUBTOTAL(109,LTBL_04445[法人／事業所数])</f>
        <v>239</v>
      </c>
      <c r="I20" s="12">
        <f>SUBTOTAL(109,LTBL_04445[法人以外の団体／事業所数])</f>
        <v>6</v>
      </c>
    </row>
    <row r="21" spans="2:9" ht="15" customHeight="1" x14ac:dyDescent="0.2">
      <c r="E21" s="11">
        <f>LTBL_04445[[#Totals],[個人／事業所数]]/LTBL_04445[[#Totals],[総数／事業所数]]</f>
        <v>0.62984218077474896</v>
      </c>
      <c r="G21" s="11">
        <f>LTBL_04445[[#Totals],[法人／事業所数]]/LTBL_04445[[#Totals],[総数／事業所数]]</f>
        <v>0.34289813486370158</v>
      </c>
      <c r="I21" s="11">
        <f>LTBL_04445[[#Totals],[法人以外の団体／事業所数]]/LTBL_04445[[#Totals],[総数／事業所数]]</f>
        <v>8.60832137733142E-3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86</v>
      </c>
      <c r="D24" s="8">
        <v>12.34</v>
      </c>
      <c r="E24" s="12">
        <v>79</v>
      </c>
      <c r="F24" s="8">
        <v>18</v>
      </c>
      <c r="G24" s="12">
        <v>7</v>
      </c>
      <c r="H24" s="8">
        <v>2.93</v>
      </c>
      <c r="I24" s="12">
        <v>0</v>
      </c>
    </row>
    <row r="25" spans="2:9" ht="15" customHeight="1" x14ac:dyDescent="0.2">
      <c r="B25" t="s">
        <v>72</v>
      </c>
      <c r="C25" s="12">
        <v>66</v>
      </c>
      <c r="D25" s="8">
        <v>9.4700000000000006</v>
      </c>
      <c r="E25" s="12">
        <v>57</v>
      </c>
      <c r="F25" s="8">
        <v>12.98</v>
      </c>
      <c r="G25" s="12">
        <v>8</v>
      </c>
      <c r="H25" s="8">
        <v>3.35</v>
      </c>
      <c r="I25" s="12">
        <v>1</v>
      </c>
    </row>
    <row r="26" spans="2:9" ht="15" customHeight="1" x14ac:dyDescent="0.2">
      <c r="B26" t="s">
        <v>65</v>
      </c>
      <c r="C26" s="12">
        <v>64</v>
      </c>
      <c r="D26" s="8">
        <v>9.18</v>
      </c>
      <c r="E26" s="12">
        <v>50</v>
      </c>
      <c r="F26" s="8">
        <v>11.39</v>
      </c>
      <c r="G26" s="12">
        <v>14</v>
      </c>
      <c r="H26" s="8">
        <v>5.86</v>
      </c>
      <c r="I26" s="12">
        <v>0</v>
      </c>
    </row>
    <row r="27" spans="2:9" ht="15" customHeight="1" x14ac:dyDescent="0.2">
      <c r="B27" t="s">
        <v>74</v>
      </c>
      <c r="C27" s="12">
        <v>58</v>
      </c>
      <c r="D27" s="8">
        <v>8.32</v>
      </c>
      <c r="E27" s="12">
        <v>30</v>
      </c>
      <c r="F27" s="8">
        <v>6.83</v>
      </c>
      <c r="G27" s="12">
        <v>28</v>
      </c>
      <c r="H27" s="8">
        <v>11.72</v>
      </c>
      <c r="I27" s="12">
        <v>0</v>
      </c>
    </row>
    <row r="28" spans="2:9" ht="15" customHeight="1" x14ac:dyDescent="0.2">
      <c r="B28" t="s">
        <v>79</v>
      </c>
      <c r="C28" s="12">
        <v>54</v>
      </c>
      <c r="D28" s="8">
        <v>7.75</v>
      </c>
      <c r="E28" s="12">
        <v>50</v>
      </c>
      <c r="F28" s="8">
        <v>11.39</v>
      </c>
      <c r="G28" s="12">
        <v>4</v>
      </c>
      <c r="H28" s="8">
        <v>1.67</v>
      </c>
      <c r="I28" s="12">
        <v>0</v>
      </c>
    </row>
    <row r="29" spans="2:9" ht="15" customHeight="1" x14ac:dyDescent="0.2">
      <c r="B29" t="s">
        <v>64</v>
      </c>
      <c r="C29" s="12">
        <v>50</v>
      </c>
      <c r="D29" s="8">
        <v>7.17</v>
      </c>
      <c r="E29" s="12">
        <v>22</v>
      </c>
      <c r="F29" s="8">
        <v>5.01</v>
      </c>
      <c r="G29" s="12">
        <v>28</v>
      </c>
      <c r="H29" s="8">
        <v>11.72</v>
      </c>
      <c r="I29" s="12">
        <v>0</v>
      </c>
    </row>
    <row r="30" spans="2:9" ht="15" customHeight="1" x14ac:dyDescent="0.2">
      <c r="B30" t="s">
        <v>81</v>
      </c>
      <c r="C30" s="12">
        <v>33</v>
      </c>
      <c r="D30" s="8">
        <v>4.7300000000000004</v>
      </c>
      <c r="E30" s="12">
        <v>17</v>
      </c>
      <c r="F30" s="8">
        <v>3.87</v>
      </c>
      <c r="G30" s="12">
        <v>7</v>
      </c>
      <c r="H30" s="8">
        <v>2.93</v>
      </c>
      <c r="I30" s="12">
        <v>5</v>
      </c>
    </row>
    <row r="31" spans="2:9" ht="15" customHeight="1" x14ac:dyDescent="0.2">
      <c r="B31" t="s">
        <v>73</v>
      </c>
      <c r="C31" s="12">
        <v>31</v>
      </c>
      <c r="D31" s="8">
        <v>4.45</v>
      </c>
      <c r="E31" s="12">
        <v>16</v>
      </c>
      <c r="F31" s="8">
        <v>3.64</v>
      </c>
      <c r="G31" s="12">
        <v>15</v>
      </c>
      <c r="H31" s="8">
        <v>6.28</v>
      </c>
      <c r="I31" s="12">
        <v>0</v>
      </c>
    </row>
    <row r="32" spans="2:9" ht="15" customHeight="1" x14ac:dyDescent="0.2">
      <c r="B32" t="s">
        <v>66</v>
      </c>
      <c r="C32" s="12">
        <v>28</v>
      </c>
      <c r="D32" s="8">
        <v>4.0199999999999996</v>
      </c>
      <c r="E32" s="12">
        <v>14</v>
      </c>
      <c r="F32" s="8">
        <v>3.19</v>
      </c>
      <c r="G32" s="12">
        <v>14</v>
      </c>
      <c r="H32" s="8">
        <v>5.86</v>
      </c>
      <c r="I32" s="12">
        <v>0</v>
      </c>
    </row>
    <row r="33" spans="2:9" ht="15" customHeight="1" x14ac:dyDescent="0.2">
      <c r="B33" t="s">
        <v>87</v>
      </c>
      <c r="C33" s="12">
        <v>17</v>
      </c>
      <c r="D33" s="8">
        <v>2.44</v>
      </c>
      <c r="E33" s="12">
        <v>14</v>
      </c>
      <c r="F33" s="8">
        <v>3.19</v>
      </c>
      <c r="G33" s="12">
        <v>3</v>
      </c>
      <c r="H33" s="8">
        <v>1.26</v>
      </c>
      <c r="I33" s="12">
        <v>0</v>
      </c>
    </row>
    <row r="34" spans="2:9" ht="15" customHeight="1" x14ac:dyDescent="0.2">
      <c r="B34" t="s">
        <v>71</v>
      </c>
      <c r="C34" s="12">
        <v>16</v>
      </c>
      <c r="D34" s="8">
        <v>2.2999999999999998</v>
      </c>
      <c r="E34" s="12">
        <v>9</v>
      </c>
      <c r="F34" s="8">
        <v>2.0499999999999998</v>
      </c>
      <c r="G34" s="12">
        <v>7</v>
      </c>
      <c r="H34" s="8">
        <v>2.93</v>
      </c>
      <c r="I34" s="12">
        <v>0</v>
      </c>
    </row>
    <row r="35" spans="2:9" ht="15" customHeight="1" x14ac:dyDescent="0.2">
      <c r="B35" t="s">
        <v>82</v>
      </c>
      <c r="C35" s="12">
        <v>16</v>
      </c>
      <c r="D35" s="8">
        <v>2.2999999999999998</v>
      </c>
      <c r="E35" s="12">
        <v>12</v>
      </c>
      <c r="F35" s="8">
        <v>2.73</v>
      </c>
      <c r="G35" s="12">
        <v>4</v>
      </c>
      <c r="H35" s="8">
        <v>1.67</v>
      </c>
      <c r="I35" s="12">
        <v>0</v>
      </c>
    </row>
    <row r="36" spans="2:9" ht="15" customHeight="1" x14ac:dyDescent="0.2">
      <c r="B36" t="s">
        <v>78</v>
      </c>
      <c r="C36" s="12">
        <v>14</v>
      </c>
      <c r="D36" s="8">
        <v>2.0099999999999998</v>
      </c>
      <c r="E36" s="12">
        <v>8</v>
      </c>
      <c r="F36" s="8">
        <v>1.82</v>
      </c>
      <c r="G36" s="12">
        <v>6</v>
      </c>
      <c r="H36" s="8">
        <v>2.5099999999999998</v>
      </c>
      <c r="I36" s="12">
        <v>0</v>
      </c>
    </row>
    <row r="37" spans="2:9" ht="15" customHeight="1" x14ac:dyDescent="0.2">
      <c r="B37" t="s">
        <v>83</v>
      </c>
      <c r="C37" s="12">
        <v>14</v>
      </c>
      <c r="D37" s="8">
        <v>2.0099999999999998</v>
      </c>
      <c r="E37" s="12">
        <v>0</v>
      </c>
      <c r="F37" s="8">
        <v>0</v>
      </c>
      <c r="G37" s="12">
        <v>6</v>
      </c>
      <c r="H37" s="8">
        <v>2.5099999999999998</v>
      </c>
      <c r="I37" s="12">
        <v>0</v>
      </c>
    </row>
    <row r="38" spans="2:9" ht="15" customHeight="1" x14ac:dyDescent="0.2">
      <c r="B38" t="s">
        <v>76</v>
      </c>
      <c r="C38" s="12">
        <v>13</v>
      </c>
      <c r="D38" s="8">
        <v>1.87</v>
      </c>
      <c r="E38" s="12">
        <v>6</v>
      </c>
      <c r="F38" s="8">
        <v>1.37</v>
      </c>
      <c r="G38" s="12">
        <v>7</v>
      </c>
      <c r="H38" s="8">
        <v>2.93</v>
      </c>
      <c r="I38" s="12">
        <v>0</v>
      </c>
    </row>
    <row r="39" spans="2:9" ht="15" customHeight="1" x14ac:dyDescent="0.2">
      <c r="B39" t="s">
        <v>86</v>
      </c>
      <c r="C39" s="12">
        <v>10</v>
      </c>
      <c r="D39" s="8">
        <v>1.43</v>
      </c>
      <c r="E39" s="12">
        <v>6</v>
      </c>
      <c r="F39" s="8">
        <v>1.37</v>
      </c>
      <c r="G39" s="12">
        <v>3</v>
      </c>
      <c r="H39" s="8">
        <v>1.26</v>
      </c>
      <c r="I39" s="12">
        <v>0</v>
      </c>
    </row>
    <row r="40" spans="2:9" ht="15" customHeight="1" x14ac:dyDescent="0.2">
      <c r="B40" t="s">
        <v>91</v>
      </c>
      <c r="C40" s="12">
        <v>9</v>
      </c>
      <c r="D40" s="8">
        <v>1.29</v>
      </c>
      <c r="E40" s="12">
        <v>5</v>
      </c>
      <c r="F40" s="8">
        <v>1.1399999999999999</v>
      </c>
      <c r="G40" s="12">
        <v>4</v>
      </c>
      <c r="H40" s="8">
        <v>1.67</v>
      </c>
      <c r="I40" s="12">
        <v>0</v>
      </c>
    </row>
    <row r="41" spans="2:9" ht="15" customHeight="1" x14ac:dyDescent="0.2">
      <c r="B41" t="s">
        <v>98</v>
      </c>
      <c r="C41" s="12">
        <v>8</v>
      </c>
      <c r="D41" s="8">
        <v>1.1499999999999999</v>
      </c>
      <c r="E41" s="12">
        <v>2</v>
      </c>
      <c r="F41" s="8">
        <v>0.46</v>
      </c>
      <c r="G41" s="12">
        <v>6</v>
      </c>
      <c r="H41" s="8">
        <v>2.5099999999999998</v>
      </c>
      <c r="I41" s="12">
        <v>0</v>
      </c>
    </row>
    <row r="42" spans="2:9" ht="15" customHeight="1" x14ac:dyDescent="0.2">
      <c r="B42" t="s">
        <v>77</v>
      </c>
      <c r="C42" s="12">
        <v>7</v>
      </c>
      <c r="D42" s="8">
        <v>1</v>
      </c>
      <c r="E42" s="12">
        <v>7</v>
      </c>
      <c r="F42" s="8">
        <v>1.59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100</v>
      </c>
      <c r="C43" s="12">
        <v>6</v>
      </c>
      <c r="D43" s="8">
        <v>0.86</v>
      </c>
      <c r="E43" s="12">
        <v>3</v>
      </c>
      <c r="F43" s="8">
        <v>0.68</v>
      </c>
      <c r="G43" s="12">
        <v>3</v>
      </c>
      <c r="H43" s="8">
        <v>1.26</v>
      </c>
      <c r="I43" s="12">
        <v>0</v>
      </c>
    </row>
    <row r="44" spans="2:9" ht="15" customHeight="1" x14ac:dyDescent="0.2">
      <c r="B44" t="s">
        <v>112</v>
      </c>
      <c r="C44" s="12">
        <v>6</v>
      </c>
      <c r="D44" s="8">
        <v>0.86</v>
      </c>
      <c r="E44" s="12">
        <v>0</v>
      </c>
      <c r="F44" s="8">
        <v>0</v>
      </c>
      <c r="G44" s="12">
        <v>6</v>
      </c>
      <c r="H44" s="8">
        <v>2.5099999999999998</v>
      </c>
      <c r="I44" s="12">
        <v>0</v>
      </c>
    </row>
    <row r="45" spans="2:9" ht="15" customHeight="1" x14ac:dyDescent="0.2">
      <c r="B45" t="s">
        <v>67</v>
      </c>
      <c r="C45" s="12">
        <v>6</v>
      </c>
      <c r="D45" s="8">
        <v>0.86</v>
      </c>
      <c r="E45" s="12">
        <v>1</v>
      </c>
      <c r="F45" s="8">
        <v>0.23</v>
      </c>
      <c r="G45" s="12">
        <v>5</v>
      </c>
      <c r="H45" s="8">
        <v>2.09</v>
      </c>
      <c r="I45" s="12">
        <v>0</v>
      </c>
    </row>
    <row r="46" spans="2:9" ht="15" customHeight="1" x14ac:dyDescent="0.2">
      <c r="B46" t="s">
        <v>68</v>
      </c>
      <c r="C46" s="12">
        <v>6</v>
      </c>
      <c r="D46" s="8">
        <v>0.86</v>
      </c>
      <c r="E46" s="12">
        <v>1</v>
      </c>
      <c r="F46" s="8">
        <v>0.23</v>
      </c>
      <c r="G46" s="12">
        <v>5</v>
      </c>
      <c r="H46" s="8">
        <v>2.09</v>
      </c>
      <c r="I46" s="12">
        <v>0</v>
      </c>
    </row>
    <row r="49" spans="2:9" ht="33" customHeight="1" x14ac:dyDescent="0.2">
      <c r="B49" t="s">
        <v>227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132</v>
      </c>
      <c r="C50" s="12">
        <v>43</v>
      </c>
      <c r="D50" s="8">
        <v>6.17</v>
      </c>
      <c r="E50" s="12">
        <v>41</v>
      </c>
      <c r="F50" s="8">
        <v>9.34</v>
      </c>
      <c r="G50" s="12">
        <v>2</v>
      </c>
      <c r="H50" s="8">
        <v>0.84</v>
      </c>
      <c r="I50" s="12">
        <v>0</v>
      </c>
    </row>
    <row r="51" spans="2:9" ht="15" customHeight="1" x14ac:dyDescent="0.2">
      <c r="B51" t="s">
        <v>131</v>
      </c>
      <c r="C51" s="12">
        <v>29</v>
      </c>
      <c r="D51" s="8">
        <v>4.16</v>
      </c>
      <c r="E51" s="12">
        <v>27</v>
      </c>
      <c r="F51" s="8">
        <v>6.15</v>
      </c>
      <c r="G51" s="12">
        <v>2</v>
      </c>
      <c r="H51" s="8">
        <v>0.84</v>
      </c>
      <c r="I51" s="12">
        <v>0</v>
      </c>
    </row>
    <row r="52" spans="2:9" ht="15" customHeight="1" x14ac:dyDescent="0.2">
      <c r="B52" t="s">
        <v>121</v>
      </c>
      <c r="C52" s="12">
        <v>26</v>
      </c>
      <c r="D52" s="8">
        <v>3.73</v>
      </c>
      <c r="E52" s="12">
        <v>24</v>
      </c>
      <c r="F52" s="8">
        <v>5.47</v>
      </c>
      <c r="G52" s="12">
        <v>2</v>
      </c>
      <c r="H52" s="8">
        <v>0.84</v>
      </c>
      <c r="I52" s="12">
        <v>0</v>
      </c>
    </row>
    <row r="53" spans="2:9" ht="15" customHeight="1" x14ac:dyDescent="0.2">
      <c r="B53" t="s">
        <v>118</v>
      </c>
      <c r="C53" s="12">
        <v>21</v>
      </c>
      <c r="D53" s="8">
        <v>3.01</v>
      </c>
      <c r="E53" s="12">
        <v>13</v>
      </c>
      <c r="F53" s="8">
        <v>2.96</v>
      </c>
      <c r="G53" s="12">
        <v>8</v>
      </c>
      <c r="H53" s="8">
        <v>3.35</v>
      </c>
      <c r="I53" s="12">
        <v>0</v>
      </c>
    </row>
    <row r="54" spans="2:9" ht="15" customHeight="1" x14ac:dyDescent="0.2">
      <c r="B54" t="s">
        <v>122</v>
      </c>
      <c r="C54" s="12">
        <v>18</v>
      </c>
      <c r="D54" s="8">
        <v>2.58</v>
      </c>
      <c r="E54" s="12">
        <v>5</v>
      </c>
      <c r="F54" s="8">
        <v>1.1399999999999999</v>
      </c>
      <c r="G54" s="12">
        <v>13</v>
      </c>
      <c r="H54" s="8">
        <v>5.44</v>
      </c>
      <c r="I54" s="12">
        <v>0</v>
      </c>
    </row>
    <row r="55" spans="2:9" ht="15" customHeight="1" x14ac:dyDescent="0.2">
      <c r="B55" t="s">
        <v>161</v>
      </c>
      <c r="C55" s="12">
        <v>17</v>
      </c>
      <c r="D55" s="8">
        <v>2.44</v>
      </c>
      <c r="E55" s="12">
        <v>15</v>
      </c>
      <c r="F55" s="8">
        <v>3.42</v>
      </c>
      <c r="G55" s="12">
        <v>2</v>
      </c>
      <c r="H55" s="8">
        <v>0.84</v>
      </c>
      <c r="I55" s="12">
        <v>0</v>
      </c>
    </row>
    <row r="56" spans="2:9" ht="15" customHeight="1" x14ac:dyDescent="0.2">
      <c r="B56" t="s">
        <v>120</v>
      </c>
      <c r="C56" s="12">
        <v>17</v>
      </c>
      <c r="D56" s="8">
        <v>2.44</v>
      </c>
      <c r="E56" s="12">
        <v>10</v>
      </c>
      <c r="F56" s="8">
        <v>2.2799999999999998</v>
      </c>
      <c r="G56" s="12">
        <v>7</v>
      </c>
      <c r="H56" s="8">
        <v>2.93</v>
      </c>
      <c r="I56" s="12">
        <v>0</v>
      </c>
    </row>
    <row r="57" spans="2:9" ht="15" customHeight="1" x14ac:dyDescent="0.2">
      <c r="B57" t="s">
        <v>162</v>
      </c>
      <c r="C57" s="12">
        <v>17</v>
      </c>
      <c r="D57" s="8">
        <v>2.44</v>
      </c>
      <c r="E57" s="12">
        <v>16</v>
      </c>
      <c r="F57" s="8">
        <v>3.64</v>
      </c>
      <c r="G57" s="12">
        <v>1</v>
      </c>
      <c r="H57" s="8">
        <v>0.42</v>
      </c>
      <c r="I57" s="12">
        <v>0</v>
      </c>
    </row>
    <row r="58" spans="2:9" ht="15" customHeight="1" x14ac:dyDescent="0.2">
      <c r="B58" t="s">
        <v>128</v>
      </c>
      <c r="C58" s="12">
        <v>17</v>
      </c>
      <c r="D58" s="8">
        <v>2.44</v>
      </c>
      <c r="E58" s="12">
        <v>15</v>
      </c>
      <c r="F58" s="8">
        <v>3.42</v>
      </c>
      <c r="G58" s="12">
        <v>2</v>
      </c>
      <c r="H58" s="8">
        <v>0.84</v>
      </c>
      <c r="I58" s="12">
        <v>0</v>
      </c>
    </row>
    <row r="59" spans="2:9" ht="15" customHeight="1" x14ac:dyDescent="0.2">
      <c r="B59" t="s">
        <v>133</v>
      </c>
      <c r="C59" s="12">
        <v>17</v>
      </c>
      <c r="D59" s="8">
        <v>2.44</v>
      </c>
      <c r="E59" s="12">
        <v>14</v>
      </c>
      <c r="F59" s="8">
        <v>3.19</v>
      </c>
      <c r="G59" s="12">
        <v>3</v>
      </c>
      <c r="H59" s="8">
        <v>1.26</v>
      </c>
      <c r="I59" s="12">
        <v>0</v>
      </c>
    </row>
    <row r="60" spans="2:9" ht="15" customHeight="1" x14ac:dyDescent="0.2">
      <c r="B60" t="s">
        <v>135</v>
      </c>
      <c r="C60" s="12">
        <v>17</v>
      </c>
      <c r="D60" s="8">
        <v>2.44</v>
      </c>
      <c r="E60" s="12">
        <v>14</v>
      </c>
      <c r="F60" s="8">
        <v>3.19</v>
      </c>
      <c r="G60" s="12">
        <v>3</v>
      </c>
      <c r="H60" s="8">
        <v>1.26</v>
      </c>
      <c r="I60" s="12">
        <v>0</v>
      </c>
    </row>
    <row r="61" spans="2:9" ht="15" customHeight="1" x14ac:dyDescent="0.2">
      <c r="B61" t="s">
        <v>201</v>
      </c>
      <c r="C61" s="12">
        <v>16</v>
      </c>
      <c r="D61" s="8">
        <v>2.2999999999999998</v>
      </c>
      <c r="E61" s="12">
        <v>15</v>
      </c>
      <c r="F61" s="8">
        <v>3.42</v>
      </c>
      <c r="G61" s="12">
        <v>1</v>
      </c>
      <c r="H61" s="8">
        <v>0.42</v>
      </c>
      <c r="I61" s="12">
        <v>0</v>
      </c>
    </row>
    <row r="62" spans="2:9" ht="15" customHeight="1" x14ac:dyDescent="0.2">
      <c r="B62" t="s">
        <v>129</v>
      </c>
      <c r="C62" s="12">
        <v>15</v>
      </c>
      <c r="D62" s="8">
        <v>2.15</v>
      </c>
      <c r="E62" s="12">
        <v>15</v>
      </c>
      <c r="F62" s="8">
        <v>3.42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171</v>
      </c>
      <c r="C63" s="12">
        <v>14</v>
      </c>
      <c r="D63" s="8">
        <v>2.0099999999999998</v>
      </c>
      <c r="E63" s="12">
        <v>5</v>
      </c>
      <c r="F63" s="8">
        <v>1.1399999999999999</v>
      </c>
      <c r="G63" s="12">
        <v>9</v>
      </c>
      <c r="H63" s="8">
        <v>3.77</v>
      </c>
      <c r="I63" s="12">
        <v>0</v>
      </c>
    </row>
    <row r="64" spans="2:9" ht="15" customHeight="1" x14ac:dyDescent="0.2">
      <c r="B64" t="s">
        <v>116</v>
      </c>
      <c r="C64" s="12">
        <v>13</v>
      </c>
      <c r="D64" s="8">
        <v>1.87</v>
      </c>
      <c r="E64" s="12">
        <v>2</v>
      </c>
      <c r="F64" s="8">
        <v>0.46</v>
      </c>
      <c r="G64" s="12">
        <v>11</v>
      </c>
      <c r="H64" s="8">
        <v>4.5999999999999996</v>
      </c>
      <c r="I64" s="12">
        <v>0</v>
      </c>
    </row>
    <row r="65" spans="2:9" ht="15" customHeight="1" x14ac:dyDescent="0.2">
      <c r="B65" t="s">
        <v>124</v>
      </c>
      <c r="C65" s="12">
        <v>12</v>
      </c>
      <c r="D65" s="8">
        <v>1.72</v>
      </c>
      <c r="E65" s="12">
        <v>8</v>
      </c>
      <c r="F65" s="8">
        <v>1.82</v>
      </c>
      <c r="G65" s="12">
        <v>4</v>
      </c>
      <c r="H65" s="8">
        <v>1.67</v>
      </c>
      <c r="I65" s="12">
        <v>0</v>
      </c>
    </row>
    <row r="66" spans="2:9" ht="15" customHeight="1" x14ac:dyDescent="0.2">
      <c r="B66" t="s">
        <v>160</v>
      </c>
      <c r="C66" s="12">
        <v>11</v>
      </c>
      <c r="D66" s="8">
        <v>1.58</v>
      </c>
      <c r="E66" s="12">
        <v>8</v>
      </c>
      <c r="F66" s="8">
        <v>1.82</v>
      </c>
      <c r="G66" s="12">
        <v>3</v>
      </c>
      <c r="H66" s="8">
        <v>1.26</v>
      </c>
      <c r="I66" s="12">
        <v>0</v>
      </c>
    </row>
    <row r="67" spans="2:9" ht="15" customHeight="1" x14ac:dyDescent="0.2">
      <c r="B67" t="s">
        <v>156</v>
      </c>
      <c r="C67" s="12">
        <v>11</v>
      </c>
      <c r="D67" s="8">
        <v>1.58</v>
      </c>
      <c r="E67" s="12">
        <v>9</v>
      </c>
      <c r="F67" s="8">
        <v>2.0499999999999998</v>
      </c>
      <c r="G67" s="12">
        <v>2</v>
      </c>
      <c r="H67" s="8">
        <v>0.84</v>
      </c>
      <c r="I67" s="12">
        <v>0</v>
      </c>
    </row>
    <row r="68" spans="2:9" ht="15" customHeight="1" x14ac:dyDescent="0.2">
      <c r="B68" t="s">
        <v>134</v>
      </c>
      <c r="C68" s="12">
        <v>11</v>
      </c>
      <c r="D68" s="8">
        <v>1.58</v>
      </c>
      <c r="E68" s="12">
        <v>9</v>
      </c>
      <c r="F68" s="8">
        <v>2.0499999999999998</v>
      </c>
      <c r="G68" s="12">
        <v>2</v>
      </c>
      <c r="H68" s="8">
        <v>0.84</v>
      </c>
      <c r="I68" s="12">
        <v>0</v>
      </c>
    </row>
    <row r="69" spans="2:9" ht="15" customHeight="1" x14ac:dyDescent="0.2">
      <c r="B69" t="s">
        <v>153</v>
      </c>
      <c r="C69" s="12">
        <v>10</v>
      </c>
      <c r="D69" s="8">
        <v>1.43</v>
      </c>
      <c r="E69" s="12">
        <v>3</v>
      </c>
      <c r="F69" s="8">
        <v>0.68</v>
      </c>
      <c r="G69" s="12">
        <v>7</v>
      </c>
      <c r="H69" s="8">
        <v>2.93</v>
      </c>
      <c r="I69" s="12">
        <v>0</v>
      </c>
    </row>
    <row r="70" spans="2:9" ht="15" customHeight="1" x14ac:dyDescent="0.2">
      <c r="B70" t="s">
        <v>119</v>
      </c>
      <c r="C70" s="12">
        <v>10</v>
      </c>
      <c r="D70" s="8">
        <v>1.43</v>
      </c>
      <c r="E70" s="12">
        <v>4</v>
      </c>
      <c r="F70" s="8">
        <v>0.91</v>
      </c>
      <c r="G70" s="12">
        <v>6</v>
      </c>
      <c r="H70" s="8">
        <v>2.5099999999999998</v>
      </c>
      <c r="I70" s="12">
        <v>0</v>
      </c>
    </row>
    <row r="71" spans="2:9" ht="15" customHeight="1" x14ac:dyDescent="0.2">
      <c r="B71" t="s">
        <v>126</v>
      </c>
      <c r="C71" s="12">
        <v>10</v>
      </c>
      <c r="D71" s="8">
        <v>1.43</v>
      </c>
      <c r="E71" s="12">
        <v>6</v>
      </c>
      <c r="F71" s="8">
        <v>1.37</v>
      </c>
      <c r="G71" s="12">
        <v>4</v>
      </c>
      <c r="H71" s="8">
        <v>1.67</v>
      </c>
      <c r="I71" s="12">
        <v>0</v>
      </c>
    </row>
    <row r="72" spans="2:9" ht="15" customHeight="1" x14ac:dyDescent="0.2">
      <c r="B72" t="s">
        <v>152</v>
      </c>
      <c r="C72" s="12">
        <v>10</v>
      </c>
      <c r="D72" s="8">
        <v>1.43</v>
      </c>
      <c r="E72" s="12">
        <v>7</v>
      </c>
      <c r="F72" s="8">
        <v>1.59</v>
      </c>
      <c r="G72" s="12">
        <v>3</v>
      </c>
      <c r="H72" s="8">
        <v>1.26</v>
      </c>
      <c r="I72" s="12">
        <v>0</v>
      </c>
    </row>
    <row r="73" spans="2:9" ht="15" customHeight="1" x14ac:dyDescent="0.2">
      <c r="B73" t="s">
        <v>166</v>
      </c>
      <c r="C73" s="12">
        <v>10</v>
      </c>
      <c r="D73" s="8">
        <v>1.43</v>
      </c>
      <c r="E73" s="12">
        <v>0</v>
      </c>
      <c r="F73" s="8">
        <v>0</v>
      </c>
      <c r="G73" s="12">
        <v>1</v>
      </c>
      <c r="H73" s="8">
        <v>0.42</v>
      </c>
      <c r="I73" s="12">
        <v>5</v>
      </c>
    </row>
    <row r="75" spans="2:9" ht="15" customHeight="1" x14ac:dyDescent="0.2">
      <c r="B75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3A06-D7F9-4DBE-8B78-EF217BA8F0A9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55</v>
      </c>
      <c r="D6" s="8">
        <v>17.350000000000001</v>
      </c>
      <c r="E6" s="12">
        <v>24</v>
      </c>
      <c r="F6" s="8">
        <v>12.97</v>
      </c>
      <c r="G6" s="12">
        <v>31</v>
      </c>
      <c r="H6" s="8">
        <v>25</v>
      </c>
      <c r="I6" s="12">
        <v>0</v>
      </c>
    </row>
    <row r="7" spans="2:9" ht="15" customHeight="1" x14ac:dyDescent="0.2">
      <c r="B7" t="s">
        <v>43</v>
      </c>
      <c r="C7" s="12">
        <v>25</v>
      </c>
      <c r="D7" s="8">
        <v>7.89</v>
      </c>
      <c r="E7" s="12">
        <v>9</v>
      </c>
      <c r="F7" s="8">
        <v>4.8600000000000003</v>
      </c>
      <c r="G7" s="12">
        <v>16</v>
      </c>
      <c r="H7" s="8">
        <v>12.9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2</v>
      </c>
      <c r="D10" s="8">
        <v>0.63</v>
      </c>
      <c r="E10" s="12">
        <v>0</v>
      </c>
      <c r="F10" s="8">
        <v>0</v>
      </c>
      <c r="G10" s="12">
        <v>2</v>
      </c>
      <c r="H10" s="8">
        <v>1.61</v>
      </c>
      <c r="I10" s="12">
        <v>0</v>
      </c>
    </row>
    <row r="11" spans="2:9" ht="15" customHeight="1" x14ac:dyDescent="0.2">
      <c r="B11" t="s">
        <v>47</v>
      </c>
      <c r="C11" s="12">
        <v>81</v>
      </c>
      <c r="D11" s="8">
        <v>25.55</v>
      </c>
      <c r="E11" s="12">
        <v>48</v>
      </c>
      <c r="F11" s="8">
        <v>25.95</v>
      </c>
      <c r="G11" s="12">
        <v>33</v>
      </c>
      <c r="H11" s="8">
        <v>26.61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15</v>
      </c>
      <c r="D13" s="8">
        <v>4.7300000000000004</v>
      </c>
      <c r="E13" s="12">
        <v>5</v>
      </c>
      <c r="F13" s="8">
        <v>2.7</v>
      </c>
      <c r="G13" s="12">
        <v>10</v>
      </c>
      <c r="H13" s="8">
        <v>8.06</v>
      </c>
      <c r="I13" s="12">
        <v>0</v>
      </c>
    </row>
    <row r="14" spans="2:9" ht="15" customHeight="1" x14ac:dyDescent="0.2">
      <c r="B14" t="s">
        <v>50</v>
      </c>
      <c r="C14" s="12">
        <v>11</v>
      </c>
      <c r="D14" s="8">
        <v>3.47</v>
      </c>
      <c r="E14" s="12">
        <v>5</v>
      </c>
      <c r="F14" s="8">
        <v>2.7</v>
      </c>
      <c r="G14" s="12">
        <v>4</v>
      </c>
      <c r="H14" s="8">
        <v>3.23</v>
      </c>
      <c r="I14" s="12">
        <v>1</v>
      </c>
    </row>
    <row r="15" spans="2:9" ht="15" customHeight="1" x14ac:dyDescent="0.2">
      <c r="B15" t="s">
        <v>51</v>
      </c>
      <c r="C15" s="12">
        <v>37</v>
      </c>
      <c r="D15" s="8">
        <v>11.67</v>
      </c>
      <c r="E15" s="12">
        <v>30</v>
      </c>
      <c r="F15" s="8">
        <v>16.22</v>
      </c>
      <c r="G15" s="12">
        <v>6</v>
      </c>
      <c r="H15" s="8">
        <v>4.84</v>
      </c>
      <c r="I15" s="12">
        <v>0</v>
      </c>
    </row>
    <row r="16" spans="2:9" ht="15" customHeight="1" x14ac:dyDescent="0.2">
      <c r="B16" t="s">
        <v>52</v>
      </c>
      <c r="C16" s="12">
        <v>50</v>
      </c>
      <c r="D16" s="8">
        <v>15.77</v>
      </c>
      <c r="E16" s="12">
        <v>39</v>
      </c>
      <c r="F16" s="8">
        <v>21.08</v>
      </c>
      <c r="G16" s="12">
        <v>10</v>
      </c>
      <c r="H16" s="8">
        <v>8.06</v>
      </c>
      <c r="I16" s="12">
        <v>0</v>
      </c>
    </row>
    <row r="17" spans="2:9" ht="15" customHeight="1" x14ac:dyDescent="0.2">
      <c r="B17" t="s">
        <v>53</v>
      </c>
      <c r="C17" s="12">
        <v>12</v>
      </c>
      <c r="D17" s="8">
        <v>3.79</v>
      </c>
      <c r="E17" s="12">
        <v>6</v>
      </c>
      <c r="F17" s="8">
        <v>3.24</v>
      </c>
      <c r="G17" s="12">
        <v>3</v>
      </c>
      <c r="H17" s="8">
        <v>2.42</v>
      </c>
      <c r="I17" s="12">
        <v>0</v>
      </c>
    </row>
    <row r="18" spans="2:9" ht="15" customHeight="1" x14ac:dyDescent="0.2">
      <c r="B18" t="s">
        <v>54</v>
      </c>
      <c r="C18" s="12">
        <v>14</v>
      </c>
      <c r="D18" s="8">
        <v>4.42</v>
      </c>
      <c r="E18" s="12">
        <v>8</v>
      </c>
      <c r="F18" s="8">
        <v>4.32</v>
      </c>
      <c r="G18" s="12">
        <v>5</v>
      </c>
      <c r="H18" s="8">
        <v>4.03</v>
      </c>
      <c r="I18" s="12">
        <v>0</v>
      </c>
    </row>
    <row r="19" spans="2:9" ht="15" customHeight="1" x14ac:dyDescent="0.2">
      <c r="B19" t="s">
        <v>55</v>
      </c>
      <c r="C19" s="12">
        <v>15</v>
      </c>
      <c r="D19" s="8">
        <v>4.7300000000000004</v>
      </c>
      <c r="E19" s="12">
        <v>11</v>
      </c>
      <c r="F19" s="8">
        <v>5.95</v>
      </c>
      <c r="G19" s="12">
        <v>4</v>
      </c>
      <c r="H19" s="8">
        <v>3.23</v>
      </c>
      <c r="I19" s="12">
        <v>0</v>
      </c>
    </row>
    <row r="20" spans="2:9" ht="15" customHeight="1" x14ac:dyDescent="0.2">
      <c r="B20" s="9" t="s">
        <v>225</v>
      </c>
      <c r="C20" s="12">
        <f>SUM(LTBL_04501[総数／事業所数])</f>
        <v>317</v>
      </c>
      <c r="E20" s="12">
        <f>SUBTOTAL(109,LTBL_04501[個人／事業所数])</f>
        <v>185</v>
      </c>
      <c r="G20" s="12">
        <f>SUBTOTAL(109,LTBL_04501[法人／事業所数])</f>
        <v>124</v>
      </c>
      <c r="I20" s="12">
        <f>SUBTOTAL(109,LTBL_04501[法人以外の団体／事業所数])</f>
        <v>1</v>
      </c>
    </row>
    <row r="21" spans="2:9" ht="15" customHeight="1" x14ac:dyDescent="0.2">
      <c r="E21" s="11">
        <f>LTBL_04501[[#Totals],[個人／事業所数]]/LTBL_04501[[#Totals],[総数／事業所数]]</f>
        <v>0.58359621451104104</v>
      </c>
      <c r="G21" s="11">
        <f>LTBL_04501[[#Totals],[法人／事業所数]]/LTBL_04501[[#Totals],[総数／事業所数]]</f>
        <v>0.39116719242902209</v>
      </c>
      <c r="I21" s="11">
        <f>LTBL_04501[[#Totals],[法人以外の団体／事業所数]]/LTBL_04501[[#Totals],[総数／事業所数]]</f>
        <v>3.1545741324921135E-3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43</v>
      </c>
      <c r="D24" s="8">
        <v>13.56</v>
      </c>
      <c r="E24" s="12">
        <v>36</v>
      </c>
      <c r="F24" s="8">
        <v>19.46</v>
      </c>
      <c r="G24" s="12">
        <v>7</v>
      </c>
      <c r="H24" s="8">
        <v>5.65</v>
      </c>
      <c r="I24" s="12">
        <v>0</v>
      </c>
    </row>
    <row r="25" spans="2:9" ht="15" customHeight="1" x14ac:dyDescent="0.2">
      <c r="B25" t="s">
        <v>79</v>
      </c>
      <c r="C25" s="12">
        <v>31</v>
      </c>
      <c r="D25" s="8">
        <v>9.7799999999999994</v>
      </c>
      <c r="E25" s="12">
        <v>27</v>
      </c>
      <c r="F25" s="8">
        <v>14.59</v>
      </c>
      <c r="G25" s="12">
        <v>4</v>
      </c>
      <c r="H25" s="8">
        <v>3.23</v>
      </c>
      <c r="I25" s="12">
        <v>0</v>
      </c>
    </row>
    <row r="26" spans="2:9" ht="15" customHeight="1" x14ac:dyDescent="0.2">
      <c r="B26" t="s">
        <v>74</v>
      </c>
      <c r="C26" s="12">
        <v>29</v>
      </c>
      <c r="D26" s="8">
        <v>9.15</v>
      </c>
      <c r="E26" s="12">
        <v>17</v>
      </c>
      <c r="F26" s="8">
        <v>9.19</v>
      </c>
      <c r="G26" s="12">
        <v>12</v>
      </c>
      <c r="H26" s="8">
        <v>9.68</v>
      </c>
      <c r="I26" s="12">
        <v>0</v>
      </c>
    </row>
    <row r="27" spans="2:9" ht="15" customHeight="1" x14ac:dyDescent="0.2">
      <c r="B27" t="s">
        <v>64</v>
      </c>
      <c r="C27" s="12">
        <v>24</v>
      </c>
      <c r="D27" s="8">
        <v>7.57</v>
      </c>
      <c r="E27" s="12">
        <v>5</v>
      </c>
      <c r="F27" s="8">
        <v>2.7</v>
      </c>
      <c r="G27" s="12">
        <v>19</v>
      </c>
      <c r="H27" s="8">
        <v>15.32</v>
      </c>
      <c r="I27" s="12">
        <v>0</v>
      </c>
    </row>
    <row r="28" spans="2:9" ht="15" customHeight="1" x14ac:dyDescent="0.2">
      <c r="B28" t="s">
        <v>65</v>
      </c>
      <c r="C28" s="12">
        <v>22</v>
      </c>
      <c r="D28" s="8">
        <v>6.94</v>
      </c>
      <c r="E28" s="12">
        <v>17</v>
      </c>
      <c r="F28" s="8">
        <v>9.19</v>
      </c>
      <c r="G28" s="12">
        <v>5</v>
      </c>
      <c r="H28" s="8">
        <v>4.03</v>
      </c>
      <c r="I28" s="12">
        <v>0</v>
      </c>
    </row>
    <row r="29" spans="2:9" ht="15" customHeight="1" x14ac:dyDescent="0.2">
      <c r="B29" t="s">
        <v>72</v>
      </c>
      <c r="C29" s="12">
        <v>13</v>
      </c>
      <c r="D29" s="8">
        <v>4.0999999999999996</v>
      </c>
      <c r="E29" s="12">
        <v>10</v>
      </c>
      <c r="F29" s="8">
        <v>5.41</v>
      </c>
      <c r="G29" s="12">
        <v>3</v>
      </c>
      <c r="H29" s="8">
        <v>2.42</v>
      </c>
      <c r="I29" s="12">
        <v>0</v>
      </c>
    </row>
    <row r="30" spans="2:9" ht="15" customHeight="1" x14ac:dyDescent="0.2">
      <c r="B30" t="s">
        <v>73</v>
      </c>
      <c r="C30" s="12">
        <v>13</v>
      </c>
      <c r="D30" s="8">
        <v>4.0999999999999996</v>
      </c>
      <c r="E30" s="12">
        <v>10</v>
      </c>
      <c r="F30" s="8">
        <v>5.41</v>
      </c>
      <c r="G30" s="12">
        <v>3</v>
      </c>
      <c r="H30" s="8">
        <v>2.42</v>
      </c>
      <c r="I30" s="12">
        <v>0</v>
      </c>
    </row>
    <row r="31" spans="2:9" ht="15" customHeight="1" x14ac:dyDescent="0.2">
      <c r="B31" t="s">
        <v>81</v>
      </c>
      <c r="C31" s="12">
        <v>12</v>
      </c>
      <c r="D31" s="8">
        <v>3.79</v>
      </c>
      <c r="E31" s="12">
        <v>6</v>
      </c>
      <c r="F31" s="8">
        <v>3.24</v>
      </c>
      <c r="G31" s="12">
        <v>3</v>
      </c>
      <c r="H31" s="8">
        <v>2.42</v>
      </c>
      <c r="I31" s="12">
        <v>0</v>
      </c>
    </row>
    <row r="32" spans="2:9" ht="15" customHeight="1" x14ac:dyDescent="0.2">
      <c r="B32" t="s">
        <v>71</v>
      </c>
      <c r="C32" s="12">
        <v>11</v>
      </c>
      <c r="D32" s="8">
        <v>3.47</v>
      </c>
      <c r="E32" s="12">
        <v>6</v>
      </c>
      <c r="F32" s="8">
        <v>3.24</v>
      </c>
      <c r="G32" s="12">
        <v>5</v>
      </c>
      <c r="H32" s="8">
        <v>4.03</v>
      </c>
      <c r="I32" s="12">
        <v>0</v>
      </c>
    </row>
    <row r="33" spans="2:9" ht="15" customHeight="1" x14ac:dyDescent="0.2">
      <c r="B33" t="s">
        <v>87</v>
      </c>
      <c r="C33" s="12">
        <v>10</v>
      </c>
      <c r="D33" s="8">
        <v>3.15</v>
      </c>
      <c r="E33" s="12">
        <v>9</v>
      </c>
      <c r="F33" s="8">
        <v>4.8600000000000003</v>
      </c>
      <c r="G33" s="12">
        <v>1</v>
      </c>
      <c r="H33" s="8">
        <v>0.81</v>
      </c>
      <c r="I33" s="12">
        <v>0</v>
      </c>
    </row>
    <row r="34" spans="2:9" ht="15" customHeight="1" x14ac:dyDescent="0.2">
      <c r="B34" t="s">
        <v>66</v>
      </c>
      <c r="C34" s="12">
        <v>9</v>
      </c>
      <c r="D34" s="8">
        <v>2.84</v>
      </c>
      <c r="E34" s="12">
        <v>2</v>
      </c>
      <c r="F34" s="8">
        <v>1.08</v>
      </c>
      <c r="G34" s="12">
        <v>7</v>
      </c>
      <c r="H34" s="8">
        <v>5.65</v>
      </c>
      <c r="I34" s="12">
        <v>0</v>
      </c>
    </row>
    <row r="35" spans="2:9" ht="15" customHeight="1" x14ac:dyDescent="0.2">
      <c r="B35" t="s">
        <v>76</v>
      </c>
      <c r="C35" s="12">
        <v>9</v>
      </c>
      <c r="D35" s="8">
        <v>2.84</v>
      </c>
      <c r="E35" s="12">
        <v>4</v>
      </c>
      <c r="F35" s="8">
        <v>2.16</v>
      </c>
      <c r="G35" s="12">
        <v>5</v>
      </c>
      <c r="H35" s="8">
        <v>4.03</v>
      </c>
      <c r="I35" s="12">
        <v>0</v>
      </c>
    </row>
    <row r="36" spans="2:9" ht="15" customHeight="1" x14ac:dyDescent="0.2">
      <c r="B36" t="s">
        <v>78</v>
      </c>
      <c r="C36" s="12">
        <v>8</v>
      </c>
      <c r="D36" s="8">
        <v>2.52</v>
      </c>
      <c r="E36" s="12">
        <v>4</v>
      </c>
      <c r="F36" s="8">
        <v>2.16</v>
      </c>
      <c r="G36" s="12">
        <v>3</v>
      </c>
      <c r="H36" s="8">
        <v>2.42</v>
      </c>
      <c r="I36" s="12">
        <v>0</v>
      </c>
    </row>
    <row r="37" spans="2:9" ht="15" customHeight="1" x14ac:dyDescent="0.2">
      <c r="B37" t="s">
        <v>82</v>
      </c>
      <c r="C37" s="12">
        <v>8</v>
      </c>
      <c r="D37" s="8">
        <v>2.52</v>
      </c>
      <c r="E37" s="12">
        <v>8</v>
      </c>
      <c r="F37" s="8">
        <v>4.32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93</v>
      </c>
      <c r="C38" s="12">
        <v>6</v>
      </c>
      <c r="D38" s="8">
        <v>1.89</v>
      </c>
      <c r="E38" s="12">
        <v>3</v>
      </c>
      <c r="F38" s="8">
        <v>1.62</v>
      </c>
      <c r="G38" s="12">
        <v>2</v>
      </c>
      <c r="H38" s="8">
        <v>1.61</v>
      </c>
      <c r="I38" s="12">
        <v>0</v>
      </c>
    </row>
    <row r="39" spans="2:9" ht="15" customHeight="1" x14ac:dyDescent="0.2">
      <c r="B39" t="s">
        <v>83</v>
      </c>
      <c r="C39" s="12">
        <v>6</v>
      </c>
      <c r="D39" s="8">
        <v>1.89</v>
      </c>
      <c r="E39" s="12">
        <v>0</v>
      </c>
      <c r="F39" s="8">
        <v>0</v>
      </c>
      <c r="G39" s="12">
        <v>5</v>
      </c>
      <c r="H39" s="8">
        <v>4.03</v>
      </c>
      <c r="I39" s="12">
        <v>0</v>
      </c>
    </row>
    <row r="40" spans="2:9" ht="15" customHeight="1" x14ac:dyDescent="0.2">
      <c r="B40" t="s">
        <v>91</v>
      </c>
      <c r="C40" s="12">
        <v>5</v>
      </c>
      <c r="D40" s="8">
        <v>1.58</v>
      </c>
      <c r="E40" s="12">
        <v>1</v>
      </c>
      <c r="F40" s="8">
        <v>0.54</v>
      </c>
      <c r="G40" s="12">
        <v>4</v>
      </c>
      <c r="H40" s="8">
        <v>3.23</v>
      </c>
      <c r="I40" s="12">
        <v>0</v>
      </c>
    </row>
    <row r="41" spans="2:9" ht="15" customHeight="1" x14ac:dyDescent="0.2">
      <c r="B41" t="s">
        <v>90</v>
      </c>
      <c r="C41" s="12">
        <v>5</v>
      </c>
      <c r="D41" s="8">
        <v>1.58</v>
      </c>
      <c r="E41" s="12">
        <v>2</v>
      </c>
      <c r="F41" s="8">
        <v>1.08</v>
      </c>
      <c r="G41" s="12">
        <v>3</v>
      </c>
      <c r="H41" s="8">
        <v>2.42</v>
      </c>
      <c r="I41" s="12">
        <v>0</v>
      </c>
    </row>
    <row r="42" spans="2:9" ht="15" customHeight="1" x14ac:dyDescent="0.2">
      <c r="B42" t="s">
        <v>75</v>
      </c>
      <c r="C42" s="12">
        <v>5</v>
      </c>
      <c r="D42" s="8">
        <v>1.58</v>
      </c>
      <c r="E42" s="12">
        <v>1</v>
      </c>
      <c r="F42" s="8">
        <v>0.54</v>
      </c>
      <c r="G42" s="12">
        <v>4</v>
      </c>
      <c r="H42" s="8">
        <v>3.23</v>
      </c>
      <c r="I42" s="12">
        <v>0</v>
      </c>
    </row>
    <row r="43" spans="2:9" ht="15" customHeight="1" x14ac:dyDescent="0.2">
      <c r="B43" t="s">
        <v>86</v>
      </c>
      <c r="C43" s="12">
        <v>4</v>
      </c>
      <c r="D43" s="8">
        <v>1.26</v>
      </c>
      <c r="E43" s="12">
        <v>2</v>
      </c>
      <c r="F43" s="8">
        <v>1.08</v>
      </c>
      <c r="G43" s="12">
        <v>2</v>
      </c>
      <c r="H43" s="8">
        <v>1.61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131</v>
      </c>
      <c r="C47" s="12">
        <v>20</v>
      </c>
      <c r="D47" s="8">
        <v>6.31</v>
      </c>
      <c r="E47" s="12">
        <v>19</v>
      </c>
      <c r="F47" s="8">
        <v>10.27</v>
      </c>
      <c r="G47" s="12">
        <v>1</v>
      </c>
      <c r="H47" s="8">
        <v>0.81</v>
      </c>
      <c r="I47" s="12">
        <v>0</v>
      </c>
    </row>
    <row r="48" spans="2:9" ht="15" customHeight="1" x14ac:dyDescent="0.2">
      <c r="B48" t="s">
        <v>132</v>
      </c>
      <c r="C48" s="12">
        <v>16</v>
      </c>
      <c r="D48" s="8">
        <v>5.05</v>
      </c>
      <c r="E48" s="12">
        <v>14</v>
      </c>
      <c r="F48" s="8">
        <v>7.57</v>
      </c>
      <c r="G48" s="12">
        <v>2</v>
      </c>
      <c r="H48" s="8">
        <v>1.61</v>
      </c>
      <c r="I48" s="12">
        <v>0</v>
      </c>
    </row>
    <row r="49" spans="2:9" ht="15" customHeight="1" x14ac:dyDescent="0.2">
      <c r="B49" t="s">
        <v>170</v>
      </c>
      <c r="C49" s="12">
        <v>10</v>
      </c>
      <c r="D49" s="8">
        <v>3.15</v>
      </c>
      <c r="E49" s="12">
        <v>9</v>
      </c>
      <c r="F49" s="8">
        <v>4.8600000000000003</v>
      </c>
      <c r="G49" s="12">
        <v>1</v>
      </c>
      <c r="H49" s="8">
        <v>0.81</v>
      </c>
      <c r="I49" s="12">
        <v>0</v>
      </c>
    </row>
    <row r="50" spans="2:9" ht="15" customHeight="1" x14ac:dyDescent="0.2">
      <c r="B50" t="s">
        <v>135</v>
      </c>
      <c r="C50" s="12">
        <v>10</v>
      </c>
      <c r="D50" s="8">
        <v>3.15</v>
      </c>
      <c r="E50" s="12">
        <v>9</v>
      </c>
      <c r="F50" s="8">
        <v>4.8600000000000003</v>
      </c>
      <c r="G50" s="12">
        <v>1</v>
      </c>
      <c r="H50" s="8">
        <v>0.81</v>
      </c>
      <c r="I50" s="12">
        <v>0</v>
      </c>
    </row>
    <row r="51" spans="2:9" ht="15" customHeight="1" x14ac:dyDescent="0.2">
      <c r="B51" t="s">
        <v>124</v>
      </c>
      <c r="C51" s="12">
        <v>9</v>
      </c>
      <c r="D51" s="8">
        <v>2.84</v>
      </c>
      <c r="E51" s="12">
        <v>8</v>
      </c>
      <c r="F51" s="8">
        <v>4.32</v>
      </c>
      <c r="G51" s="12">
        <v>1</v>
      </c>
      <c r="H51" s="8">
        <v>0.81</v>
      </c>
      <c r="I51" s="12">
        <v>0</v>
      </c>
    </row>
    <row r="52" spans="2:9" ht="15" customHeight="1" x14ac:dyDescent="0.2">
      <c r="B52" t="s">
        <v>126</v>
      </c>
      <c r="C52" s="12">
        <v>9</v>
      </c>
      <c r="D52" s="8">
        <v>2.84</v>
      </c>
      <c r="E52" s="12">
        <v>4</v>
      </c>
      <c r="F52" s="8">
        <v>2.16</v>
      </c>
      <c r="G52" s="12">
        <v>5</v>
      </c>
      <c r="H52" s="8">
        <v>4.03</v>
      </c>
      <c r="I52" s="12">
        <v>0</v>
      </c>
    </row>
    <row r="53" spans="2:9" ht="15" customHeight="1" x14ac:dyDescent="0.2">
      <c r="B53" t="s">
        <v>116</v>
      </c>
      <c r="C53" s="12">
        <v>7</v>
      </c>
      <c r="D53" s="8">
        <v>2.21</v>
      </c>
      <c r="E53" s="12">
        <v>0</v>
      </c>
      <c r="F53" s="8">
        <v>0</v>
      </c>
      <c r="G53" s="12">
        <v>7</v>
      </c>
      <c r="H53" s="8">
        <v>5.65</v>
      </c>
      <c r="I53" s="12">
        <v>0</v>
      </c>
    </row>
    <row r="54" spans="2:9" ht="15" customHeight="1" x14ac:dyDescent="0.2">
      <c r="B54" t="s">
        <v>149</v>
      </c>
      <c r="C54" s="12">
        <v>7</v>
      </c>
      <c r="D54" s="8">
        <v>2.21</v>
      </c>
      <c r="E54" s="12">
        <v>3</v>
      </c>
      <c r="F54" s="8">
        <v>1.62</v>
      </c>
      <c r="G54" s="12">
        <v>4</v>
      </c>
      <c r="H54" s="8">
        <v>3.23</v>
      </c>
      <c r="I54" s="12">
        <v>0</v>
      </c>
    </row>
    <row r="55" spans="2:9" ht="15" customHeight="1" x14ac:dyDescent="0.2">
      <c r="B55" t="s">
        <v>130</v>
      </c>
      <c r="C55" s="12">
        <v>7</v>
      </c>
      <c r="D55" s="8">
        <v>2.21</v>
      </c>
      <c r="E55" s="12">
        <v>6</v>
      </c>
      <c r="F55" s="8">
        <v>3.24</v>
      </c>
      <c r="G55" s="12">
        <v>1</v>
      </c>
      <c r="H55" s="8">
        <v>0.81</v>
      </c>
      <c r="I55" s="12">
        <v>0</v>
      </c>
    </row>
    <row r="56" spans="2:9" ht="15" customHeight="1" x14ac:dyDescent="0.2">
      <c r="B56" t="s">
        <v>122</v>
      </c>
      <c r="C56" s="12">
        <v>6</v>
      </c>
      <c r="D56" s="8">
        <v>1.89</v>
      </c>
      <c r="E56" s="12">
        <v>4</v>
      </c>
      <c r="F56" s="8">
        <v>2.16</v>
      </c>
      <c r="G56" s="12">
        <v>2</v>
      </c>
      <c r="H56" s="8">
        <v>1.61</v>
      </c>
      <c r="I56" s="12">
        <v>0</v>
      </c>
    </row>
    <row r="57" spans="2:9" ht="15" customHeight="1" x14ac:dyDescent="0.2">
      <c r="B57" t="s">
        <v>156</v>
      </c>
      <c r="C57" s="12">
        <v>6</v>
      </c>
      <c r="D57" s="8">
        <v>1.89</v>
      </c>
      <c r="E57" s="12">
        <v>5</v>
      </c>
      <c r="F57" s="8">
        <v>2.7</v>
      </c>
      <c r="G57" s="12">
        <v>1</v>
      </c>
      <c r="H57" s="8">
        <v>0.81</v>
      </c>
      <c r="I57" s="12">
        <v>0</v>
      </c>
    </row>
    <row r="58" spans="2:9" ht="15" customHeight="1" x14ac:dyDescent="0.2">
      <c r="B58" t="s">
        <v>171</v>
      </c>
      <c r="C58" s="12">
        <v>6</v>
      </c>
      <c r="D58" s="8">
        <v>1.89</v>
      </c>
      <c r="E58" s="12">
        <v>2</v>
      </c>
      <c r="F58" s="8">
        <v>1.08</v>
      </c>
      <c r="G58" s="12">
        <v>4</v>
      </c>
      <c r="H58" s="8">
        <v>3.23</v>
      </c>
      <c r="I58" s="12">
        <v>0</v>
      </c>
    </row>
    <row r="59" spans="2:9" ht="15" customHeight="1" x14ac:dyDescent="0.2">
      <c r="B59" t="s">
        <v>128</v>
      </c>
      <c r="C59" s="12">
        <v>6</v>
      </c>
      <c r="D59" s="8">
        <v>1.89</v>
      </c>
      <c r="E59" s="12">
        <v>6</v>
      </c>
      <c r="F59" s="8">
        <v>3.24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193</v>
      </c>
      <c r="C60" s="12">
        <v>6</v>
      </c>
      <c r="D60" s="8">
        <v>1.89</v>
      </c>
      <c r="E60" s="12">
        <v>3</v>
      </c>
      <c r="F60" s="8">
        <v>1.62</v>
      </c>
      <c r="G60" s="12">
        <v>2</v>
      </c>
      <c r="H60" s="8">
        <v>1.61</v>
      </c>
      <c r="I60" s="12">
        <v>0</v>
      </c>
    </row>
    <row r="61" spans="2:9" ht="15" customHeight="1" x14ac:dyDescent="0.2">
      <c r="B61" t="s">
        <v>167</v>
      </c>
      <c r="C61" s="12">
        <v>5</v>
      </c>
      <c r="D61" s="8">
        <v>1.58</v>
      </c>
      <c r="E61" s="12">
        <v>4</v>
      </c>
      <c r="F61" s="8">
        <v>2.16</v>
      </c>
      <c r="G61" s="12">
        <v>1</v>
      </c>
      <c r="H61" s="8">
        <v>0.81</v>
      </c>
      <c r="I61" s="12">
        <v>0</v>
      </c>
    </row>
    <row r="62" spans="2:9" ht="15" customHeight="1" x14ac:dyDescent="0.2">
      <c r="B62" t="s">
        <v>145</v>
      </c>
      <c r="C62" s="12">
        <v>5</v>
      </c>
      <c r="D62" s="8">
        <v>1.58</v>
      </c>
      <c r="E62" s="12">
        <v>3</v>
      </c>
      <c r="F62" s="8">
        <v>1.62</v>
      </c>
      <c r="G62" s="12">
        <v>2</v>
      </c>
      <c r="H62" s="8">
        <v>1.61</v>
      </c>
      <c r="I62" s="12">
        <v>0</v>
      </c>
    </row>
    <row r="63" spans="2:9" ht="15" customHeight="1" x14ac:dyDescent="0.2">
      <c r="B63" t="s">
        <v>119</v>
      </c>
      <c r="C63" s="12">
        <v>5</v>
      </c>
      <c r="D63" s="8">
        <v>1.58</v>
      </c>
      <c r="E63" s="12">
        <v>0</v>
      </c>
      <c r="F63" s="8">
        <v>0</v>
      </c>
      <c r="G63" s="12">
        <v>5</v>
      </c>
      <c r="H63" s="8">
        <v>4.03</v>
      </c>
      <c r="I63" s="12">
        <v>0</v>
      </c>
    </row>
    <row r="64" spans="2:9" ht="15" customHeight="1" x14ac:dyDescent="0.2">
      <c r="B64" t="s">
        <v>140</v>
      </c>
      <c r="C64" s="12">
        <v>5</v>
      </c>
      <c r="D64" s="8">
        <v>1.58</v>
      </c>
      <c r="E64" s="12">
        <v>2</v>
      </c>
      <c r="F64" s="8">
        <v>1.08</v>
      </c>
      <c r="G64" s="12">
        <v>3</v>
      </c>
      <c r="H64" s="8">
        <v>2.42</v>
      </c>
      <c r="I64" s="12">
        <v>0</v>
      </c>
    </row>
    <row r="65" spans="2:9" ht="15" customHeight="1" x14ac:dyDescent="0.2">
      <c r="B65" t="s">
        <v>165</v>
      </c>
      <c r="C65" s="12">
        <v>5</v>
      </c>
      <c r="D65" s="8">
        <v>1.58</v>
      </c>
      <c r="E65" s="12">
        <v>2</v>
      </c>
      <c r="F65" s="8">
        <v>1.08</v>
      </c>
      <c r="G65" s="12">
        <v>3</v>
      </c>
      <c r="H65" s="8">
        <v>2.42</v>
      </c>
      <c r="I65" s="12">
        <v>0</v>
      </c>
    </row>
    <row r="66" spans="2:9" ht="15" customHeight="1" x14ac:dyDescent="0.2">
      <c r="B66" t="s">
        <v>138</v>
      </c>
      <c r="C66" s="12">
        <v>5</v>
      </c>
      <c r="D66" s="8">
        <v>1.58</v>
      </c>
      <c r="E66" s="12">
        <v>1</v>
      </c>
      <c r="F66" s="8">
        <v>0.54</v>
      </c>
      <c r="G66" s="12">
        <v>4</v>
      </c>
      <c r="H66" s="8">
        <v>3.23</v>
      </c>
      <c r="I66" s="12">
        <v>0</v>
      </c>
    </row>
    <row r="67" spans="2:9" ht="15" customHeight="1" x14ac:dyDescent="0.2">
      <c r="B67" t="s">
        <v>127</v>
      </c>
      <c r="C67" s="12">
        <v>5</v>
      </c>
      <c r="D67" s="8">
        <v>1.58</v>
      </c>
      <c r="E67" s="12">
        <v>2</v>
      </c>
      <c r="F67" s="8">
        <v>1.08</v>
      </c>
      <c r="G67" s="12">
        <v>2</v>
      </c>
      <c r="H67" s="8">
        <v>1.61</v>
      </c>
      <c r="I67" s="12">
        <v>0</v>
      </c>
    </row>
    <row r="68" spans="2:9" ht="15" customHeight="1" x14ac:dyDescent="0.2">
      <c r="B68" t="s">
        <v>129</v>
      </c>
      <c r="C68" s="12">
        <v>5</v>
      </c>
      <c r="D68" s="8">
        <v>1.58</v>
      </c>
      <c r="E68" s="12">
        <v>4</v>
      </c>
      <c r="F68" s="8">
        <v>2.16</v>
      </c>
      <c r="G68" s="12">
        <v>1</v>
      </c>
      <c r="H68" s="8">
        <v>0.81</v>
      </c>
      <c r="I68" s="12">
        <v>0</v>
      </c>
    </row>
    <row r="69" spans="2:9" ht="15" customHeight="1" x14ac:dyDescent="0.2">
      <c r="B69" t="s">
        <v>133</v>
      </c>
      <c r="C69" s="12">
        <v>5</v>
      </c>
      <c r="D69" s="8">
        <v>1.58</v>
      </c>
      <c r="E69" s="12">
        <v>4</v>
      </c>
      <c r="F69" s="8">
        <v>2.16</v>
      </c>
      <c r="G69" s="12">
        <v>1</v>
      </c>
      <c r="H69" s="8">
        <v>0.81</v>
      </c>
      <c r="I69" s="12">
        <v>0</v>
      </c>
    </row>
    <row r="70" spans="2:9" ht="15" customHeight="1" x14ac:dyDescent="0.2">
      <c r="B70" t="s">
        <v>134</v>
      </c>
      <c r="C70" s="12">
        <v>5</v>
      </c>
      <c r="D70" s="8">
        <v>1.58</v>
      </c>
      <c r="E70" s="12">
        <v>5</v>
      </c>
      <c r="F70" s="8">
        <v>2.7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C8E-A88D-468E-AA85-D1B9F118469D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75</v>
      </c>
      <c r="D6" s="8">
        <v>15.18</v>
      </c>
      <c r="E6" s="12">
        <v>34</v>
      </c>
      <c r="F6" s="8">
        <v>11.3</v>
      </c>
      <c r="G6" s="12">
        <v>41</v>
      </c>
      <c r="H6" s="8">
        <v>21.93</v>
      </c>
      <c r="I6" s="12">
        <v>0</v>
      </c>
    </row>
    <row r="7" spans="2:9" ht="15" customHeight="1" x14ac:dyDescent="0.2">
      <c r="B7" t="s">
        <v>43</v>
      </c>
      <c r="C7" s="12">
        <v>48</v>
      </c>
      <c r="D7" s="8">
        <v>9.7200000000000006</v>
      </c>
      <c r="E7" s="12">
        <v>15</v>
      </c>
      <c r="F7" s="8">
        <v>4.9800000000000004</v>
      </c>
      <c r="G7" s="12">
        <v>33</v>
      </c>
      <c r="H7" s="8">
        <v>17.649999999999999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0.2</v>
      </c>
      <c r="E8" s="12">
        <v>0</v>
      </c>
      <c r="F8" s="8">
        <v>0</v>
      </c>
      <c r="G8" s="12">
        <v>1</v>
      </c>
      <c r="H8" s="8">
        <v>0.53</v>
      </c>
      <c r="I8" s="12">
        <v>0</v>
      </c>
    </row>
    <row r="9" spans="2:9" ht="15" customHeight="1" x14ac:dyDescent="0.2">
      <c r="B9" t="s">
        <v>45</v>
      </c>
      <c r="C9" s="12">
        <v>3</v>
      </c>
      <c r="D9" s="8">
        <v>0.61</v>
      </c>
      <c r="E9" s="12">
        <v>0</v>
      </c>
      <c r="F9" s="8">
        <v>0</v>
      </c>
      <c r="G9" s="12">
        <v>3</v>
      </c>
      <c r="H9" s="8">
        <v>1.6</v>
      </c>
      <c r="I9" s="12">
        <v>0</v>
      </c>
    </row>
    <row r="10" spans="2:9" ht="15" customHeight="1" x14ac:dyDescent="0.2">
      <c r="B10" t="s">
        <v>46</v>
      </c>
      <c r="C10" s="12">
        <v>7</v>
      </c>
      <c r="D10" s="8">
        <v>1.42</v>
      </c>
      <c r="E10" s="12">
        <v>1</v>
      </c>
      <c r="F10" s="8">
        <v>0.33</v>
      </c>
      <c r="G10" s="12">
        <v>6</v>
      </c>
      <c r="H10" s="8">
        <v>3.21</v>
      </c>
      <c r="I10" s="12">
        <v>0</v>
      </c>
    </row>
    <row r="11" spans="2:9" ht="15" customHeight="1" x14ac:dyDescent="0.2">
      <c r="B11" t="s">
        <v>47</v>
      </c>
      <c r="C11" s="12">
        <v>99</v>
      </c>
      <c r="D11" s="8">
        <v>20.04</v>
      </c>
      <c r="E11" s="12">
        <v>58</v>
      </c>
      <c r="F11" s="8">
        <v>19.27</v>
      </c>
      <c r="G11" s="12">
        <v>41</v>
      </c>
      <c r="H11" s="8">
        <v>21.93</v>
      </c>
      <c r="I11" s="12">
        <v>0</v>
      </c>
    </row>
    <row r="12" spans="2:9" ht="15" customHeight="1" x14ac:dyDescent="0.2">
      <c r="B12" t="s">
        <v>48</v>
      </c>
      <c r="C12" s="12">
        <v>2</v>
      </c>
      <c r="D12" s="8">
        <v>0.4</v>
      </c>
      <c r="E12" s="12">
        <v>0</v>
      </c>
      <c r="F12" s="8">
        <v>0</v>
      </c>
      <c r="G12" s="12">
        <v>2</v>
      </c>
      <c r="H12" s="8">
        <v>1.07</v>
      </c>
      <c r="I12" s="12">
        <v>0</v>
      </c>
    </row>
    <row r="13" spans="2:9" ht="15" customHeight="1" x14ac:dyDescent="0.2">
      <c r="B13" t="s">
        <v>49</v>
      </c>
      <c r="C13" s="12">
        <v>25</v>
      </c>
      <c r="D13" s="8">
        <v>5.0599999999999996</v>
      </c>
      <c r="E13" s="12">
        <v>16</v>
      </c>
      <c r="F13" s="8">
        <v>5.32</v>
      </c>
      <c r="G13" s="12">
        <v>9</v>
      </c>
      <c r="H13" s="8">
        <v>4.8099999999999996</v>
      </c>
      <c r="I13" s="12">
        <v>0</v>
      </c>
    </row>
    <row r="14" spans="2:9" ht="15" customHeight="1" x14ac:dyDescent="0.2">
      <c r="B14" t="s">
        <v>50</v>
      </c>
      <c r="C14" s="12">
        <v>19</v>
      </c>
      <c r="D14" s="8">
        <v>3.85</v>
      </c>
      <c r="E14" s="12">
        <v>10</v>
      </c>
      <c r="F14" s="8">
        <v>3.32</v>
      </c>
      <c r="G14" s="12">
        <v>9</v>
      </c>
      <c r="H14" s="8">
        <v>4.8099999999999996</v>
      </c>
      <c r="I14" s="12">
        <v>0</v>
      </c>
    </row>
    <row r="15" spans="2:9" ht="15" customHeight="1" x14ac:dyDescent="0.2">
      <c r="B15" t="s">
        <v>51</v>
      </c>
      <c r="C15" s="12">
        <v>58</v>
      </c>
      <c r="D15" s="8">
        <v>11.74</v>
      </c>
      <c r="E15" s="12">
        <v>48</v>
      </c>
      <c r="F15" s="8">
        <v>15.95</v>
      </c>
      <c r="G15" s="12">
        <v>10</v>
      </c>
      <c r="H15" s="8">
        <v>5.35</v>
      </c>
      <c r="I15" s="12">
        <v>0</v>
      </c>
    </row>
    <row r="16" spans="2:9" ht="15" customHeight="1" x14ac:dyDescent="0.2">
      <c r="B16" t="s">
        <v>52</v>
      </c>
      <c r="C16" s="12">
        <v>80</v>
      </c>
      <c r="D16" s="8">
        <v>16.190000000000001</v>
      </c>
      <c r="E16" s="12">
        <v>74</v>
      </c>
      <c r="F16" s="8">
        <v>24.58</v>
      </c>
      <c r="G16" s="12">
        <v>6</v>
      </c>
      <c r="H16" s="8">
        <v>3.21</v>
      </c>
      <c r="I16" s="12">
        <v>0</v>
      </c>
    </row>
    <row r="17" spans="2:9" ht="15" customHeight="1" x14ac:dyDescent="0.2">
      <c r="B17" t="s">
        <v>53</v>
      </c>
      <c r="C17" s="12">
        <v>32</v>
      </c>
      <c r="D17" s="8">
        <v>6.48</v>
      </c>
      <c r="E17" s="12">
        <v>25</v>
      </c>
      <c r="F17" s="8">
        <v>8.31</v>
      </c>
      <c r="G17" s="12">
        <v>5</v>
      </c>
      <c r="H17" s="8">
        <v>2.67</v>
      </c>
      <c r="I17" s="12">
        <v>0</v>
      </c>
    </row>
    <row r="18" spans="2:9" ht="15" customHeight="1" x14ac:dyDescent="0.2">
      <c r="B18" t="s">
        <v>54</v>
      </c>
      <c r="C18" s="12">
        <v>29</v>
      </c>
      <c r="D18" s="8">
        <v>5.87</v>
      </c>
      <c r="E18" s="12">
        <v>12</v>
      </c>
      <c r="F18" s="8">
        <v>3.99</v>
      </c>
      <c r="G18" s="12">
        <v>13</v>
      </c>
      <c r="H18" s="8">
        <v>6.95</v>
      </c>
      <c r="I18" s="12">
        <v>0</v>
      </c>
    </row>
    <row r="19" spans="2:9" ht="15" customHeight="1" x14ac:dyDescent="0.2">
      <c r="B19" t="s">
        <v>55</v>
      </c>
      <c r="C19" s="12">
        <v>16</v>
      </c>
      <c r="D19" s="8">
        <v>3.24</v>
      </c>
      <c r="E19" s="12">
        <v>8</v>
      </c>
      <c r="F19" s="8">
        <v>2.66</v>
      </c>
      <c r="G19" s="12">
        <v>8</v>
      </c>
      <c r="H19" s="8">
        <v>4.28</v>
      </c>
      <c r="I19" s="12">
        <v>0</v>
      </c>
    </row>
    <row r="20" spans="2:9" ht="15" customHeight="1" x14ac:dyDescent="0.2">
      <c r="B20" s="9" t="s">
        <v>225</v>
      </c>
      <c r="C20" s="12">
        <f>SUM(LTBL_04505[総数／事業所数])</f>
        <v>494</v>
      </c>
      <c r="E20" s="12">
        <f>SUBTOTAL(109,LTBL_04505[個人／事業所数])</f>
        <v>301</v>
      </c>
      <c r="G20" s="12">
        <f>SUBTOTAL(109,LTBL_04505[法人／事業所数])</f>
        <v>187</v>
      </c>
      <c r="I20" s="12">
        <f>SUBTOTAL(109,LTBL_04505[法人以外の団体／事業所数])</f>
        <v>0</v>
      </c>
    </row>
    <row r="21" spans="2:9" ht="15" customHeight="1" x14ac:dyDescent="0.2">
      <c r="E21" s="11">
        <f>LTBL_04505[[#Totals],[個人／事業所数]]/LTBL_04505[[#Totals],[総数／事業所数]]</f>
        <v>0.60931174089068829</v>
      </c>
      <c r="G21" s="11">
        <f>LTBL_04505[[#Totals],[法人／事業所数]]/LTBL_04505[[#Totals],[総数／事業所数]]</f>
        <v>0.37854251012145751</v>
      </c>
      <c r="I21" s="11">
        <f>LTBL_04505[[#Totals],[法人以外の団体／事業所数]]/LTBL_04505[[#Totals],[総数／事業所数]]</f>
        <v>0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76</v>
      </c>
      <c r="D24" s="8">
        <v>15.38</v>
      </c>
      <c r="E24" s="12">
        <v>72</v>
      </c>
      <c r="F24" s="8">
        <v>23.92</v>
      </c>
      <c r="G24" s="12">
        <v>4</v>
      </c>
      <c r="H24" s="8">
        <v>2.14</v>
      </c>
      <c r="I24" s="12">
        <v>0</v>
      </c>
    </row>
    <row r="25" spans="2:9" ht="15" customHeight="1" x14ac:dyDescent="0.2">
      <c r="B25" t="s">
        <v>79</v>
      </c>
      <c r="C25" s="12">
        <v>50</v>
      </c>
      <c r="D25" s="8">
        <v>10.119999999999999</v>
      </c>
      <c r="E25" s="12">
        <v>47</v>
      </c>
      <c r="F25" s="8">
        <v>15.61</v>
      </c>
      <c r="G25" s="12">
        <v>3</v>
      </c>
      <c r="H25" s="8">
        <v>1.6</v>
      </c>
      <c r="I25" s="12">
        <v>0</v>
      </c>
    </row>
    <row r="26" spans="2:9" ht="15" customHeight="1" x14ac:dyDescent="0.2">
      <c r="B26" t="s">
        <v>65</v>
      </c>
      <c r="C26" s="12">
        <v>36</v>
      </c>
      <c r="D26" s="8">
        <v>7.29</v>
      </c>
      <c r="E26" s="12">
        <v>17</v>
      </c>
      <c r="F26" s="8">
        <v>5.65</v>
      </c>
      <c r="G26" s="12">
        <v>19</v>
      </c>
      <c r="H26" s="8">
        <v>10.16</v>
      </c>
      <c r="I26" s="12">
        <v>0</v>
      </c>
    </row>
    <row r="27" spans="2:9" ht="15" customHeight="1" x14ac:dyDescent="0.2">
      <c r="B27" t="s">
        <v>81</v>
      </c>
      <c r="C27" s="12">
        <v>32</v>
      </c>
      <c r="D27" s="8">
        <v>6.48</v>
      </c>
      <c r="E27" s="12">
        <v>25</v>
      </c>
      <c r="F27" s="8">
        <v>8.31</v>
      </c>
      <c r="G27" s="12">
        <v>5</v>
      </c>
      <c r="H27" s="8">
        <v>2.67</v>
      </c>
      <c r="I27" s="12">
        <v>0</v>
      </c>
    </row>
    <row r="28" spans="2:9" ht="15" customHeight="1" x14ac:dyDescent="0.2">
      <c r="B28" t="s">
        <v>72</v>
      </c>
      <c r="C28" s="12">
        <v>24</v>
      </c>
      <c r="D28" s="8">
        <v>4.8600000000000003</v>
      </c>
      <c r="E28" s="12">
        <v>18</v>
      </c>
      <c r="F28" s="8">
        <v>5.98</v>
      </c>
      <c r="G28" s="12">
        <v>6</v>
      </c>
      <c r="H28" s="8">
        <v>3.21</v>
      </c>
      <c r="I28" s="12">
        <v>0</v>
      </c>
    </row>
    <row r="29" spans="2:9" ht="15" customHeight="1" x14ac:dyDescent="0.2">
      <c r="B29" t="s">
        <v>74</v>
      </c>
      <c r="C29" s="12">
        <v>22</v>
      </c>
      <c r="D29" s="8">
        <v>4.45</v>
      </c>
      <c r="E29" s="12">
        <v>13</v>
      </c>
      <c r="F29" s="8">
        <v>4.32</v>
      </c>
      <c r="G29" s="12">
        <v>9</v>
      </c>
      <c r="H29" s="8">
        <v>4.8099999999999996</v>
      </c>
      <c r="I29" s="12">
        <v>0</v>
      </c>
    </row>
    <row r="30" spans="2:9" ht="15" customHeight="1" x14ac:dyDescent="0.2">
      <c r="B30" t="s">
        <v>64</v>
      </c>
      <c r="C30" s="12">
        <v>21</v>
      </c>
      <c r="D30" s="8">
        <v>4.25</v>
      </c>
      <c r="E30" s="12">
        <v>11</v>
      </c>
      <c r="F30" s="8">
        <v>3.65</v>
      </c>
      <c r="G30" s="12">
        <v>10</v>
      </c>
      <c r="H30" s="8">
        <v>5.35</v>
      </c>
      <c r="I30" s="12">
        <v>0</v>
      </c>
    </row>
    <row r="31" spans="2:9" ht="15" customHeight="1" x14ac:dyDescent="0.2">
      <c r="B31" t="s">
        <v>76</v>
      </c>
      <c r="C31" s="12">
        <v>21</v>
      </c>
      <c r="D31" s="8">
        <v>4.25</v>
      </c>
      <c r="E31" s="12">
        <v>14</v>
      </c>
      <c r="F31" s="8">
        <v>4.6500000000000004</v>
      </c>
      <c r="G31" s="12">
        <v>7</v>
      </c>
      <c r="H31" s="8">
        <v>3.74</v>
      </c>
      <c r="I31" s="12">
        <v>0</v>
      </c>
    </row>
    <row r="32" spans="2:9" ht="15" customHeight="1" x14ac:dyDescent="0.2">
      <c r="B32" t="s">
        <v>66</v>
      </c>
      <c r="C32" s="12">
        <v>18</v>
      </c>
      <c r="D32" s="8">
        <v>3.64</v>
      </c>
      <c r="E32" s="12">
        <v>6</v>
      </c>
      <c r="F32" s="8">
        <v>1.99</v>
      </c>
      <c r="G32" s="12">
        <v>12</v>
      </c>
      <c r="H32" s="8">
        <v>6.42</v>
      </c>
      <c r="I32" s="12">
        <v>0</v>
      </c>
    </row>
    <row r="33" spans="2:9" ht="15" customHeight="1" x14ac:dyDescent="0.2">
      <c r="B33" t="s">
        <v>83</v>
      </c>
      <c r="C33" s="12">
        <v>16</v>
      </c>
      <c r="D33" s="8">
        <v>3.24</v>
      </c>
      <c r="E33" s="12">
        <v>1</v>
      </c>
      <c r="F33" s="8">
        <v>0.33</v>
      </c>
      <c r="G33" s="12">
        <v>11</v>
      </c>
      <c r="H33" s="8">
        <v>5.88</v>
      </c>
      <c r="I33" s="12">
        <v>0</v>
      </c>
    </row>
    <row r="34" spans="2:9" ht="15" customHeight="1" x14ac:dyDescent="0.2">
      <c r="B34" t="s">
        <v>71</v>
      </c>
      <c r="C34" s="12">
        <v>13</v>
      </c>
      <c r="D34" s="8">
        <v>2.63</v>
      </c>
      <c r="E34" s="12">
        <v>10</v>
      </c>
      <c r="F34" s="8">
        <v>3.32</v>
      </c>
      <c r="G34" s="12">
        <v>3</v>
      </c>
      <c r="H34" s="8">
        <v>1.6</v>
      </c>
      <c r="I34" s="12">
        <v>0</v>
      </c>
    </row>
    <row r="35" spans="2:9" ht="15" customHeight="1" x14ac:dyDescent="0.2">
      <c r="B35" t="s">
        <v>78</v>
      </c>
      <c r="C35" s="12">
        <v>13</v>
      </c>
      <c r="D35" s="8">
        <v>2.63</v>
      </c>
      <c r="E35" s="12">
        <v>7</v>
      </c>
      <c r="F35" s="8">
        <v>2.33</v>
      </c>
      <c r="G35" s="12">
        <v>6</v>
      </c>
      <c r="H35" s="8">
        <v>3.21</v>
      </c>
      <c r="I35" s="12">
        <v>0</v>
      </c>
    </row>
    <row r="36" spans="2:9" ht="15" customHeight="1" x14ac:dyDescent="0.2">
      <c r="B36" t="s">
        <v>82</v>
      </c>
      <c r="C36" s="12">
        <v>13</v>
      </c>
      <c r="D36" s="8">
        <v>2.63</v>
      </c>
      <c r="E36" s="12">
        <v>11</v>
      </c>
      <c r="F36" s="8">
        <v>3.65</v>
      </c>
      <c r="G36" s="12">
        <v>2</v>
      </c>
      <c r="H36" s="8">
        <v>1.07</v>
      </c>
      <c r="I36" s="12">
        <v>0</v>
      </c>
    </row>
    <row r="37" spans="2:9" ht="15" customHeight="1" x14ac:dyDescent="0.2">
      <c r="B37" t="s">
        <v>98</v>
      </c>
      <c r="C37" s="12">
        <v>11</v>
      </c>
      <c r="D37" s="8">
        <v>2.23</v>
      </c>
      <c r="E37" s="12">
        <v>4</v>
      </c>
      <c r="F37" s="8">
        <v>1.33</v>
      </c>
      <c r="G37" s="12">
        <v>7</v>
      </c>
      <c r="H37" s="8">
        <v>3.74</v>
      </c>
      <c r="I37" s="12">
        <v>0</v>
      </c>
    </row>
    <row r="38" spans="2:9" ht="15" customHeight="1" x14ac:dyDescent="0.2">
      <c r="B38" t="s">
        <v>68</v>
      </c>
      <c r="C38" s="12">
        <v>11</v>
      </c>
      <c r="D38" s="8">
        <v>2.23</v>
      </c>
      <c r="E38" s="12">
        <v>3</v>
      </c>
      <c r="F38" s="8">
        <v>1</v>
      </c>
      <c r="G38" s="12">
        <v>8</v>
      </c>
      <c r="H38" s="8">
        <v>4.28</v>
      </c>
      <c r="I38" s="12">
        <v>0</v>
      </c>
    </row>
    <row r="39" spans="2:9" ht="15" customHeight="1" x14ac:dyDescent="0.2">
      <c r="B39" t="s">
        <v>73</v>
      </c>
      <c r="C39" s="12">
        <v>10</v>
      </c>
      <c r="D39" s="8">
        <v>2.02</v>
      </c>
      <c r="E39" s="12">
        <v>8</v>
      </c>
      <c r="F39" s="8">
        <v>2.66</v>
      </c>
      <c r="G39" s="12">
        <v>2</v>
      </c>
      <c r="H39" s="8">
        <v>1.07</v>
      </c>
      <c r="I39" s="12">
        <v>0</v>
      </c>
    </row>
    <row r="40" spans="2:9" ht="15" customHeight="1" x14ac:dyDescent="0.2">
      <c r="B40" t="s">
        <v>91</v>
      </c>
      <c r="C40" s="12">
        <v>9</v>
      </c>
      <c r="D40" s="8">
        <v>1.82</v>
      </c>
      <c r="E40" s="12">
        <v>4</v>
      </c>
      <c r="F40" s="8">
        <v>1.33</v>
      </c>
      <c r="G40" s="12">
        <v>5</v>
      </c>
      <c r="H40" s="8">
        <v>2.67</v>
      </c>
      <c r="I40" s="12">
        <v>0</v>
      </c>
    </row>
    <row r="41" spans="2:9" ht="15" customHeight="1" x14ac:dyDescent="0.2">
      <c r="B41" t="s">
        <v>87</v>
      </c>
      <c r="C41" s="12">
        <v>8</v>
      </c>
      <c r="D41" s="8">
        <v>1.62</v>
      </c>
      <c r="E41" s="12">
        <v>7</v>
      </c>
      <c r="F41" s="8">
        <v>2.33</v>
      </c>
      <c r="G41" s="12">
        <v>1</v>
      </c>
      <c r="H41" s="8">
        <v>0.53</v>
      </c>
      <c r="I41" s="12">
        <v>0</v>
      </c>
    </row>
    <row r="42" spans="2:9" ht="15" customHeight="1" x14ac:dyDescent="0.2">
      <c r="B42" t="s">
        <v>67</v>
      </c>
      <c r="C42" s="12">
        <v>7</v>
      </c>
      <c r="D42" s="8">
        <v>1.42</v>
      </c>
      <c r="E42" s="12">
        <v>2</v>
      </c>
      <c r="F42" s="8">
        <v>0.66</v>
      </c>
      <c r="G42" s="12">
        <v>5</v>
      </c>
      <c r="H42" s="8">
        <v>2.67</v>
      </c>
      <c r="I42" s="12">
        <v>0</v>
      </c>
    </row>
    <row r="43" spans="2:9" ht="15" customHeight="1" x14ac:dyDescent="0.2">
      <c r="B43" t="s">
        <v>94</v>
      </c>
      <c r="C43" s="12">
        <v>6</v>
      </c>
      <c r="D43" s="8">
        <v>1.21</v>
      </c>
      <c r="E43" s="12">
        <v>2</v>
      </c>
      <c r="F43" s="8">
        <v>0.66</v>
      </c>
      <c r="G43" s="12">
        <v>4</v>
      </c>
      <c r="H43" s="8">
        <v>2.14</v>
      </c>
      <c r="I43" s="12">
        <v>0</v>
      </c>
    </row>
    <row r="44" spans="2:9" ht="15" customHeight="1" x14ac:dyDescent="0.2">
      <c r="B44" t="s">
        <v>77</v>
      </c>
      <c r="C44" s="12">
        <v>6</v>
      </c>
      <c r="D44" s="8">
        <v>1.21</v>
      </c>
      <c r="E44" s="12">
        <v>3</v>
      </c>
      <c r="F44" s="8">
        <v>1</v>
      </c>
      <c r="G44" s="12">
        <v>3</v>
      </c>
      <c r="H44" s="8">
        <v>1.6</v>
      </c>
      <c r="I44" s="12">
        <v>0</v>
      </c>
    </row>
    <row r="47" spans="2:9" ht="33" customHeight="1" x14ac:dyDescent="0.2">
      <c r="B47" t="s">
        <v>227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132</v>
      </c>
      <c r="C48" s="12">
        <v>39</v>
      </c>
      <c r="D48" s="8">
        <v>7.89</v>
      </c>
      <c r="E48" s="12">
        <v>37</v>
      </c>
      <c r="F48" s="8">
        <v>12.29</v>
      </c>
      <c r="G48" s="12">
        <v>2</v>
      </c>
      <c r="H48" s="8">
        <v>1.07</v>
      </c>
      <c r="I48" s="12">
        <v>0</v>
      </c>
    </row>
    <row r="49" spans="2:9" ht="15" customHeight="1" x14ac:dyDescent="0.2">
      <c r="B49" t="s">
        <v>131</v>
      </c>
      <c r="C49" s="12">
        <v>28</v>
      </c>
      <c r="D49" s="8">
        <v>5.67</v>
      </c>
      <c r="E49" s="12">
        <v>28</v>
      </c>
      <c r="F49" s="8">
        <v>9.3000000000000007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133</v>
      </c>
      <c r="C50" s="12">
        <v>17</v>
      </c>
      <c r="D50" s="8">
        <v>3.44</v>
      </c>
      <c r="E50" s="12">
        <v>15</v>
      </c>
      <c r="F50" s="8">
        <v>4.9800000000000004</v>
      </c>
      <c r="G50" s="12">
        <v>2</v>
      </c>
      <c r="H50" s="8">
        <v>1.07</v>
      </c>
      <c r="I50" s="12">
        <v>0</v>
      </c>
    </row>
    <row r="51" spans="2:9" ht="15" customHeight="1" x14ac:dyDescent="0.2">
      <c r="B51" t="s">
        <v>126</v>
      </c>
      <c r="C51" s="12">
        <v>14</v>
      </c>
      <c r="D51" s="8">
        <v>2.83</v>
      </c>
      <c r="E51" s="12">
        <v>9</v>
      </c>
      <c r="F51" s="8">
        <v>2.99</v>
      </c>
      <c r="G51" s="12">
        <v>5</v>
      </c>
      <c r="H51" s="8">
        <v>2.67</v>
      </c>
      <c r="I51" s="12">
        <v>0</v>
      </c>
    </row>
    <row r="52" spans="2:9" ht="15" customHeight="1" x14ac:dyDescent="0.2">
      <c r="B52" t="s">
        <v>128</v>
      </c>
      <c r="C52" s="12">
        <v>13</v>
      </c>
      <c r="D52" s="8">
        <v>2.63</v>
      </c>
      <c r="E52" s="12">
        <v>12</v>
      </c>
      <c r="F52" s="8">
        <v>3.99</v>
      </c>
      <c r="G52" s="12">
        <v>1</v>
      </c>
      <c r="H52" s="8">
        <v>0.53</v>
      </c>
      <c r="I52" s="12">
        <v>0</v>
      </c>
    </row>
    <row r="53" spans="2:9" ht="15" customHeight="1" x14ac:dyDescent="0.2">
      <c r="B53" t="s">
        <v>129</v>
      </c>
      <c r="C53" s="12">
        <v>13</v>
      </c>
      <c r="D53" s="8">
        <v>2.63</v>
      </c>
      <c r="E53" s="12">
        <v>13</v>
      </c>
      <c r="F53" s="8">
        <v>4.32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154</v>
      </c>
      <c r="C54" s="12">
        <v>12</v>
      </c>
      <c r="D54" s="8">
        <v>2.4300000000000002</v>
      </c>
      <c r="E54" s="12">
        <v>10</v>
      </c>
      <c r="F54" s="8">
        <v>3.32</v>
      </c>
      <c r="G54" s="12">
        <v>2</v>
      </c>
      <c r="H54" s="8">
        <v>1.07</v>
      </c>
      <c r="I54" s="12">
        <v>0</v>
      </c>
    </row>
    <row r="55" spans="2:9" ht="15" customHeight="1" x14ac:dyDescent="0.2">
      <c r="B55" t="s">
        <v>140</v>
      </c>
      <c r="C55" s="12">
        <v>10</v>
      </c>
      <c r="D55" s="8">
        <v>2.02</v>
      </c>
      <c r="E55" s="12">
        <v>8</v>
      </c>
      <c r="F55" s="8">
        <v>2.66</v>
      </c>
      <c r="G55" s="12">
        <v>2</v>
      </c>
      <c r="H55" s="8">
        <v>1.07</v>
      </c>
      <c r="I55" s="12">
        <v>0</v>
      </c>
    </row>
    <row r="56" spans="2:9" ht="15" customHeight="1" x14ac:dyDescent="0.2">
      <c r="B56" t="s">
        <v>134</v>
      </c>
      <c r="C56" s="12">
        <v>10</v>
      </c>
      <c r="D56" s="8">
        <v>2.02</v>
      </c>
      <c r="E56" s="12">
        <v>8</v>
      </c>
      <c r="F56" s="8">
        <v>2.66</v>
      </c>
      <c r="G56" s="12">
        <v>2</v>
      </c>
      <c r="H56" s="8">
        <v>1.07</v>
      </c>
      <c r="I56" s="12">
        <v>0</v>
      </c>
    </row>
    <row r="57" spans="2:9" ht="15" customHeight="1" x14ac:dyDescent="0.2">
      <c r="B57" t="s">
        <v>145</v>
      </c>
      <c r="C57" s="12">
        <v>9</v>
      </c>
      <c r="D57" s="8">
        <v>1.82</v>
      </c>
      <c r="E57" s="12">
        <v>4</v>
      </c>
      <c r="F57" s="8">
        <v>1.33</v>
      </c>
      <c r="G57" s="12">
        <v>5</v>
      </c>
      <c r="H57" s="8">
        <v>2.67</v>
      </c>
      <c r="I57" s="12">
        <v>0</v>
      </c>
    </row>
    <row r="58" spans="2:9" ht="15" customHeight="1" x14ac:dyDescent="0.2">
      <c r="B58" t="s">
        <v>118</v>
      </c>
      <c r="C58" s="12">
        <v>8</v>
      </c>
      <c r="D58" s="8">
        <v>1.62</v>
      </c>
      <c r="E58" s="12">
        <v>7</v>
      </c>
      <c r="F58" s="8">
        <v>2.33</v>
      </c>
      <c r="G58" s="12">
        <v>1</v>
      </c>
      <c r="H58" s="8">
        <v>0.53</v>
      </c>
      <c r="I58" s="12">
        <v>0</v>
      </c>
    </row>
    <row r="59" spans="2:9" ht="15" customHeight="1" x14ac:dyDescent="0.2">
      <c r="B59" t="s">
        <v>163</v>
      </c>
      <c r="C59" s="12">
        <v>8</v>
      </c>
      <c r="D59" s="8">
        <v>1.62</v>
      </c>
      <c r="E59" s="12">
        <v>3</v>
      </c>
      <c r="F59" s="8">
        <v>1</v>
      </c>
      <c r="G59" s="12">
        <v>5</v>
      </c>
      <c r="H59" s="8">
        <v>2.67</v>
      </c>
      <c r="I59" s="12">
        <v>0</v>
      </c>
    </row>
    <row r="60" spans="2:9" ht="15" customHeight="1" x14ac:dyDescent="0.2">
      <c r="B60" t="s">
        <v>119</v>
      </c>
      <c r="C60" s="12">
        <v>8</v>
      </c>
      <c r="D60" s="8">
        <v>1.62</v>
      </c>
      <c r="E60" s="12">
        <v>4</v>
      </c>
      <c r="F60" s="8">
        <v>1.33</v>
      </c>
      <c r="G60" s="12">
        <v>4</v>
      </c>
      <c r="H60" s="8">
        <v>2.14</v>
      </c>
      <c r="I60" s="12">
        <v>0</v>
      </c>
    </row>
    <row r="61" spans="2:9" ht="15" customHeight="1" x14ac:dyDescent="0.2">
      <c r="B61" t="s">
        <v>160</v>
      </c>
      <c r="C61" s="12">
        <v>8</v>
      </c>
      <c r="D61" s="8">
        <v>1.62</v>
      </c>
      <c r="E61" s="12">
        <v>6</v>
      </c>
      <c r="F61" s="8">
        <v>1.99</v>
      </c>
      <c r="G61" s="12">
        <v>2</v>
      </c>
      <c r="H61" s="8">
        <v>1.07</v>
      </c>
      <c r="I61" s="12">
        <v>0</v>
      </c>
    </row>
    <row r="62" spans="2:9" ht="15" customHeight="1" x14ac:dyDescent="0.2">
      <c r="B62" t="s">
        <v>121</v>
      </c>
      <c r="C62" s="12">
        <v>8</v>
      </c>
      <c r="D62" s="8">
        <v>1.62</v>
      </c>
      <c r="E62" s="12">
        <v>6</v>
      </c>
      <c r="F62" s="8">
        <v>1.99</v>
      </c>
      <c r="G62" s="12">
        <v>2</v>
      </c>
      <c r="H62" s="8">
        <v>1.07</v>
      </c>
      <c r="I62" s="12">
        <v>0</v>
      </c>
    </row>
    <row r="63" spans="2:9" ht="15" customHeight="1" x14ac:dyDescent="0.2">
      <c r="B63" t="s">
        <v>127</v>
      </c>
      <c r="C63" s="12">
        <v>8</v>
      </c>
      <c r="D63" s="8">
        <v>1.62</v>
      </c>
      <c r="E63" s="12">
        <v>3</v>
      </c>
      <c r="F63" s="8">
        <v>1</v>
      </c>
      <c r="G63" s="12">
        <v>5</v>
      </c>
      <c r="H63" s="8">
        <v>2.67</v>
      </c>
      <c r="I63" s="12">
        <v>0</v>
      </c>
    </row>
    <row r="64" spans="2:9" ht="15" customHeight="1" x14ac:dyDescent="0.2">
      <c r="B64" t="s">
        <v>170</v>
      </c>
      <c r="C64" s="12">
        <v>8</v>
      </c>
      <c r="D64" s="8">
        <v>1.62</v>
      </c>
      <c r="E64" s="12">
        <v>7</v>
      </c>
      <c r="F64" s="8">
        <v>2.33</v>
      </c>
      <c r="G64" s="12">
        <v>1</v>
      </c>
      <c r="H64" s="8">
        <v>0.53</v>
      </c>
      <c r="I64" s="12">
        <v>0</v>
      </c>
    </row>
    <row r="65" spans="2:9" ht="15" customHeight="1" x14ac:dyDescent="0.2">
      <c r="B65" t="s">
        <v>130</v>
      </c>
      <c r="C65" s="12">
        <v>8</v>
      </c>
      <c r="D65" s="8">
        <v>1.62</v>
      </c>
      <c r="E65" s="12">
        <v>8</v>
      </c>
      <c r="F65" s="8">
        <v>2.66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135</v>
      </c>
      <c r="C66" s="12">
        <v>8</v>
      </c>
      <c r="D66" s="8">
        <v>1.62</v>
      </c>
      <c r="E66" s="12">
        <v>7</v>
      </c>
      <c r="F66" s="8">
        <v>2.33</v>
      </c>
      <c r="G66" s="12">
        <v>1</v>
      </c>
      <c r="H66" s="8">
        <v>0.53</v>
      </c>
      <c r="I66" s="12">
        <v>0</v>
      </c>
    </row>
    <row r="67" spans="2:9" ht="15" customHeight="1" x14ac:dyDescent="0.2">
      <c r="B67" t="s">
        <v>167</v>
      </c>
      <c r="C67" s="12">
        <v>6</v>
      </c>
      <c r="D67" s="8">
        <v>1.21</v>
      </c>
      <c r="E67" s="12">
        <v>5</v>
      </c>
      <c r="F67" s="8">
        <v>1.66</v>
      </c>
      <c r="G67" s="12">
        <v>1</v>
      </c>
      <c r="H67" s="8">
        <v>0.53</v>
      </c>
      <c r="I67" s="12">
        <v>0</v>
      </c>
    </row>
    <row r="68" spans="2:9" ht="15" customHeight="1" x14ac:dyDescent="0.2">
      <c r="B68" t="s">
        <v>120</v>
      </c>
      <c r="C68" s="12">
        <v>6</v>
      </c>
      <c r="D68" s="8">
        <v>1.21</v>
      </c>
      <c r="E68" s="12">
        <v>2</v>
      </c>
      <c r="F68" s="8">
        <v>0.66</v>
      </c>
      <c r="G68" s="12">
        <v>4</v>
      </c>
      <c r="H68" s="8">
        <v>2.14</v>
      </c>
      <c r="I68" s="12">
        <v>0</v>
      </c>
    </row>
    <row r="69" spans="2:9" ht="15" customHeight="1" x14ac:dyDescent="0.2">
      <c r="B69" t="s">
        <v>204</v>
      </c>
      <c r="C69" s="12">
        <v>6</v>
      </c>
      <c r="D69" s="8">
        <v>1.21</v>
      </c>
      <c r="E69" s="12">
        <v>3</v>
      </c>
      <c r="F69" s="8">
        <v>1</v>
      </c>
      <c r="G69" s="12">
        <v>3</v>
      </c>
      <c r="H69" s="8">
        <v>1.6</v>
      </c>
      <c r="I69" s="12">
        <v>0</v>
      </c>
    </row>
    <row r="70" spans="2:9" ht="15" customHeight="1" x14ac:dyDescent="0.2">
      <c r="B70" t="s">
        <v>148</v>
      </c>
      <c r="C70" s="12">
        <v>6</v>
      </c>
      <c r="D70" s="8">
        <v>1.21</v>
      </c>
      <c r="E70" s="12">
        <v>2</v>
      </c>
      <c r="F70" s="8">
        <v>0.66</v>
      </c>
      <c r="G70" s="12">
        <v>4</v>
      </c>
      <c r="H70" s="8">
        <v>2.14</v>
      </c>
      <c r="I70" s="12">
        <v>0</v>
      </c>
    </row>
    <row r="71" spans="2:9" ht="15" customHeight="1" x14ac:dyDescent="0.2">
      <c r="B71" t="s">
        <v>152</v>
      </c>
      <c r="C71" s="12">
        <v>6</v>
      </c>
      <c r="D71" s="8">
        <v>1.21</v>
      </c>
      <c r="E71" s="12">
        <v>4</v>
      </c>
      <c r="F71" s="8">
        <v>1.33</v>
      </c>
      <c r="G71" s="12">
        <v>2</v>
      </c>
      <c r="H71" s="8">
        <v>1.07</v>
      </c>
      <c r="I71" s="12">
        <v>0</v>
      </c>
    </row>
    <row r="72" spans="2:9" ht="15" customHeight="1" x14ac:dyDescent="0.2">
      <c r="B72" t="s">
        <v>157</v>
      </c>
      <c r="C72" s="12">
        <v>6</v>
      </c>
      <c r="D72" s="8">
        <v>1.21</v>
      </c>
      <c r="E72" s="12">
        <v>1</v>
      </c>
      <c r="F72" s="8">
        <v>0.33</v>
      </c>
      <c r="G72" s="12">
        <v>1</v>
      </c>
      <c r="H72" s="8">
        <v>0.53</v>
      </c>
      <c r="I72" s="12">
        <v>0</v>
      </c>
    </row>
    <row r="73" spans="2:9" ht="15" customHeight="1" x14ac:dyDescent="0.2">
      <c r="B73" t="s">
        <v>169</v>
      </c>
      <c r="C73" s="12">
        <v>6</v>
      </c>
      <c r="D73" s="8">
        <v>1.21</v>
      </c>
      <c r="E73" s="12">
        <v>0</v>
      </c>
      <c r="F73" s="8">
        <v>0</v>
      </c>
      <c r="G73" s="12">
        <v>6</v>
      </c>
      <c r="H73" s="8">
        <v>3.21</v>
      </c>
      <c r="I73" s="12">
        <v>0</v>
      </c>
    </row>
    <row r="75" spans="2:9" ht="15" customHeight="1" x14ac:dyDescent="0.2">
      <c r="B75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9CA2-D6A1-4B58-AEE8-3CED82B130EF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34</v>
      </c>
      <c r="D6" s="8">
        <v>16.11</v>
      </c>
      <c r="E6" s="12">
        <v>5</v>
      </c>
      <c r="F6" s="8">
        <v>5.38</v>
      </c>
      <c r="G6" s="12">
        <v>29</v>
      </c>
      <c r="H6" s="8">
        <v>26.36</v>
      </c>
      <c r="I6" s="12">
        <v>0</v>
      </c>
    </row>
    <row r="7" spans="2:9" ht="15" customHeight="1" x14ac:dyDescent="0.2">
      <c r="B7" t="s">
        <v>43</v>
      </c>
      <c r="C7" s="12">
        <v>30</v>
      </c>
      <c r="D7" s="8">
        <v>14.22</v>
      </c>
      <c r="E7" s="12">
        <v>11</v>
      </c>
      <c r="F7" s="8">
        <v>11.83</v>
      </c>
      <c r="G7" s="12">
        <v>18</v>
      </c>
      <c r="H7" s="8">
        <v>16.36</v>
      </c>
      <c r="I7" s="12">
        <v>1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0.47</v>
      </c>
      <c r="E9" s="12">
        <v>0</v>
      </c>
      <c r="F9" s="8">
        <v>0</v>
      </c>
      <c r="G9" s="12">
        <v>1</v>
      </c>
      <c r="H9" s="8">
        <v>0.91</v>
      </c>
      <c r="I9" s="12">
        <v>0</v>
      </c>
    </row>
    <row r="10" spans="2:9" ht="15" customHeight="1" x14ac:dyDescent="0.2">
      <c r="B10" t="s">
        <v>46</v>
      </c>
      <c r="C10" s="12">
        <v>5</v>
      </c>
      <c r="D10" s="8">
        <v>2.37</v>
      </c>
      <c r="E10" s="12">
        <v>1</v>
      </c>
      <c r="F10" s="8">
        <v>1.08</v>
      </c>
      <c r="G10" s="12">
        <v>4</v>
      </c>
      <c r="H10" s="8">
        <v>3.64</v>
      </c>
      <c r="I10" s="12">
        <v>0</v>
      </c>
    </row>
    <row r="11" spans="2:9" ht="15" customHeight="1" x14ac:dyDescent="0.2">
      <c r="B11" t="s">
        <v>47</v>
      </c>
      <c r="C11" s="12">
        <v>53</v>
      </c>
      <c r="D11" s="8">
        <v>25.12</v>
      </c>
      <c r="E11" s="12">
        <v>23</v>
      </c>
      <c r="F11" s="8">
        <v>24.73</v>
      </c>
      <c r="G11" s="12">
        <v>29</v>
      </c>
      <c r="H11" s="8">
        <v>26.36</v>
      </c>
      <c r="I11" s="12">
        <v>1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9</v>
      </c>
      <c r="D13" s="8">
        <v>4.2699999999999996</v>
      </c>
      <c r="E13" s="12">
        <v>0</v>
      </c>
      <c r="F13" s="8">
        <v>0</v>
      </c>
      <c r="G13" s="12">
        <v>9</v>
      </c>
      <c r="H13" s="8">
        <v>8.18</v>
      </c>
      <c r="I13" s="12">
        <v>0</v>
      </c>
    </row>
    <row r="14" spans="2:9" ht="15" customHeight="1" x14ac:dyDescent="0.2">
      <c r="B14" t="s">
        <v>50</v>
      </c>
      <c r="C14" s="12">
        <v>4</v>
      </c>
      <c r="D14" s="8">
        <v>1.9</v>
      </c>
      <c r="E14" s="12">
        <v>2</v>
      </c>
      <c r="F14" s="8">
        <v>2.15</v>
      </c>
      <c r="G14" s="12">
        <v>2</v>
      </c>
      <c r="H14" s="8">
        <v>1.82</v>
      </c>
      <c r="I14" s="12">
        <v>0</v>
      </c>
    </row>
    <row r="15" spans="2:9" ht="15" customHeight="1" x14ac:dyDescent="0.2">
      <c r="B15" t="s">
        <v>51</v>
      </c>
      <c r="C15" s="12">
        <v>40</v>
      </c>
      <c r="D15" s="8">
        <v>18.96</v>
      </c>
      <c r="E15" s="12">
        <v>28</v>
      </c>
      <c r="F15" s="8">
        <v>30.11</v>
      </c>
      <c r="G15" s="12">
        <v>12</v>
      </c>
      <c r="H15" s="8">
        <v>10.91</v>
      </c>
      <c r="I15" s="12">
        <v>0</v>
      </c>
    </row>
    <row r="16" spans="2:9" ht="15" customHeight="1" x14ac:dyDescent="0.2">
      <c r="B16" t="s">
        <v>52</v>
      </c>
      <c r="C16" s="12">
        <v>18</v>
      </c>
      <c r="D16" s="8">
        <v>8.5299999999999994</v>
      </c>
      <c r="E16" s="12">
        <v>15</v>
      </c>
      <c r="F16" s="8">
        <v>16.13</v>
      </c>
      <c r="G16" s="12">
        <v>2</v>
      </c>
      <c r="H16" s="8">
        <v>1.82</v>
      </c>
      <c r="I16" s="12">
        <v>0</v>
      </c>
    </row>
    <row r="17" spans="2:9" ht="15" customHeight="1" x14ac:dyDescent="0.2">
      <c r="B17" t="s">
        <v>53</v>
      </c>
      <c r="C17" s="12">
        <v>6</v>
      </c>
      <c r="D17" s="8">
        <v>2.84</v>
      </c>
      <c r="E17" s="12">
        <v>4</v>
      </c>
      <c r="F17" s="8">
        <v>4.3</v>
      </c>
      <c r="G17" s="12">
        <v>1</v>
      </c>
      <c r="H17" s="8">
        <v>0.91</v>
      </c>
      <c r="I17" s="12">
        <v>0</v>
      </c>
    </row>
    <row r="18" spans="2:9" ht="15" customHeight="1" x14ac:dyDescent="0.2">
      <c r="B18" t="s">
        <v>54</v>
      </c>
      <c r="C18" s="12">
        <v>4</v>
      </c>
      <c r="D18" s="8">
        <v>1.9</v>
      </c>
      <c r="E18" s="12">
        <v>0</v>
      </c>
      <c r="F18" s="8">
        <v>0</v>
      </c>
      <c r="G18" s="12">
        <v>2</v>
      </c>
      <c r="H18" s="8">
        <v>1.82</v>
      </c>
      <c r="I18" s="12">
        <v>0</v>
      </c>
    </row>
    <row r="19" spans="2:9" ht="15" customHeight="1" x14ac:dyDescent="0.2">
      <c r="B19" t="s">
        <v>55</v>
      </c>
      <c r="C19" s="12">
        <v>7</v>
      </c>
      <c r="D19" s="8">
        <v>3.32</v>
      </c>
      <c r="E19" s="12">
        <v>4</v>
      </c>
      <c r="F19" s="8">
        <v>4.3</v>
      </c>
      <c r="G19" s="12">
        <v>1</v>
      </c>
      <c r="H19" s="8">
        <v>0.91</v>
      </c>
      <c r="I19" s="12">
        <v>0</v>
      </c>
    </row>
    <row r="20" spans="2:9" ht="15" customHeight="1" x14ac:dyDescent="0.2">
      <c r="B20" s="9" t="s">
        <v>225</v>
      </c>
      <c r="C20" s="12">
        <f>SUM(LTBL_04581[総数／事業所数])</f>
        <v>211</v>
      </c>
      <c r="E20" s="12">
        <f>SUBTOTAL(109,LTBL_04581[個人／事業所数])</f>
        <v>93</v>
      </c>
      <c r="G20" s="12">
        <f>SUBTOTAL(109,LTBL_04581[法人／事業所数])</f>
        <v>110</v>
      </c>
      <c r="I20" s="12">
        <f>SUBTOTAL(109,LTBL_04581[法人以外の団体／事業所数])</f>
        <v>2</v>
      </c>
    </row>
    <row r="21" spans="2:9" ht="15" customHeight="1" x14ac:dyDescent="0.2">
      <c r="E21" s="11">
        <f>LTBL_04581[[#Totals],[個人／事業所数]]/LTBL_04581[[#Totals],[総数／事業所数]]</f>
        <v>0.44075829383886256</v>
      </c>
      <c r="G21" s="11">
        <f>LTBL_04581[[#Totals],[法人／事業所数]]/LTBL_04581[[#Totals],[総数／事業所数]]</f>
        <v>0.52132701421800953</v>
      </c>
      <c r="I21" s="11">
        <f>LTBL_04581[[#Totals],[法人以外の団体／事業所数]]/LTBL_04581[[#Totals],[総数／事業所数]]</f>
        <v>9.4786729857819912E-3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79</v>
      </c>
      <c r="C24" s="12">
        <v>25</v>
      </c>
      <c r="D24" s="8">
        <v>11.85</v>
      </c>
      <c r="E24" s="12">
        <v>20</v>
      </c>
      <c r="F24" s="8">
        <v>21.51</v>
      </c>
      <c r="G24" s="12">
        <v>5</v>
      </c>
      <c r="H24" s="8">
        <v>4.55</v>
      </c>
      <c r="I24" s="12">
        <v>0</v>
      </c>
    </row>
    <row r="25" spans="2:9" ht="15" customHeight="1" x14ac:dyDescent="0.2">
      <c r="B25" t="s">
        <v>72</v>
      </c>
      <c r="C25" s="12">
        <v>19</v>
      </c>
      <c r="D25" s="8">
        <v>9</v>
      </c>
      <c r="E25" s="12">
        <v>9</v>
      </c>
      <c r="F25" s="8">
        <v>9.68</v>
      </c>
      <c r="G25" s="12">
        <v>10</v>
      </c>
      <c r="H25" s="8">
        <v>9.09</v>
      </c>
      <c r="I25" s="12">
        <v>0</v>
      </c>
    </row>
    <row r="26" spans="2:9" ht="15" customHeight="1" x14ac:dyDescent="0.2">
      <c r="B26" t="s">
        <v>64</v>
      </c>
      <c r="C26" s="12">
        <v>14</v>
      </c>
      <c r="D26" s="8">
        <v>6.64</v>
      </c>
      <c r="E26" s="12">
        <v>3</v>
      </c>
      <c r="F26" s="8">
        <v>3.23</v>
      </c>
      <c r="G26" s="12">
        <v>11</v>
      </c>
      <c r="H26" s="8">
        <v>10</v>
      </c>
      <c r="I26" s="12">
        <v>0</v>
      </c>
    </row>
    <row r="27" spans="2:9" ht="15" customHeight="1" x14ac:dyDescent="0.2">
      <c r="B27" t="s">
        <v>66</v>
      </c>
      <c r="C27" s="12">
        <v>14</v>
      </c>
      <c r="D27" s="8">
        <v>6.64</v>
      </c>
      <c r="E27" s="12">
        <v>0</v>
      </c>
      <c r="F27" s="8">
        <v>0</v>
      </c>
      <c r="G27" s="12">
        <v>14</v>
      </c>
      <c r="H27" s="8">
        <v>12.73</v>
      </c>
      <c r="I27" s="12">
        <v>0</v>
      </c>
    </row>
    <row r="28" spans="2:9" ht="15" customHeight="1" x14ac:dyDescent="0.2">
      <c r="B28" t="s">
        <v>80</v>
      </c>
      <c r="C28" s="12">
        <v>14</v>
      </c>
      <c r="D28" s="8">
        <v>6.64</v>
      </c>
      <c r="E28" s="12">
        <v>14</v>
      </c>
      <c r="F28" s="8">
        <v>15.05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91</v>
      </c>
      <c r="C29" s="12">
        <v>13</v>
      </c>
      <c r="D29" s="8">
        <v>6.16</v>
      </c>
      <c r="E29" s="12">
        <v>4</v>
      </c>
      <c r="F29" s="8">
        <v>4.3</v>
      </c>
      <c r="G29" s="12">
        <v>9</v>
      </c>
      <c r="H29" s="8">
        <v>8.18</v>
      </c>
      <c r="I29" s="12">
        <v>0</v>
      </c>
    </row>
    <row r="30" spans="2:9" ht="15" customHeight="1" x14ac:dyDescent="0.2">
      <c r="B30" t="s">
        <v>92</v>
      </c>
      <c r="C30" s="12">
        <v>13</v>
      </c>
      <c r="D30" s="8">
        <v>6.16</v>
      </c>
      <c r="E30" s="12">
        <v>7</v>
      </c>
      <c r="F30" s="8">
        <v>7.53</v>
      </c>
      <c r="G30" s="12">
        <v>6</v>
      </c>
      <c r="H30" s="8">
        <v>5.45</v>
      </c>
      <c r="I30" s="12">
        <v>0</v>
      </c>
    </row>
    <row r="31" spans="2:9" ht="15" customHeight="1" x14ac:dyDescent="0.2">
      <c r="B31" t="s">
        <v>74</v>
      </c>
      <c r="C31" s="12">
        <v>10</v>
      </c>
      <c r="D31" s="8">
        <v>4.74</v>
      </c>
      <c r="E31" s="12">
        <v>4</v>
      </c>
      <c r="F31" s="8">
        <v>4.3</v>
      </c>
      <c r="G31" s="12">
        <v>6</v>
      </c>
      <c r="H31" s="8">
        <v>5.45</v>
      </c>
      <c r="I31" s="12">
        <v>0</v>
      </c>
    </row>
    <row r="32" spans="2:9" ht="15" customHeight="1" x14ac:dyDescent="0.2">
      <c r="B32" t="s">
        <v>73</v>
      </c>
      <c r="C32" s="12">
        <v>7</v>
      </c>
      <c r="D32" s="8">
        <v>3.32</v>
      </c>
      <c r="E32" s="12">
        <v>5</v>
      </c>
      <c r="F32" s="8">
        <v>5.38</v>
      </c>
      <c r="G32" s="12">
        <v>2</v>
      </c>
      <c r="H32" s="8">
        <v>1.82</v>
      </c>
      <c r="I32" s="12">
        <v>0</v>
      </c>
    </row>
    <row r="33" spans="2:9" ht="15" customHeight="1" x14ac:dyDescent="0.2">
      <c r="B33" t="s">
        <v>65</v>
      </c>
      <c r="C33" s="12">
        <v>6</v>
      </c>
      <c r="D33" s="8">
        <v>2.84</v>
      </c>
      <c r="E33" s="12">
        <v>2</v>
      </c>
      <c r="F33" s="8">
        <v>2.15</v>
      </c>
      <c r="G33" s="12">
        <v>4</v>
      </c>
      <c r="H33" s="8">
        <v>3.64</v>
      </c>
      <c r="I33" s="12">
        <v>0</v>
      </c>
    </row>
    <row r="34" spans="2:9" ht="15" customHeight="1" x14ac:dyDescent="0.2">
      <c r="B34" t="s">
        <v>76</v>
      </c>
      <c r="C34" s="12">
        <v>6</v>
      </c>
      <c r="D34" s="8">
        <v>2.84</v>
      </c>
      <c r="E34" s="12">
        <v>0</v>
      </c>
      <c r="F34" s="8">
        <v>0</v>
      </c>
      <c r="G34" s="12">
        <v>6</v>
      </c>
      <c r="H34" s="8">
        <v>5.45</v>
      </c>
      <c r="I34" s="12">
        <v>0</v>
      </c>
    </row>
    <row r="35" spans="2:9" ht="15" customHeight="1" x14ac:dyDescent="0.2">
      <c r="B35" t="s">
        <v>81</v>
      </c>
      <c r="C35" s="12">
        <v>6</v>
      </c>
      <c r="D35" s="8">
        <v>2.84</v>
      </c>
      <c r="E35" s="12">
        <v>4</v>
      </c>
      <c r="F35" s="8">
        <v>4.3</v>
      </c>
      <c r="G35" s="12">
        <v>1</v>
      </c>
      <c r="H35" s="8">
        <v>0.91</v>
      </c>
      <c r="I35" s="12">
        <v>0</v>
      </c>
    </row>
    <row r="36" spans="2:9" ht="15" customHeight="1" x14ac:dyDescent="0.2">
      <c r="B36" t="s">
        <v>90</v>
      </c>
      <c r="C36" s="12">
        <v>5</v>
      </c>
      <c r="D36" s="8">
        <v>2.37</v>
      </c>
      <c r="E36" s="12">
        <v>1</v>
      </c>
      <c r="F36" s="8">
        <v>1.08</v>
      </c>
      <c r="G36" s="12">
        <v>4</v>
      </c>
      <c r="H36" s="8">
        <v>3.64</v>
      </c>
      <c r="I36" s="12">
        <v>0</v>
      </c>
    </row>
    <row r="37" spans="2:9" ht="15" customHeight="1" x14ac:dyDescent="0.2">
      <c r="B37" t="s">
        <v>67</v>
      </c>
      <c r="C37" s="12">
        <v>4</v>
      </c>
      <c r="D37" s="8">
        <v>1.9</v>
      </c>
      <c r="E37" s="12">
        <v>1</v>
      </c>
      <c r="F37" s="8">
        <v>1.08</v>
      </c>
      <c r="G37" s="12">
        <v>3</v>
      </c>
      <c r="H37" s="8">
        <v>2.73</v>
      </c>
      <c r="I37" s="12">
        <v>0</v>
      </c>
    </row>
    <row r="38" spans="2:9" ht="15" customHeight="1" x14ac:dyDescent="0.2">
      <c r="B38" t="s">
        <v>71</v>
      </c>
      <c r="C38" s="12">
        <v>4</v>
      </c>
      <c r="D38" s="8">
        <v>1.9</v>
      </c>
      <c r="E38" s="12">
        <v>2</v>
      </c>
      <c r="F38" s="8">
        <v>2.15</v>
      </c>
      <c r="G38" s="12">
        <v>1</v>
      </c>
      <c r="H38" s="8">
        <v>0.91</v>
      </c>
      <c r="I38" s="12">
        <v>1</v>
      </c>
    </row>
    <row r="39" spans="2:9" ht="15" customHeight="1" x14ac:dyDescent="0.2">
      <c r="B39" t="s">
        <v>83</v>
      </c>
      <c r="C39" s="12">
        <v>4</v>
      </c>
      <c r="D39" s="8">
        <v>1.9</v>
      </c>
      <c r="E39" s="12">
        <v>0</v>
      </c>
      <c r="F39" s="8">
        <v>0</v>
      </c>
      <c r="G39" s="12">
        <v>2</v>
      </c>
      <c r="H39" s="8">
        <v>1.82</v>
      </c>
      <c r="I39" s="12">
        <v>0</v>
      </c>
    </row>
    <row r="40" spans="2:9" ht="15" customHeight="1" x14ac:dyDescent="0.2">
      <c r="B40" t="s">
        <v>98</v>
      </c>
      <c r="C40" s="12">
        <v>3</v>
      </c>
      <c r="D40" s="8">
        <v>1.42</v>
      </c>
      <c r="E40" s="12">
        <v>2</v>
      </c>
      <c r="F40" s="8">
        <v>2.15</v>
      </c>
      <c r="G40" s="12">
        <v>1</v>
      </c>
      <c r="H40" s="8">
        <v>0.91</v>
      </c>
      <c r="I40" s="12">
        <v>0</v>
      </c>
    </row>
    <row r="41" spans="2:9" ht="15" customHeight="1" x14ac:dyDescent="0.2">
      <c r="B41" t="s">
        <v>94</v>
      </c>
      <c r="C41" s="12">
        <v>3</v>
      </c>
      <c r="D41" s="8">
        <v>1.42</v>
      </c>
      <c r="E41" s="12">
        <v>2</v>
      </c>
      <c r="F41" s="8">
        <v>2.15</v>
      </c>
      <c r="G41" s="12">
        <v>1</v>
      </c>
      <c r="H41" s="8">
        <v>0.91</v>
      </c>
      <c r="I41" s="12">
        <v>0</v>
      </c>
    </row>
    <row r="42" spans="2:9" ht="15" customHeight="1" x14ac:dyDescent="0.2">
      <c r="B42" t="s">
        <v>97</v>
      </c>
      <c r="C42" s="12">
        <v>3</v>
      </c>
      <c r="D42" s="8">
        <v>1.42</v>
      </c>
      <c r="E42" s="12">
        <v>1</v>
      </c>
      <c r="F42" s="8">
        <v>1.08</v>
      </c>
      <c r="G42" s="12">
        <v>2</v>
      </c>
      <c r="H42" s="8">
        <v>1.82</v>
      </c>
      <c r="I42" s="12">
        <v>0</v>
      </c>
    </row>
    <row r="43" spans="2:9" ht="15" customHeight="1" x14ac:dyDescent="0.2">
      <c r="B43" t="s">
        <v>108</v>
      </c>
      <c r="C43" s="12">
        <v>3</v>
      </c>
      <c r="D43" s="8">
        <v>1.42</v>
      </c>
      <c r="E43" s="12">
        <v>1</v>
      </c>
      <c r="F43" s="8">
        <v>1.08</v>
      </c>
      <c r="G43" s="12">
        <v>1</v>
      </c>
      <c r="H43" s="8">
        <v>0.91</v>
      </c>
      <c r="I43" s="12">
        <v>0</v>
      </c>
    </row>
    <row r="44" spans="2:9" ht="15" customHeight="1" x14ac:dyDescent="0.2">
      <c r="B44" t="s">
        <v>87</v>
      </c>
      <c r="C44" s="12">
        <v>3</v>
      </c>
      <c r="D44" s="8">
        <v>1.42</v>
      </c>
      <c r="E44" s="12">
        <v>3</v>
      </c>
      <c r="F44" s="8">
        <v>3.23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227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155</v>
      </c>
      <c r="C48" s="12">
        <v>12</v>
      </c>
      <c r="D48" s="8">
        <v>5.69</v>
      </c>
      <c r="E48" s="12">
        <v>4</v>
      </c>
      <c r="F48" s="8">
        <v>4.3</v>
      </c>
      <c r="G48" s="12">
        <v>8</v>
      </c>
      <c r="H48" s="8">
        <v>7.27</v>
      </c>
      <c r="I48" s="12">
        <v>0</v>
      </c>
    </row>
    <row r="49" spans="2:9" ht="15" customHeight="1" x14ac:dyDescent="0.2">
      <c r="B49" t="s">
        <v>132</v>
      </c>
      <c r="C49" s="12">
        <v>9</v>
      </c>
      <c r="D49" s="8">
        <v>4.2699999999999996</v>
      </c>
      <c r="E49" s="12">
        <v>9</v>
      </c>
      <c r="F49" s="8">
        <v>9.68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121</v>
      </c>
      <c r="C50" s="12">
        <v>8</v>
      </c>
      <c r="D50" s="8">
        <v>3.79</v>
      </c>
      <c r="E50" s="12">
        <v>4</v>
      </c>
      <c r="F50" s="8">
        <v>4.3</v>
      </c>
      <c r="G50" s="12">
        <v>4</v>
      </c>
      <c r="H50" s="8">
        <v>3.64</v>
      </c>
      <c r="I50" s="12">
        <v>0</v>
      </c>
    </row>
    <row r="51" spans="2:9" ht="15" customHeight="1" x14ac:dyDescent="0.2">
      <c r="B51" t="s">
        <v>116</v>
      </c>
      <c r="C51" s="12">
        <v>6</v>
      </c>
      <c r="D51" s="8">
        <v>2.84</v>
      </c>
      <c r="E51" s="12">
        <v>1</v>
      </c>
      <c r="F51" s="8">
        <v>1.08</v>
      </c>
      <c r="G51" s="12">
        <v>5</v>
      </c>
      <c r="H51" s="8">
        <v>4.55</v>
      </c>
      <c r="I51" s="12">
        <v>0</v>
      </c>
    </row>
    <row r="52" spans="2:9" ht="15" customHeight="1" x14ac:dyDescent="0.2">
      <c r="B52" t="s">
        <v>220</v>
      </c>
      <c r="C52" s="12">
        <v>6</v>
      </c>
      <c r="D52" s="8">
        <v>2.84</v>
      </c>
      <c r="E52" s="12">
        <v>0</v>
      </c>
      <c r="F52" s="8">
        <v>0</v>
      </c>
      <c r="G52" s="12">
        <v>6</v>
      </c>
      <c r="H52" s="8">
        <v>5.45</v>
      </c>
      <c r="I52" s="12">
        <v>0</v>
      </c>
    </row>
    <row r="53" spans="2:9" ht="15" customHeight="1" x14ac:dyDescent="0.2">
      <c r="B53" t="s">
        <v>178</v>
      </c>
      <c r="C53" s="12">
        <v>6</v>
      </c>
      <c r="D53" s="8">
        <v>2.84</v>
      </c>
      <c r="E53" s="12">
        <v>4</v>
      </c>
      <c r="F53" s="8">
        <v>4.3</v>
      </c>
      <c r="G53" s="12">
        <v>2</v>
      </c>
      <c r="H53" s="8">
        <v>1.82</v>
      </c>
      <c r="I53" s="12">
        <v>0</v>
      </c>
    </row>
    <row r="54" spans="2:9" ht="15" customHeight="1" x14ac:dyDescent="0.2">
      <c r="B54" t="s">
        <v>120</v>
      </c>
      <c r="C54" s="12">
        <v>5</v>
      </c>
      <c r="D54" s="8">
        <v>2.37</v>
      </c>
      <c r="E54" s="12">
        <v>0</v>
      </c>
      <c r="F54" s="8">
        <v>0</v>
      </c>
      <c r="G54" s="12">
        <v>5</v>
      </c>
      <c r="H54" s="8">
        <v>4.55</v>
      </c>
      <c r="I54" s="12">
        <v>0</v>
      </c>
    </row>
    <row r="55" spans="2:9" ht="15" customHeight="1" x14ac:dyDescent="0.2">
      <c r="B55" t="s">
        <v>124</v>
      </c>
      <c r="C55" s="12">
        <v>5</v>
      </c>
      <c r="D55" s="8">
        <v>2.37</v>
      </c>
      <c r="E55" s="12">
        <v>2</v>
      </c>
      <c r="F55" s="8">
        <v>2.15</v>
      </c>
      <c r="G55" s="12">
        <v>3</v>
      </c>
      <c r="H55" s="8">
        <v>2.73</v>
      </c>
      <c r="I55" s="12">
        <v>0</v>
      </c>
    </row>
    <row r="56" spans="2:9" ht="15" customHeight="1" x14ac:dyDescent="0.2">
      <c r="B56" t="s">
        <v>151</v>
      </c>
      <c r="C56" s="12">
        <v>5</v>
      </c>
      <c r="D56" s="8">
        <v>2.37</v>
      </c>
      <c r="E56" s="12">
        <v>0</v>
      </c>
      <c r="F56" s="8">
        <v>0</v>
      </c>
      <c r="G56" s="12">
        <v>5</v>
      </c>
      <c r="H56" s="8">
        <v>4.55</v>
      </c>
      <c r="I56" s="12">
        <v>0</v>
      </c>
    </row>
    <row r="57" spans="2:9" ht="15" customHeight="1" x14ac:dyDescent="0.2">
      <c r="B57" t="s">
        <v>170</v>
      </c>
      <c r="C57" s="12">
        <v>5</v>
      </c>
      <c r="D57" s="8">
        <v>2.37</v>
      </c>
      <c r="E57" s="12">
        <v>4</v>
      </c>
      <c r="F57" s="8">
        <v>4.3</v>
      </c>
      <c r="G57" s="12">
        <v>1</v>
      </c>
      <c r="H57" s="8">
        <v>0.91</v>
      </c>
      <c r="I57" s="12">
        <v>0</v>
      </c>
    </row>
    <row r="58" spans="2:9" ht="15" customHeight="1" x14ac:dyDescent="0.2">
      <c r="B58" t="s">
        <v>128</v>
      </c>
      <c r="C58" s="12">
        <v>5</v>
      </c>
      <c r="D58" s="8">
        <v>2.37</v>
      </c>
      <c r="E58" s="12">
        <v>3</v>
      </c>
      <c r="F58" s="8">
        <v>3.23</v>
      </c>
      <c r="G58" s="12">
        <v>2</v>
      </c>
      <c r="H58" s="8">
        <v>1.82</v>
      </c>
      <c r="I58" s="12">
        <v>0</v>
      </c>
    </row>
    <row r="59" spans="2:9" ht="15" customHeight="1" x14ac:dyDescent="0.2">
      <c r="B59" t="s">
        <v>129</v>
      </c>
      <c r="C59" s="12">
        <v>5</v>
      </c>
      <c r="D59" s="8">
        <v>2.37</v>
      </c>
      <c r="E59" s="12">
        <v>5</v>
      </c>
      <c r="F59" s="8">
        <v>5.38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131</v>
      </c>
      <c r="C60" s="12">
        <v>5</v>
      </c>
      <c r="D60" s="8">
        <v>2.37</v>
      </c>
      <c r="E60" s="12">
        <v>5</v>
      </c>
      <c r="F60" s="8">
        <v>5.38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117</v>
      </c>
      <c r="C61" s="12">
        <v>4</v>
      </c>
      <c r="D61" s="8">
        <v>1.9</v>
      </c>
      <c r="E61" s="12">
        <v>1</v>
      </c>
      <c r="F61" s="8">
        <v>1.08</v>
      </c>
      <c r="G61" s="12">
        <v>3</v>
      </c>
      <c r="H61" s="8">
        <v>2.73</v>
      </c>
      <c r="I61" s="12">
        <v>0</v>
      </c>
    </row>
    <row r="62" spans="2:9" ht="15" customHeight="1" x14ac:dyDescent="0.2">
      <c r="B62" t="s">
        <v>119</v>
      </c>
      <c r="C62" s="12">
        <v>4</v>
      </c>
      <c r="D62" s="8">
        <v>1.9</v>
      </c>
      <c r="E62" s="12">
        <v>0</v>
      </c>
      <c r="F62" s="8">
        <v>0</v>
      </c>
      <c r="G62" s="12">
        <v>4</v>
      </c>
      <c r="H62" s="8">
        <v>3.64</v>
      </c>
      <c r="I62" s="12">
        <v>0</v>
      </c>
    </row>
    <row r="63" spans="2:9" ht="15" customHeight="1" x14ac:dyDescent="0.2">
      <c r="B63" t="s">
        <v>206</v>
      </c>
      <c r="C63" s="12">
        <v>4</v>
      </c>
      <c r="D63" s="8">
        <v>1.9</v>
      </c>
      <c r="E63" s="12">
        <v>1</v>
      </c>
      <c r="F63" s="8">
        <v>1.08</v>
      </c>
      <c r="G63" s="12">
        <v>3</v>
      </c>
      <c r="H63" s="8">
        <v>2.73</v>
      </c>
      <c r="I63" s="12">
        <v>0</v>
      </c>
    </row>
    <row r="64" spans="2:9" ht="15" customHeight="1" x14ac:dyDescent="0.2">
      <c r="B64" t="s">
        <v>165</v>
      </c>
      <c r="C64" s="12">
        <v>4</v>
      </c>
      <c r="D64" s="8">
        <v>1.9</v>
      </c>
      <c r="E64" s="12">
        <v>1</v>
      </c>
      <c r="F64" s="8">
        <v>1.08</v>
      </c>
      <c r="G64" s="12">
        <v>3</v>
      </c>
      <c r="H64" s="8">
        <v>2.73</v>
      </c>
      <c r="I64" s="12">
        <v>0</v>
      </c>
    </row>
    <row r="65" spans="2:9" ht="15" customHeight="1" x14ac:dyDescent="0.2">
      <c r="B65" t="s">
        <v>176</v>
      </c>
      <c r="C65" s="12">
        <v>4</v>
      </c>
      <c r="D65" s="8">
        <v>1.9</v>
      </c>
      <c r="E65" s="12">
        <v>4</v>
      </c>
      <c r="F65" s="8">
        <v>4.3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130</v>
      </c>
      <c r="C66" s="12">
        <v>4</v>
      </c>
      <c r="D66" s="8">
        <v>1.9</v>
      </c>
      <c r="E66" s="12">
        <v>4</v>
      </c>
      <c r="F66" s="8">
        <v>4.3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147</v>
      </c>
      <c r="C67" s="12">
        <v>3</v>
      </c>
      <c r="D67" s="8">
        <v>1.42</v>
      </c>
      <c r="E67" s="12">
        <v>0</v>
      </c>
      <c r="F67" s="8">
        <v>0</v>
      </c>
      <c r="G67" s="12">
        <v>3</v>
      </c>
      <c r="H67" s="8">
        <v>2.73</v>
      </c>
      <c r="I67" s="12">
        <v>0</v>
      </c>
    </row>
    <row r="68" spans="2:9" ht="15" customHeight="1" x14ac:dyDescent="0.2">
      <c r="B68" t="s">
        <v>122</v>
      </c>
      <c r="C68" s="12">
        <v>3</v>
      </c>
      <c r="D68" s="8">
        <v>1.42</v>
      </c>
      <c r="E68" s="12">
        <v>2</v>
      </c>
      <c r="F68" s="8">
        <v>2.15</v>
      </c>
      <c r="G68" s="12">
        <v>1</v>
      </c>
      <c r="H68" s="8">
        <v>0.91</v>
      </c>
      <c r="I68" s="12">
        <v>0</v>
      </c>
    </row>
    <row r="69" spans="2:9" ht="15" customHeight="1" x14ac:dyDescent="0.2">
      <c r="B69" t="s">
        <v>156</v>
      </c>
      <c r="C69" s="12">
        <v>3</v>
      </c>
      <c r="D69" s="8">
        <v>1.42</v>
      </c>
      <c r="E69" s="12">
        <v>2</v>
      </c>
      <c r="F69" s="8">
        <v>2.15</v>
      </c>
      <c r="G69" s="12">
        <v>1</v>
      </c>
      <c r="H69" s="8">
        <v>0.91</v>
      </c>
      <c r="I69" s="12">
        <v>0</v>
      </c>
    </row>
    <row r="70" spans="2:9" ht="15" customHeight="1" x14ac:dyDescent="0.2">
      <c r="B70" t="s">
        <v>219</v>
      </c>
      <c r="C70" s="12">
        <v>3</v>
      </c>
      <c r="D70" s="8">
        <v>1.42</v>
      </c>
      <c r="E70" s="12">
        <v>3</v>
      </c>
      <c r="F70" s="8">
        <v>3.23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195</v>
      </c>
      <c r="C71" s="12">
        <v>3</v>
      </c>
      <c r="D71" s="8">
        <v>1.42</v>
      </c>
      <c r="E71" s="12">
        <v>1</v>
      </c>
      <c r="F71" s="8">
        <v>1.08</v>
      </c>
      <c r="G71" s="12">
        <v>2</v>
      </c>
      <c r="H71" s="8">
        <v>1.82</v>
      </c>
      <c r="I71" s="12">
        <v>0</v>
      </c>
    </row>
    <row r="72" spans="2:9" ht="15" customHeight="1" x14ac:dyDescent="0.2">
      <c r="B72" t="s">
        <v>133</v>
      </c>
      <c r="C72" s="12">
        <v>3</v>
      </c>
      <c r="D72" s="8">
        <v>1.42</v>
      </c>
      <c r="E72" s="12">
        <v>2</v>
      </c>
      <c r="F72" s="8">
        <v>2.15</v>
      </c>
      <c r="G72" s="12">
        <v>1</v>
      </c>
      <c r="H72" s="8">
        <v>0.91</v>
      </c>
      <c r="I72" s="12">
        <v>0</v>
      </c>
    </row>
    <row r="73" spans="2:9" ht="15" customHeight="1" x14ac:dyDescent="0.2">
      <c r="B73" t="s">
        <v>221</v>
      </c>
      <c r="C73" s="12">
        <v>3</v>
      </c>
      <c r="D73" s="8">
        <v>1.42</v>
      </c>
      <c r="E73" s="12">
        <v>1</v>
      </c>
      <c r="F73" s="8">
        <v>1.08</v>
      </c>
      <c r="G73" s="12">
        <v>1</v>
      </c>
      <c r="H73" s="8">
        <v>0.91</v>
      </c>
      <c r="I73" s="12">
        <v>0</v>
      </c>
    </row>
    <row r="74" spans="2:9" ht="15" customHeight="1" x14ac:dyDescent="0.2">
      <c r="B74" t="s">
        <v>135</v>
      </c>
      <c r="C74" s="12">
        <v>3</v>
      </c>
      <c r="D74" s="8">
        <v>1.42</v>
      </c>
      <c r="E74" s="12">
        <v>3</v>
      </c>
      <c r="F74" s="8">
        <v>3.23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5884-ABFF-484E-A0C6-F1A1640066A1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268</v>
      </c>
    </row>
    <row r="4" spans="2:9" ht="33" customHeight="1" x14ac:dyDescent="0.2">
      <c r="B4" t="s">
        <v>224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51</v>
      </c>
      <c r="D6" s="8">
        <v>18.02</v>
      </c>
      <c r="E6" s="12">
        <v>26</v>
      </c>
      <c r="F6" s="8">
        <v>16.350000000000001</v>
      </c>
      <c r="G6" s="12">
        <v>25</v>
      </c>
      <c r="H6" s="8">
        <v>21.37</v>
      </c>
      <c r="I6" s="12">
        <v>0</v>
      </c>
    </row>
    <row r="7" spans="2:9" ht="15" customHeight="1" x14ac:dyDescent="0.2">
      <c r="B7" t="s">
        <v>43</v>
      </c>
      <c r="C7" s="12">
        <v>35</v>
      </c>
      <c r="D7" s="8">
        <v>12.37</v>
      </c>
      <c r="E7" s="12">
        <v>13</v>
      </c>
      <c r="F7" s="8">
        <v>8.18</v>
      </c>
      <c r="G7" s="12">
        <v>21</v>
      </c>
      <c r="H7" s="8">
        <v>17.95</v>
      </c>
      <c r="I7" s="12">
        <v>1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5</v>
      </c>
      <c r="D10" s="8">
        <v>1.77</v>
      </c>
      <c r="E10" s="12">
        <v>0</v>
      </c>
      <c r="F10" s="8">
        <v>0</v>
      </c>
      <c r="G10" s="12">
        <v>5</v>
      </c>
      <c r="H10" s="8">
        <v>4.2699999999999996</v>
      </c>
      <c r="I10" s="12">
        <v>0</v>
      </c>
    </row>
    <row r="11" spans="2:9" ht="15" customHeight="1" x14ac:dyDescent="0.2">
      <c r="B11" t="s">
        <v>47</v>
      </c>
      <c r="C11" s="12">
        <v>85</v>
      </c>
      <c r="D11" s="8">
        <v>30.04</v>
      </c>
      <c r="E11" s="12">
        <v>42</v>
      </c>
      <c r="F11" s="8">
        <v>26.42</v>
      </c>
      <c r="G11" s="12">
        <v>43</v>
      </c>
      <c r="H11" s="8">
        <v>36.75</v>
      </c>
      <c r="I11" s="12">
        <v>0</v>
      </c>
    </row>
    <row r="12" spans="2:9" ht="15" customHeight="1" x14ac:dyDescent="0.2">
      <c r="B12" t="s">
        <v>48</v>
      </c>
      <c r="C12" s="12">
        <v>2</v>
      </c>
      <c r="D12" s="8">
        <v>0.71</v>
      </c>
      <c r="E12" s="12">
        <v>0</v>
      </c>
      <c r="F12" s="8">
        <v>0</v>
      </c>
      <c r="G12" s="12">
        <v>2</v>
      </c>
      <c r="H12" s="8">
        <v>1.71</v>
      </c>
      <c r="I12" s="12">
        <v>0</v>
      </c>
    </row>
    <row r="13" spans="2:9" ht="15" customHeight="1" x14ac:dyDescent="0.2">
      <c r="B13" t="s">
        <v>49</v>
      </c>
      <c r="C13" s="12">
        <v>7</v>
      </c>
      <c r="D13" s="8">
        <v>2.4700000000000002</v>
      </c>
      <c r="E13" s="12">
        <v>3</v>
      </c>
      <c r="F13" s="8">
        <v>1.89</v>
      </c>
      <c r="G13" s="12">
        <v>4</v>
      </c>
      <c r="H13" s="8">
        <v>3.42</v>
      </c>
      <c r="I13" s="12">
        <v>0</v>
      </c>
    </row>
    <row r="14" spans="2:9" ht="15" customHeight="1" x14ac:dyDescent="0.2">
      <c r="B14" t="s">
        <v>50</v>
      </c>
      <c r="C14" s="12">
        <v>5</v>
      </c>
      <c r="D14" s="8">
        <v>1.77</v>
      </c>
      <c r="E14" s="12">
        <v>2</v>
      </c>
      <c r="F14" s="8">
        <v>1.26</v>
      </c>
      <c r="G14" s="12">
        <v>2</v>
      </c>
      <c r="H14" s="8">
        <v>1.71</v>
      </c>
      <c r="I14" s="12">
        <v>0</v>
      </c>
    </row>
    <row r="15" spans="2:9" ht="15" customHeight="1" x14ac:dyDescent="0.2">
      <c r="B15" t="s">
        <v>51</v>
      </c>
      <c r="C15" s="12">
        <v>29</v>
      </c>
      <c r="D15" s="8">
        <v>10.25</v>
      </c>
      <c r="E15" s="12">
        <v>25</v>
      </c>
      <c r="F15" s="8">
        <v>15.72</v>
      </c>
      <c r="G15" s="12">
        <v>3</v>
      </c>
      <c r="H15" s="8">
        <v>2.56</v>
      </c>
      <c r="I15" s="12">
        <v>0</v>
      </c>
    </row>
    <row r="16" spans="2:9" ht="15" customHeight="1" x14ac:dyDescent="0.2">
      <c r="B16" t="s">
        <v>52</v>
      </c>
      <c r="C16" s="12">
        <v>39</v>
      </c>
      <c r="D16" s="8">
        <v>13.78</v>
      </c>
      <c r="E16" s="12">
        <v>37</v>
      </c>
      <c r="F16" s="8">
        <v>23.27</v>
      </c>
      <c r="G16" s="12">
        <v>2</v>
      </c>
      <c r="H16" s="8">
        <v>1.71</v>
      </c>
      <c r="I16" s="12">
        <v>0</v>
      </c>
    </row>
    <row r="17" spans="2:9" ht="15" customHeight="1" x14ac:dyDescent="0.2">
      <c r="B17" t="s">
        <v>53</v>
      </c>
      <c r="C17" s="12">
        <v>8</v>
      </c>
      <c r="D17" s="8">
        <v>2.83</v>
      </c>
      <c r="E17" s="12">
        <v>4</v>
      </c>
      <c r="F17" s="8">
        <v>2.52</v>
      </c>
      <c r="G17" s="12">
        <v>1</v>
      </c>
      <c r="H17" s="8">
        <v>0.85</v>
      </c>
      <c r="I17" s="12">
        <v>0</v>
      </c>
    </row>
    <row r="18" spans="2:9" ht="15" customHeight="1" x14ac:dyDescent="0.2">
      <c r="B18" t="s">
        <v>54</v>
      </c>
      <c r="C18" s="12">
        <v>8</v>
      </c>
      <c r="D18" s="8">
        <v>2.83</v>
      </c>
      <c r="E18" s="12">
        <v>5</v>
      </c>
      <c r="F18" s="8">
        <v>3.14</v>
      </c>
      <c r="G18" s="12">
        <v>2</v>
      </c>
      <c r="H18" s="8">
        <v>1.71</v>
      </c>
      <c r="I18" s="12">
        <v>0</v>
      </c>
    </row>
    <row r="19" spans="2:9" ht="15" customHeight="1" x14ac:dyDescent="0.2">
      <c r="B19" t="s">
        <v>55</v>
      </c>
      <c r="C19" s="12">
        <v>9</v>
      </c>
      <c r="D19" s="8">
        <v>3.18</v>
      </c>
      <c r="E19" s="12">
        <v>2</v>
      </c>
      <c r="F19" s="8">
        <v>1.26</v>
      </c>
      <c r="G19" s="12">
        <v>7</v>
      </c>
      <c r="H19" s="8">
        <v>5.98</v>
      </c>
      <c r="I19" s="12">
        <v>0</v>
      </c>
    </row>
    <row r="20" spans="2:9" ht="15" customHeight="1" x14ac:dyDescent="0.2">
      <c r="B20" s="9" t="s">
        <v>225</v>
      </c>
      <c r="C20" s="12">
        <f>SUM(LTBL_04606[総数／事業所数])</f>
        <v>283</v>
      </c>
      <c r="E20" s="12">
        <f>SUBTOTAL(109,LTBL_04606[個人／事業所数])</f>
        <v>159</v>
      </c>
      <c r="G20" s="12">
        <f>SUBTOTAL(109,LTBL_04606[法人／事業所数])</f>
        <v>117</v>
      </c>
      <c r="I20" s="12">
        <f>SUBTOTAL(109,LTBL_04606[法人以外の団体／事業所数])</f>
        <v>1</v>
      </c>
    </row>
    <row r="21" spans="2:9" ht="15" customHeight="1" x14ac:dyDescent="0.2">
      <c r="E21" s="11">
        <f>LTBL_04606[[#Totals],[個人／事業所数]]/LTBL_04606[[#Totals],[総数／事業所数]]</f>
        <v>0.56183745583038869</v>
      </c>
      <c r="G21" s="11">
        <f>LTBL_04606[[#Totals],[法人／事業所数]]/LTBL_04606[[#Totals],[総数／事業所数]]</f>
        <v>0.41342756183745583</v>
      </c>
      <c r="I21" s="11">
        <f>LTBL_04606[[#Totals],[法人以外の団体／事業所数]]/LTBL_04606[[#Totals],[総数／事業所数]]</f>
        <v>3.5335689045936395E-3</v>
      </c>
    </row>
    <row r="23" spans="2:9" ht="33" customHeight="1" x14ac:dyDescent="0.2">
      <c r="B23" t="s">
        <v>226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80</v>
      </c>
      <c r="C24" s="12">
        <v>34</v>
      </c>
      <c r="D24" s="8">
        <v>12.01</v>
      </c>
      <c r="E24" s="12">
        <v>33</v>
      </c>
      <c r="F24" s="8">
        <v>20.75</v>
      </c>
      <c r="G24" s="12">
        <v>1</v>
      </c>
      <c r="H24" s="8">
        <v>0.85</v>
      </c>
      <c r="I24" s="12">
        <v>0</v>
      </c>
    </row>
    <row r="25" spans="2:9" ht="15" customHeight="1" x14ac:dyDescent="0.2">
      <c r="B25" t="s">
        <v>64</v>
      </c>
      <c r="C25" s="12">
        <v>24</v>
      </c>
      <c r="D25" s="8">
        <v>8.48</v>
      </c>
      <c r="E25" s="12">
        <v>11</v>
      </c>
      <c r="F25" s="8">
        <v>6.92</v>
      </c>
      <c r="G25" s="12">
        <v>13</v>
      </c>
      <c r="H25" s="8">
        <v>11.11</v>
      </c>
      <c r="I25" s="12">
        <v>0</v>
      </c>
    </row>
    <row r="26" spans="2:9" ht="15" customHeight="1" x14ac:dyDescent="0.2">
      <c r="B26" t="s">
        <v>79</v>
      </c>
      <c r="C26" s="12">
        <v>20</v>
      </c>
      <c r="D26" s="8">
        <v>7.07</v>
      </c>
      <c r="E26" s="12">
        <v>20</v>
      </c>
      <c r="F26" s="8">
        <v>12.58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72</v>
      </c>
      <c r="C27" s="12">
        <v>19</v>
      </c>
      <c r="D27" s="8">
        <v>6.71</v>
      </c>
      <c r="E27" s="12">
        <v>14</v>
      </c>
      <c r="F27" s="8">
        <v>8.81</v>
      </c>
      <c r="G27" s="12">
        <v>5</v>
      </c>
      <c r="H27" s="8">
        <v>4.2699999999999996</v>
      </c>
      <c r="I27" s="12">
        <v>0</v>
      </c>
    </row>
    <row r="28" spans="2:9" ht="15" customHeight="1" x14ac:dyDescent="0.2">
      <c r="B28" t="s">
        <v>74</v>
      </c>
      <c r="C28" s="12">
        <v>19</v>
      </c>
      <c r="D28" s="8">
        <v>6.71</v>
      </c>
      <c r="E28" s="12">
        <v>6</v>
      </c>
      <c r="F28" s="8">
        <v>3.77</v>
      </c>
      <c r="G28" s="12">
        <v>13</v>
      </c>
      <c r="H28" s="8">
        <v>11.11</v>
      </c>
      <c r="I28" s="12">
        <v>0</v>
      </c>
    </row>
    <row r="29" spans="2:9" ht="15" customHeight="1" x14ac:dyDescent="0.2">
      <c r="B29" t="s">
        <v>73</v>
      </c>
      <c r="C29" s="12">
        <v>15</v>
      </c>
      <c r="D29" s="8">
        <v>5.3</v>
      </c>
      <c r="E29" s="12">
        <v>10</v>
      </c>
      <c r="F29" s="8">
        <v>6.29</v>
      </c>
      <c r="G29" s="12">
        <v>5</v>
      </c>
      <c r="H29" s="8">
        <v>4.2699999999999996</v>
      </c>
      <c r="I29" s="12">
        <v>0</v>
      </c>
    </row>
    <row r="30" spans="2:9" ht="15" customHeight="1" x14ac:dyDescent="0.2">
      <c r="B30" t="s">
        <v>66</v>
      </c>
      <c r="C30" s="12">
        <v>14</v>
      </c>
      <c r="D30" s="8">
        <v>4.95</v>
      </c>
      <c r="E30" s="12">
        <v>8</v>
      </c>
      <c r="F30" s="8">
        <v>5.03</v>
      </c>
      <c r="G30" s="12">
        <v>6</v>
      </c>
      <c r="H30" s="8">
        <v>5.13</v>
      </c>
      <c r="I30" s="12">
        <v>0</v>
      </c>
    </row>
    <row r="31" spans="2:9" ht="15" customHeight="1" x14ac:dyDescent="0.2">
      <c r="B31" t="s">
        <v>91</v>
      </c>
      <c r="C31" s="12">
        <v>14</v>
      </c>
      <c r="D31" s="8">
        <v>4.95</v>
      </c>
      <c r="E31" s="12">
        <v>1</v>
      </c>
      <c r="F31" s="8">
        <v>0.63</v>
      </c>
      <c r="G31" s="12">
        <v>12</v>
      </c>
      <c r="H31" s="8">
        <v>10.26</v>
      </c>
      <c r="I31" s="12">
        <v>1</v>
      </c>
    </row>
    <row r="32" spans="2:9" ht="15" customHeight="1" x14ac:dyDescent="0.2">
      <c r="B32" t="s">
        <v>65</v>
      </c>
      <c r="C32" s="12">
        <v>13</v>
      </c>
      <c r="D32" s="8">
        <v>4.59</v>
      </c>
      <c r="E32" s="12">
        <v>7</v>
      </c>
      <c r="F32" s="8">
        <v>4.4000000000000004</v>
      </c>
      <c r="G32" s="12">
        <v>6</v>
      </c>
      <c r="H32" s="8">
        <v>5.13</v>
      </c>
      <c r="I32" s="12">
        <v>0</v>
      </c>
    </row>
    <row r="33" spans="2:9" ht="15" customHeight="1" x14ac:dyDescent="0.2">
      <c r="B33" t="s">
        <v>67</v>
      </c>
      <c r="C33" s="12">
        <v>10</v>
      </c>
      <c r="D33" s="8">
        <v>3.53</v>
      </c>
      <c r="E33" s="12">
        <v>4</v>
      </c>
      <c r="F33" s="8">
        <v>2.52</v>
      </c>
      <c r="G33" s="12">
        <v>6</v>
      </c>
      <c r="H33" s="8">
        <v>5.13</v>
      </c>
      <c r="I33" s="12">
        <v>0</v>
      </c>
    </row>
    <row r="34" spans="2:9" ht="15" customHeight="1" x14ac:dyDescent="0.2">
      <c r="B34" t="s">
        <v>81</v>
      </c>
      <c r="C34" s="12">
        <v>8</v>
      </c>
      <c r="D34" s="8">
        <v>2.83</v>
      </c>
      <c r="E34" s="12">
        <v>4</v>
      </c>
      <c r="F34" s="8">
        <v>2.52</v>
      </c>
      <c r="G34" s="12">
        <v>1</v>
      </c>
      <c r="H34" s="8">
        <v>0.85</v>
      </c>
      <c r="I34" s="12">
        <v>0</v>
      </c>
    </row>
    <row r="35" spans="2:9" ht="15" customHeight="1" x14ac:dyDescent="0.2">
      <c r="B35" t="s">
        <v>92</v>
      </c>
      <c r="C35" s="12">
        <v>7</v>
      </c>
      <c r="D35" s="8">
        <v>2.4700000000000002</v>
      </c>
      <c r="E35" s="12">
        <v>4</v>
      </c>
      <c r="F35" s="8">
        <v>2.52</v>
      </c>
      <c r="G35" s="12">
        <v>3</v>
      </c>
      <c r="H35" s="8">
        <v>2.56</v>
      </c>
      <c r="I35" s="12">
        <v>0</v>
      </c>
    </row>
    <row r="36" spans="2:9" ht="15" customHeight="1" x14ac:dyDescent="0.2">
      <c r="B36" t="s">
        <v>71</v>
      </c>
      <c r="C36" s="12">
        <v>5</v>
      </c>
      <c r="D36" s="8">
        <v>1.77</v>
      </c>
      <c r="E36" s="12">
        <v>2</v>
      </c>
      <c r="F36" s="8">
        <v>1.26</v>
      </c>
      <c r="G36" s="12">
        <v>3</v>
      </c>
      <c r="H36" s="8">
        <v>2.56</v>
      </c>
      <c r="I36" s="12">
        <v>0</v>
      </c>
    </row>
    <row r="37" spans="2:9" ht="15" customHeight="1" x14ac:dyDescent="0.2">
      <c r="B37" t="s">
        <v>82</v>
      </c>
      <c r="C37" s="12">
        <v>5</v>
      </c>
      <c r="D37" s="8">
        <v>1.77</v>
      </c>
      <c r="E37" s="12">
        <v>5</v>
      </c>
      <c r="F37" s="8">
        <v>3.14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68</v>
      </c>
      <c r="C38" s="12">
        <v>4</v>
      </c>
      <c r="D38" s="8">
        <v>1.41</v>
      </c>
      <c r="E38" s="12">
        <v>0</v>
      </c>
      <c r="F38" s="8">
        <v>0</v>
      </c>
      <c r="G38" s="12">
        <v>4</v>
      </c>
      <c r="H38" s="8">
        <v>3.42</v>
      </c>
      <c r="I38" s="12">
        <v>0</v>
      </c>
    </row>
    <row r="39" spans="2:9" ht="15" customHeight="1" x14ac:dyDescent="0.2">
      <c r="B39" t="s">
        <v>69</v>
      </c>
      <c r="C39" s="12">
        <v>4</v>
      </c>
      <c r="D39" s="8">
        <v>1.41</v>
      </c>
      <c r="E39" s="12">
        <v>2</v>
      </c>
      <c r="F39" s="8">
        <v>1.26</v>
      </c>
      <c r="G39" s="12">
        <v>2</v>
      </c>
      <c r="H39" s="8">
        <v>1.71</v>
      </c>
      <c r="I39" s="12">
        <v>0</v>
      </c>
    </row>
    <row r="40" spans="2:9" ht="15" customHeight="1" x14ac:dyDescent="0.2">
      <c r="B40" t="s">
        <v>70</v>
      </c>
      <c r="C40" s="12">
        <v>4</v>
      </c>
      <c r="D40" s="8">
        <v>1.41</v>
      </c>
      <c r="E40" s="12">
        <v>0</v>
      </c>
      <c r="F40" s="8">
        <v>0</v>
      </c>
      <c r="G40" s="12">
        <v>4</v>
      </c>
      <c r="H40" s="8">
        <v>3.42</v>
      </c>
      <c r="I40" s="12">
        <v>0</v>
      </c>
    </row>
    <row r="41" spans="2:9" ht="15" customHeight="1" x14ac:dyDescent="0.2">
      <c r="B41" t="s">
        <v>90</v>
      </c>
      <c r="C41" s="12">
        <v>4</v>
      </c>
      <c r="D41" s="8">
        <v>1.41</v>
      </c>
      <c r="E41" s="12">
        <v>4</v>
      </c>
      <c r="F41" s="8">
        <v>2.52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97</v>
      </c>
      <c r="C42" s="12">
        <v>4</v>
      </c>
      <c r="D42" s="8">
        <v>1.41</v>
      </c>
      <c r="E42" s="12">
        <v>4</v>
      </c>
      <c r="F42" s="8">
        <v>2.52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108</v>
      </c>
      <c r="C43" s="12">
        <v>4</v>
      </c>
      <c r="D43" s="8">
        <v>1.41</v>
      </c>
      <c r="E43" s="12">
        <v>0</v>
      </c>
      <c r="F43" s="8">
        <v>0</v>
      </c>
      <c r="G43" s="12">
        <v>4</v>
      </c>
      <c r="H43" s="8">
        <v>3.42</v>
      </c>
      <c r="I43" s="12">
        <v>0</v>
      </c>
    </row>
    <row r="46" spans="2:9" ht="33" customHeight="1" x14ac:dyDescent="0.2">
      <c r="B46" t="s">
        <v>227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132</v>
      </c>
      <c r="C47" s="12">
        <v>17</v>
      </c>
      <c r="D47" s="8">
        <v>6.01</v>
      </c>
      <c r="E47" s="12">
        <v>17</v>
      </c>
      <c r="F47" s="8">
        <v>10.69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131</v>
      </c>
      <c r="C48" s="12">
        <v>16</v>
      </c>
      <c r="D48" s="8">
        <v>5.65</v>
      </c>
      <c r="E48" s="12">
        <v>16</v>
      </c>
      <c r="F48" s="8">
        <v>10.06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118</v>
      </c>
      <c r="C49" s="12">
        <v>9</v>
      </c>
      <c r="D49" s="8">
        <v>3.18</v>
      </c>
      <c r="E49" s="12">
        <v>8</v>
      </c>
      <c r="F49" s="8">
        <v>5.03</v>
      </c>
      <c r="G49" s="12">
        <v>1</v>
      </c>
      <c r="H49" s="8">
        <v>0.85</v>
      </c>
      <c r="I49" s="12">
        <v>0</v>
      </c>
    </row>
    <row r="50" spans="2:9" ht="15" customHeight="1" x14ac:dyDescent="0.2">
      <c r="B50" t="s">
        <v>122</v>
      </c>
      <c r="C50" s="12">
        <v>9</v>
      </c>
      <c r="D50" s="8">
        <v>3.18</v>
      </c>
      <c r="E50" s="12">
        <v>8</v>
      </c>
      <c r="F50" s="8">
        <v>5.03</v>
      </c>
      <c r="G50" s="12">
        <v>1</v>
      </c>
      <c r="H50" s="8">
        <v>0.85</v>
      </c>
      <c r="I50" s="12">
        <v>0</v>
      </c>
    </row>
    <row r="51" spans="2:9" ht="15" customHeight="1" x14ac:dyDescent="0.2">
      <c r="B51" t="s">
        <v>116</v>
      </c>
      <c r="C51" s="12">
        <v>8</v>
      </c>
      <c r="D51" s="8">
        <v>2.83</v>
      </c>
      <c r="E51" s="12">
        <v>1</v>
      </c>
      <c r="F51" s="8">
        <v>0.63</v>
      </c>
      <c r="G51" s="12">
        <v>7</v>
      </c>
      <c r="H51" s="8">
        <v>5.98</v>
      </c>
      <c r="I51" s="12">
        <v>0</v>
      </c>
    </row>
    <row r="52" spans="2:9" ht="15" customHeight="1" x14ac:dyDescent="0.2">
      <c r="B52" t="s">
        <v>119</v>
      </c>
      <c r="C52" s="12">
        <v>8</v>
      </c>
      <c r="D52" s="8">
        <v>2.83</v>
      </c>
      <c r="E52" s="12">
        <v>5</v>
      </c>
      <c r="F52" s="8">
        <v>3.14</v>
      </c>
      <c r="G52" s="12">
        <v>3</v>
      </c>
      <c r="H52" s="8">
        <v>2.56</v>
      </c>
      <c r="I52" s="12">
        <v>0</v>
      </c>
    </row>
    <row r="53" spans="2:9" ht="15" customHeight="1" x14ac:dyDescent="0.2">
      <c r="B53" t="s">
        <v>155</v>
      </c>
      <c r="C53" s="12">
        <v>8</v>
      </c>
      <c r="D53" s="8">
        <v>2.83</v>
      </c>
      <c r="E53" s="12">
        <v>0</v>
      </c>
      <c r="F53" s="8">
        <v>0</v>
      </c>
      <c r="G53" s="12">
        <v>8</v>
      </c>
      <c r="H53" s="8">
        <v>6.84</v>
      </c>
      <c r="I53" s="12">
        <v>0</v>
      </c>
    </row>
    <row r="54" spans="2:9" ht="15" customHeight="1" x14ac:dyDescent="0.2">
      <c r="B54" t="s">
        <v>124</v>
      </c>
      <c r="C54" s="12">
        <v>8</v>
      </c>
      <c r="D54" s="8">
        <v>2.83</v>
      </c>
      <c r="E54" s="12">
        <v>3</v>
      </c>
      <c r="F54" s="8">
        <v>1.89</v>
      </c>
      <c r="G54" s="12">
        <v>5</v>
      </c>
      <c r="H54" s="8">
        <v>4.2699999999999996</v>
      </c>
      <c r="I54" s="12">
        <v>0</v>
      </c>
    </row>
    <row r="55" spans="2:9" ht="15" customHeight="1" x14ac:dyDescent="0.2">
      <c r="B55" t="s">
        <v>163</v>
      </c>
      <c r="C55" s="12">
        <v>7</v>
      </c>
      <c r="D55" s="8">
        <v>2.4700000000000002</v>
      </c>
      <c r="E55" s="12">
        <v>3</v>
      </c>
      <c r="F55" s="8">
        <v>1.89</v>
      </c>
      <c r="G55" s="12">
        <v>4</v>
      </c>
      <c r="H55" s="8">
        <v>3.42</v>
      </c>
      <c r="I55" s="12">
        <v>0</v>
      </c>
    </row>
    <row r="56" spans="2:9" ht="15" customHeight="1" x14ac:dyDescent="0.2">
      <c r="B56" t="s">
        <v>158</v>
      </c>
      <c r="C56" s="12">
        <v>7</v>
      </c>
      <c r="D56" s="8">
        <v>2.4700000000000002</v>
      </c>
      <c r="E56" s="12">
        <v>3</v>
      </c>
      <c r="F56" s="8">
        <v>1.89</v>
      </c>
      <c r="G56" s="12">
        <v>4</v>
      </c>
      <c r="H56" s="8">
        <v>3.42</v>
      </c>
      <c r="I56" s="12">
        <v>0</v>
      </c>
    </row>
    <row r="57" spans="2:9" ht="15" customHeight="1" x14ac:dyDescent="0.2">
      <c r="B57" t="s">
        <v>117</v>
      </c>
      <c r="C57" s="12">
        <v>6</v>
      </c>
      <c r="D57" s="8">
        <v>2.12</v>
      </c>
      <c r="E57" s="12">
        <v>1</v>
      </c>
      <c r="F57" s="8">
        <v>0.63</v>
      </c>
      <c r="G57" s="12">
        <v>5</v>
      </c>
      <c r="H57" s="8">
        <v>4.2699999999999996</v>
      </c>
      <c r="I57" s="12">
        <v>0</v>
      </c>
    </row>
    <row r="58" spans="2:9" ht="15" customHeight="1" x14ac:dyDescent="0.2">
      <c r="B58" t="s">
        <v>120</v>
      </c>
      <c r="C58" s="12">
        <v>6</v>
      </c>
      <c r="D58" s="8">
        <v>2.12</v>
      </c>
      <c r="E58" s="12">
        <v>3</v>
      </c>
      <c r="F58" s="8">
        <v>1.89</v>
      </c>
      <c r="G58" s="12">
        <v>3</v>
      </c>
      <c r="H58" s="8">
        <v>2.56</v>
      </c>
      <c r="I58" s="12">
        <v>0</v>
      </c>
    </row>
    <row r="59" spans="2:9" ht="15" customHeight="1" x14ac:dyDescent="0.2">
      <c r="B59" t="s">
        <v>156</v>
      </c>
      <c r="C59" s="12">
        <v>6</v>
      </c>
      <c r="D59" s="8">
        <v>2.12</v>
      </c>
      <c r="E59" s="12">
        <v>2</v>
      </c>
      <c r="F59" s="8">
        <v>1.26</v>
      </c>
      <c r="G59" s="12">
        <v>4</v>
      </c>
      <c r="H59" s="8">
        <v>3.42</v>
      </c>
      <c r="I59" s="12">
        <v>0</v>
      </c>
    </row>
    <row r="60" spans="2:9" ht="15" customHeight="1" x14ac:dyDescent="0.2">
      <c r="B60" t="s">
        <v>176</v>
      </c>
      <c r="C60" s="12">
        <v>6</v>
      </c>
      <c r="D60" s="8">
        <v>2.12</v>
      </c>
      <c r="E60" s="12">
        <v>3</v>
      </c>
      <c r="F60" s="8">
        <v>1.89</v>
      </c>
      <c r="G60" s="12">
        <v>3</v>
      </c>
      <c r="H60" s="8">
        <v>2.56</v>
      </c>
      <c r="I60" s="12">
        <v>0</v>
      </c>
    </row>
    <row r="61" spans="2:9" ht="15" customHeight="1" x14ac:dyDescent="0.2">
      <c r="B61" t="s">
        <v>170</v>
      </c>
      <c r="C61" s="12">
        <v>6</v>
      </c>
      <c r="D61" s="8">
        <v>2.12</v>
      </c>
      <c r="E61" s="12">
        <v>6</v>
      </c>
      <c r="F61" s="8">
        <v>3.77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128</v>
      </c>
      <c r="C62" s="12">
        <v>6</v>
      </c>
      <c r="D62" s="8">
        <v>2.12</v>
      </c>
      <c r="E62" s="12">
        <v>6</v>
      </c>
      <c r="F62" s="8">
        <v>3.77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206</v>
      </c>
      <c r="C63" s="12">
        <v>5</v>
      </c>
      <c r="D63" s="8">
        <v>1.77</v>
      </c>
      <c r="E63" s="12">
        <v>4</v>
      </c>
      <c r="F63" s="8">
        <v>2.52</v>
      </c>
      <c r="G63" s="12">
        <v>1</v>
      </c>
      <c r="H63" s="8">
        <v>0.85</v>
      </c>
      <c r="I63" s="12">
        <v>0</v>
      </c>
    </row>
    <row r="64" spans="2:9" ht="15" customHeight="1" x14ac:dyDescent="0.2">
      <c r="B64" t="s">
        <v>121</v>
      </c>
      <c r="C64" s="12">
        <v>5</v>
      </c>
      <c r="D64" s="8">
        <v>1.77</v>
      </c>
      <c r="E64" s="12">
        <v>3</v>
      </c>
      <c r="F64" s="8">
        <v>1.89</v>
      </c>
      <c r="G64" s="12">
        <v>2</v>
      </c>
      <c r="H64" s="8">
        <v>1.71</v>
      </c>
      <c r="I64" s="12">
        <v>0</v>
      </c>
    </row>
    <row r="65" spans="2:9" ht="15" customHeight="1" x14ac:dyDescent="0.2">
      <c r="B65" t="s">
        <v>134</v>
      </c>
      <c r="C65" s="12">
        <v>5</v>
      </c>
      <c r="D65" s="8">
        <v>1.77</v>
      </c>
      <c r="E65" s="12">
        <v>5</v>
      </c>
      <c r="F65" s="8">
        <v>3.14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137</v>
      </c>
      <c r="C66" s="12">
        <v>4</v>
      </c>
      <c r="D66" s="8">
        <v>1.41</v>
      </c>
      <c r="E66" s="12">
        <v>0</v>
      </c>
      <c r="F66" s="8">
        <v>0</v>
      </c>
      <c r="G66" s="12">
        <v>4</v>
      </c>
      <c r="H66" s="8">
        <v>3.42</v>
      </c>
      <c r="I66" s="12">
        <v>0</v>
      </c>
    </row>
    <row r="67" spans="2:9" ht="15" customHeight="1" x14ac:dyDescent="0.2">
      <c r="B67" t="s">
        <v>160</v>
      </c>
      <c r="C67" s="12">
        <v>4</v>
      </c>
      <c r="D67" s="8">
        <v>1.41</v>
      </c>
      <c r="E67" s="12">
        <v>3</v>
      </c>
      <c r="F67" s="8">
        <v>1.89</v>
      </c>
      <c r="G67" s="12">
        <v>1</v>
      </c>
      <c r="H67" s="8">
        <v>0.85</v>
      </c>
      <c r="I67" s="12">
        <v>0</v>
      </c>
    </row>
    <row r="68" spans="2:9" ht="15" customHeight="1" x14ac:dyDescent="0.2">
      <c r="B68" t="s">
        <v>171</v>
      </c>
      <c r="C68" s="12">
        <v>4</v>
      </c>
      <c r="D68" s="8">
        <v>1.41</v>
      </c>
      <c r="E68" s="12">
        <v>1</v>
      </c>
      <c r="F68" s="8">
        <v>0.63</v>
      </c>
      <c r="G68" s="12">
        <v>3</v>
      </c>
      <c r="H68" s="8">
        <v>2.56</v>
      </c>
      <c r="I68" s="12">
        <v>0</v>
      </c>
    </row>
    <row r="69" spans="2:9" ht="15" customHeight="1" x14ac:dyDescent="0.2">
      <c r="B69" t="s">
        <v>165</v>
      </c>
      <c r="C69" s="12">
        <v>4</v>
      </c>
      <c r="D69" s="8">
        <v>1.41</v>
      </c>
      <c r="E69" s="12">
        <v>4</v>
      </c>
      <c r="F69" s="8">
        <v>2.52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195</v>
      </c>
      <c r="C70" s="12">
        <v>4</v>
      </c>
      <c r="D70" s="8">
        <v>1.41</v>
      </c>
      <c r="E70" s="12">
        <v>4</v>
      </c>
      <c r="F70" s="8">
        <v>2.52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221</v>
      </c>
      <c r="C71" s="12">
        <v>4</v>
      </c>
      <c r="D71" s="8">
        <v>1.41</v>
      </c>
      <c r="E71" s="12">
        <v>0</v>
      </c>
      <c r="F71" s="8">
        <v>0</v>
      </c>
      <c r="G71" s="12">
        <v>4</v>
      </c>
      <c r="H71" s="8">
        <v>3.42</v>
      </c>
      <c r="I71" s="12">
        <v>0</v>
      </c>
    </row>
    <row r="73" spans="2:9" ht="15" customHeight="1" x14ac:dyDescent="0.2">
      <c r="B73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3</vt:i4>
      </vt:variant>
    </vt:vector>
  </HeadingPairs>
  <TitlesOfParts>
    <vt:vector size="48" baseType="lpstr">
      <vt:lpstr>目次</vt:lpstr>
      <vt:lpstr>産業大分類</vt:lpstr>
      <vt:lpstr>産業中分類</vt:lpstr>
      <vt:lpstr>産業小分類</vt:lpstr>
      <vt:lpstr>宮城県</vt:lpstr>
      <vt:lpstr>仙台市</vt:lpstr>
      <vt:lpstr>仙台市青葉区</vt:lpstr>
      <vt:lpstr>仙台市宮城野区</vt:lpstr>
      <vt:lpstr>仙台市若林区</vt:lpstr>
      <vt:lpstr>仙台市太白区</vt:lpstr>
      <vt:lpstr>仙台市泉区</vt:lpstr>
      <vt:lpstr>石巻市</vt:lpstr>
      <vt:lpstr>塩竈市</vt:lpstr>
      <vt:lpstr>気仙沼市</vt:lpstr>
      <vt:lpstr>白石市</vt:lpstr>
      <vt:lpstr>名取市</vt:lpstr>
      <vt:lpstr>角田市</vt:lpstr>
      <vt:lpstr>多賀城市</vt:lpstr>
      <vt:lpstr>岩沼市</vt:lpstr>
      <vt:lpstr>登米市</vt:lpstr>
      <vt:lpstr>栗原市</vt:lpstr>
      <vt:lpstr>東松島市</vt:lpstr>
      <vt:lpstr>大崎市</vt:lpstr>
      <vt:lpstr>富谷市</vt:lpstr>
      <vt:lpstr>刈田郡蔵王町</vt:lpstr>
      <vt:lpstr>刈田郡七ヶ宿町</vt:lpstr>
      <vt:lpstr>柴田郡大河原町</vt:lpstr>
      <vt:lpstr>柴田郡村田町</vt:lpstr>
      <vt:lpstr>柴田郡柴田町</vt:lpstr>
      <vt:lpstr>柴田郡川崎町</vt:lpstr>
      <vt:lpstr>伊具郡丸森町</vt:lpstr>
      <vt:lpstr>亘理郡亘理町</vt:lpstr>
      <vt:lpstr>亘理郡山元町</vt:lpstr>
      <vt:lpstr>宮城郡松島町</vt:lpstr>
      <vt:lpstr>宮城郡七ヶ浜町</vt:lpstr>
      <vt:lpstr>宮城郡利府町</vt:lpstr>
      <vt:lpstr>黒川郡大和町</vt:lpstr>
      <vt:lpstr>黒川郡大郷町</vt:lpstr>
      <vt:lpstr>黒川郡大衡村</vt:lpstr>
      <vt:lpstr>加美郡色麻町</vt:lpstr>
      <vt:lpstr>加美郡加美町</vt:lpstr>
      <vt:lpstr>遠田郡涌谷町</vt:lpstr>
      <vt:lpstr>遠田郡美里町</vt:lpstr>
      <vt:lpstr>牡鹿郡女川町</vt:lpstr>
      <vt:lpstr>本吉郡南三陸町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2023-08-17T02:22:04Z</dcterms:created>
  <dcterms:modified xsi:type="dcterms:W3CDTF">2023-08-17T02:22:05Z</dcterms:modified>
</cp:coreProperties>
</file>