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42026BB1-C095-439C-BB5E-F1A167BB9412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42" r:id="rId1"/>
    <sheet name="産業大分類" sheetId="5" r:id="rId2"/>
    <sheet name="産業中分類" sheetId="6" r:id="rId3"/>
    <sheet name="産業小分類" sheetId="7" r:id="rId4"/>
    <sheet name="岩手県" sheetId="8" r:id="rId5"/>
    <sheet name="盛岡市" sheetId="9" r:id="rId6"/>
    <sheet name="宮古市" sheetId="10" r:id="rId7"/>
    <sheet name="大船渡市" sheetId="11" r:id="rId8"/>
    <sheet name="花巻市" sheetId="12" r:id="rId9"/>
    <sheet name="北上市" sheetId="13" r:id="rId10"/>
    <sheet name="久慈市" sheetId="14" r:id="rId11"/>
    <sheet name="遠野市" sheetId="15" r:id="rId12"/>
    <sheet name="一関市" sheetId="16" r:id="rId13"/>
    <sheet name="陸前高田市" sheetId="17" r:id="rId14"/>
    <sheet name="釜石市" sheetId="18" r:id="rId15"/>
    <sheet name="二戸市" sheetId="19" r:id="rId16"/>
    <sheet name="八幡平市" sheetId="20" r:id="rId17"/>
    <sheet name="奥州市" sheetId="21" r:id="rId18"/>
    <sheet name="滝沢市" sheetId="22" r:id="rId19"/>
    <sheet name="岩手郡雫石町" sheetId="23" r:id="rId20"/>
    <sheet name="岩手郡葛巻町" sheetId="24" r:id="rId21"/>
    <sheet name="岩手郡岩手町" sheetId="25" r:id="rId22"/>
    <sheet name="紫波郡紫波町" sheetId="26" r:id="rId23"/>
    <sheet name="紫波郡矢巾町" sheetId="27" r:id="rId24"/>
    <sheet name="和賀郡西和賀町" sheetId="28" r:id="rId25"/>
    <sheet name="胆沢郡金ケ崎町" sheetId="29" r:id="rId26"/>
    <sheet name="西磐井郡平泉町" sheetId="30" r:id="rId27"/>
    <sheet name="気仙郡住田町" sheetId="31" r:id="rId28"/>
    <sheet name="上閉伊郡大槌町" sheetId="32" r:id="rId29"/>
    <sheet name="下閉伊郡山田町" sheetId="33" r:id="rId30"/>
    <sheet name="下閉伊郡岩泉町" sheetId="34" r:id="rId31"/>
    <sheet name="下閉伊郡田野畑村" sheetId="35" r:id="rId32"/>
    <sheet name="下閉伊郡普代村" sheetId="36" r:id="rId33"/>
    <sheet name="九戸郡軽米町" sheetId="37" r:id="rId34"/>
    <sheet name="九戸郡野田村" sheetId="38" r:id="rId35"/>
    <sheet name="九戸郡九戸村" sheetId="39" r:id="rId36"/>
    <sheet name="九戸郡洋野町" sheetId="40" r:id="rId37"/>
    <sheet name="二戸郡一戸町" sheetId="41" r:id="rId38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34" r:id="rId39"/>
    <pivotCache cacheId="2135" r:id="rId40"/>
    <pivotCache cacheId="2136" r:id="rId4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41" l="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<sst xmlns="http://schemas.openxmlformats.org/spreadsheetml/2006/main" count="5246" uniqueCount="289">
  <si>
    <t>03000 岩手県</t>
  </si>
  <si>
    <t>03201 盛岡市</t>
  </si>
  <si>
    <t>03202 宮古市</t>
  </si>
  <si>
    <t>03203 大船渡市</t>
  </si>
  <si>
    <t>03205 花巻市</t>
  </si>
  <si>
    <t>03206 北上市</t>
  </si>
  <si>
    <t>03207 久慈市</t>
  </si>
  <si>
    <t>03208 遠野市</t>
  </si>
  <si>
    <t>03209 一関市</t>
  </si>
  <si>
    <t>03210 陸前高田市</t>
  </si>
  <si>
    <t>03211 釜石市</t>
  </si>
  <si>
    <t>03213 二戸市</t>
  </si>
  <si>
    <t>03214 八幡平市</t>
  </si>
  <si>
    <t>03215 奥州市</t>
  </si>
  <si>
    <t>03216 滝沢市</t>
  </si>
  <si>
    <t>03301 岩手郡雫石町</t>
  </si>
  <si>
    <t>03302 岩手郡葛巻町</t>
  </si>
  <si>
    <t>03303 岩手郡岩手町</t>
  </si>
  <si>
    <t>03321 紫波郡紫波町</t>
  </si>
  <si>
    <t>03322 紫波郡矢巾町</t>
  </si>
  <si>
    <t>03366 和賀郡西和賀町</t>
  </si>
  <si>
    <t>03381 胆沢郡金ケ崎町</t>
  </si>
  <si>
    <t>03402 西磐井郡平泉町</t>
  </si>
  <si>
    <t>03441 気仙郡住田町</t>
  </si>
  <si>
    <t>03461 上閉伊郡大槌町</t>
  </si>
  <si>
    <t>03482 下閉伊郡山田町</t>
  </si>
  <si>
    <t>03483 下閉伊郡岩泉町</t>
  </si>
  <si>
    <t>03484 下閉伊郡田野畑村</t>
  </si>
  <si>
    <t>03485 下閉伊郡普代村</t>
  </si>
  <si>
    <t>03501 九戸郡軽米町</t>
  </si>
  <si>
    <t>03503 九戸郡野田村</t>
  </si>
  <si>
    <t>03506 九戸郡九戸村</t>
  </si>
  <si>
    <t>03507 九戸郡洋野町</t>
  </si>
  <si>
    <t>03524 二戸郡一戸町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</si>
  <si>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</si>
  <si>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</si>
  <si>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</si>
  <si>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</si>
  <si>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</si>
  <si>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</si>
  <si>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</si>
  <si>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</si>
  <si>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</si>
  <si>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</si>
  <si>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</si>
  <si>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</si>
  <si>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</si>
  <si>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</si>
  <si>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</si>
  <si>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</si>
  <si>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</si>
  <si>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</si>
  <si>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</si>
  <si>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</si>
  <si>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</si>
  <si>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</si>
  <si>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</si>
  <si>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</si>
  <si>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</si>
  <si>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</si>
  <si>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</si>
  <si>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53 建築材料，鉱物・金属材料等卸売業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</si>
  <si>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</si>
  <si>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</si>
  <si>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</si>
  <si>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</si>
  <si>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</si>
  <si>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</si>
  <si>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</si>
  <si>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</si>
  <si>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</si>
  <si>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</si>
  <si>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</si>
  <si>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</si>
  <si>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</si>
  <si>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85 社会保険・社会福祉・介護事業</t>
  </si>
  <si>
    <t>89 自動車整備業</t>
  </si>
  <si>
    <t>55 その他の卸売業</t>
  </si>
  <si>
    <t>68 不動産取引業</t>
  </si>
  <si>
    <t>52 飲食料品卸売業</t>
  </si>
  <si>
    <t>67 保険業（保険媒介代理業，保険サービス業を含む）</t>
  </si>
  <si>
    <t>75 宿泊業</t>
  </si>
  <si>
    <t>92 その他の事業サービス業</t>
  </si>
  <si>
    <t>26 生産用機械器具製造業</t>
  </si>
  <si>
    <t>90 機械等修理業（別掲を除く）</t>
  </si>
  <si>
    <t>80 娯楽業</t>
  </si>
  <si>
    <t>61 無店舗小売業</t>
  </si>
  <si>
    <t>70 物品賃貸業</t>
  </si>
  <si>
    <t>77 持ち帰り・配達飲食サービス業</t>
  </si>
  <si>
    <t>12 木材・木製品製造業（家具を除く）</t>
  </si>
  <si>
    <t>21 窯業・土石製品製造業</t>
  </si>
  <si>
    <t>24 金属製品製造業</t>
  </si>
  <si>
    <t>32 その他の製造業</t>
  </si>
  <si>
    <t>39 情報サービス業</t>
  </si>
  <si>
    <t>88 廃棄物処理業</t>
  </si>
  <si>
    <t>11 繊維工業</t>
  </si>
  <si>
    <t>13 家具・装備品製造業</t>
  </si>
  <si>
    <t>25 はん用機械器具製造業</t>
  </si>
  <si>
    <t>44 道路貨物運送業</t>
  </si>
  <si>
    <t>10 飲料・たばこ・飼料製造業</t>
  </si>
  <si>
    <t>27 業務用機械器具製造業</t>
  </si>
  <si>
    <t>28 電子部品・デバイス・電子回路製造業</t>
  </si>
  <si>
    <t>71 学術・開発研究機関</t>
  </si>
  <si>
    <t>91 職業紹介・労働者派遣業</t>
  </si>
  <si>
    <t>17 石油製品・石炭製品製造業</t>
  </si>
  <si>
    <t>31 輸送用機械器具製造業</t>
  </si>
  <si>
    <t>43 道路旅客運送業</t>
  </si>
  <si>
    <t>15 印刷・同関連業</t>
  </si>
  <si>
    <t>19 ゴム製品製造業</t>
  </si>
  <si>
    <t>36 水道業</t>
  </si>
  <si>
    <t>95 その他のサービス業</t>
  </si>
  <si>
    <t>48 運輸に附帯するサービス業</t>
  </si>
  <si>
    <t>40 インターネット附随サービス業</t>
  </si>
  <si>
    <t>自治体</t>
  </si>
  <si>
    <t>産業中分類</t>
  </si>
  <si>
    <t>062 土木工事業（舗装工事業を除く）</t>
  </si>
  <si>
    <t>065 木造建築工事業</t>
  </si>
  <si>
    <t>083 管工事業（さく井工事業を除く）</t>
  </si>
  <si>
    <t>586 菓子・パン小売業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</si>
  <si>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</si>
  <si>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</si>
  <si>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</si>
  <si>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</si>
  <si>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</si>
  <si>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</si>
  <si>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</si>
  <si>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761 食堂，レストラン（専門料理店を除く）</t>
  </si>
  <si>
    <t>762 専門料理店</t>
  </si>
  <si>
    <t>765 酒場，ビヤホール</t>
  </si>
  <si>
    <t>766 バー，キャバレー，ナイトクラブ</t>
  </si>
  <si>
    <t>781 洗濯業</t>
  </si>
  <si>
    <t>782 理容業</t>
  </si>
  <si>
    <t>783 美容業</t>
  </si>
  <si>
    <t>824 教養・技能教授業</t>
  </si>
  <si>
    <t>835 療術業</t>
  </si>
  <si>
    <t>573 婦人・子供服小売業</t>
  </si>
  <si>
    <t>693 駐車場業</t>
  </si>
  <si>
    <t>854 老人福祉・介護事業</t>
  </si>
  <si>
    <t>092 水産食料品製造業</t>
  </si>
  <si>
    <t>593 機械器具小売業（自動車，自転車を除く）</t>
  </si>
  <si>
    <t>605 燃料小売業</t>
  </si>
  <si>
    <t>081 電気工事業</t>
  </si>
  <si>
    <t>521 農畜産物・水産物卸売業</t>
  </si>
  <si>
    <t>891 自動車整備業</t>
  </si>
  <si>
    <t>585 酒小売業</t>
  </si>
  <si>
    <t>064 建築工事業（木造建築工事業を除く）</t>
  </si>
  <si>
    <t>541 産業機械器具卸売業</t>
  </si>
  <si>
    <t>674 保険媒介代理業</t>
  </si>
  <si>
    <t>804 スポーツ施設提供業</t>
  </si>
  <si>
    <t>751 旅館，ホテル</t>
  </si>
  <si>
    <t>767 喫茶店</t>
  </si>
  <si>
    <t>853 児童福祉事業</t>
  </si>
  <si>
    <t>604 農耕用品小売業</t>
  </si>
  <si>
    <t>066 建築リフォーム工事業</t>
  </si>
  <si>
    <t>078 床・内装工事業</t>
  </si>
  <si>
    <t>079 その他の職別工事業</t>
  </si>
  <si>
    <t>329 他に分類されない製造業</t>
  </si>
  <si>
    <t>391 ソフトウェア業</t>
  </si>
  <si>
    <t>611 通信販売・訪問販売小売業</t>
  </si>
  <si>
    <t>559 他に分類されない卸売業</t>
  </si>
  <si>
    <t>606 書籍・文房具小売業</t>
  </si>
  <si>
    <t>764 すし店</t>
  </si>
  <si>
    <t>581 各種食料品小売業</t>
  </si>
  <si>
    <t>821 社会教育</t>
  </si>
  <si>
    <t>709 その他の物品賃貸業</t>
  </si>
  <si>
    <t>071 大工工事業</t>
  </si>
  <si>
    <t>582 野菜・果実小売業</t>
  </si>
  <si>
    <t>763 そば・うどん店</t>
  </si>
  <si>
    <t>785 その他の公衆浴場業</t>
  </si>
  <si>
    <t>909 その他の修理業</t>
  </si>
  <si>
    <t>772 配達飲食サービス業</t>
  </si>
  <si>
    <t>799 他に分類されない生活関連サービス業</t>
  </si>
  <si>
    <t>076 板金・金物工事業</t>
  </si>
  <si>
    <t>269 その他の生産用機械・同部分品製造業</t>
  </si>
  <si>
    <t>584 鮮魚小売業</t>
  </si>
  <si>
    <t>602 じゅう器小売業</t>
  </si>
  <si>
    <t>702 産業用機械器具賃貸業</t>
  </si>
  <si>
    <t>121 製材業，木製品製造業</t>
  </si>
  <si>
    <t>601 家具・建具・畳小売業</t>
  </si>
  <si>
    <t>077 塗装工事業</t>
  </si>
  <si>
    <t>313 船舶製造・修理業，舶用機関製造業</t>
  </si>
  <si>
    <t>099 その他の食料品製造業</t>
  </si>
  <si>
    <t>075 左官工事業</t>
  </si>
  <si>
    <t>102 酒類製造業</t>
  </si>
  <si>
    <t>106 飼料・有機質肥料製造業</t>
  </si>
  <si>
    <t>129 その他の木製品製造業（竹，とうを含む）</t>
  </si>
  <si>
    <t>151 印刷業</t>
  </si>
  <si>
    <t>174 舗装材料製造業</t>
  </si>
  <si>
    <t>193 ゴムベルト・ゴムホース・工業用ゴム製品製造業</t>
  </si>
  <si>
    <t>360 管理，補助的経済活動を行う事業所</t>
  </si>
  <si>
    <t>432 一般乗用旅客自動車運送業</t>
  </si>
  <si>
    <t>522 食料・飲料卸売業</t>
  </si>
  <si>
    <t>583 食肉小売業</t>
  </si>
  <si>
    <t>723 行政書士事務所</t>
  </si>
  <si>
    <t>729 その他の専門サービス業</t>
  </si>
  <si>
    <t>796 冠婚葬祭業</t>
  </si>
  <si>
    <t>881 一般廃棄物処理業</t>
  </si>
  <si>
    <t>912 労働者派遣業</t>
  </si>
  <si>
    <t>929 他に分類されない事業サービス業</t>
  </si>
  <si>
    <t>116 外衣・シャツ製造業（和式を除く）</t>
  </si>
  <si>
    <t>244 建設用・建築用金属製品製造業（製缶板金業を含む）</t>
  </si>
  <si>
    <t>441 一般貨物自動車運送業</t>
  </si>
  <si>
    <t>531 建築材料卸売業</t>
  </si>
  <si>
    <t>574 靴・履物小売業</t>
  </si>
  <si>
    <t>608 写真機・時計・眼鏡小売業</t>
  </si>
  <si>
    <t>789 その他の洗濯・理容・美容・浴場業</t>
  </si>
  <si>
    <t>855 障害者福祉事業</t>
  </si>
  <si>
    <t>959 他に分類されないサービス業</t>
  </si>
  <si>
    <t>722 公証人役場，司法書士事務所，土地家屋調査士事務所</t>
  </si>
  <si>
    <t>443 貨物軽自動車運送業</t>
  </si>
  <si>
    <t>328 畳等生活雑貨製品製造業</t>
  </si>
  <si>
    <t>401 インターネット附随サービス業</t>
  </si>
  <si>
    <t>133 建具製造業</t>
  </si>
  <si>
    <t>579 その他の織物・衣服・身の回り品小売業</t>
  </si>
  <si>
    <t>産業小分類</t>
  </si>
  <si>
    <t>03000　岩手県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</si>
  <si>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</si>
  <si>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</si>
  <si>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</si>
  <si>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</si>
  <si>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</si>
  <si>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03201　盛岡市</t>
  </si>
  <si>
    <t>03202　宮古市</t>
  </si>
  <si>
    <t>03203　大船渡市</t>
  </si>
  <si>
    <t>03205　花巻市</t>
  </si>
  <si>
    <t>03206　北上市</t>
  </si>
  <si>
    <t>03207　久慈市</t>
  </si>
  <si>
    <t>03208　遠野市</t>
  </si>
  <si>
    <t>03209　一関市</t>
  </si>
  <si>
    <t>03210　陸前高田市</t>
  </si>
  <si>
    <t>03211　釜石市</t>
  </si>
  <si>
    <t>03213　二戸市</t>
  </si>
  <si>
    <t>03214　八幡平市</t>
  </si>
  <si>
    <t>03215　奥州市</t>
  </si>
  <si>
    <t>03216　滝沢市</t>
  </si>
  <si>
    <t>03301　岩手郡雫石町</t>
  </si>
  <si>
    <t>03302　岩手郡葛巻町</t>
  </si>
  <si>
    <t>03303　岩手郡岩手町</t>
  </si>
  <si>
    <t>03321　紫波郡紫波町</t>
  </si>
  <si>
    <t>03322　紫波郡矢巾町</t>
  </si>
  <si>
    <t>03366　和賀郡西和賀町</t>
  </si>
  <si>
    <t>03381　胆沢郡金ケ崎町</t>
  </si>
  <si>
    <t>03402　西磐井郡平泉町</t>
  </si>
  <si>
    <t>03441　気仙郡住田町</t>
  </si>
  <si>
    <t>03461　上閉伊郡大槌町</t>
  </si>
  <si>
    <t>03482　下閉伊郡山田町</t>
  </si>
  <si>
    <t>03483　下閉伊郡岩泉町</t>
  </si>
  <si>
    <t>03484　下閉伊郡田野畑村</t>
  </si>
  <si>
    <t>03485　下閉伊郡普代村</t>
  </si>
  <si>
    <t>03501　九戸郡軽米町</t>
  </si>
  <si>
    <t>03503　九戸郡野田村</t>
  </si>
  <si>
    <t>03506　九戸郡九戸村</t>
  </si>
  <si>
    <t>03507　九戸郡洋野町</t>
  </si>
  <si>
    <t>03524　二戸郡一戸町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</si>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</sst>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26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pivotCacheDefinition" Target="pivotCache/pivotCacheDefinition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2667939817" createdVersion="5" refreshedVersion="8" minRefreshableVersion="3" recordCount="510" xr:uid="{12C4DBD8-635D-4EBD-955E-69D6E30EC1E0}">
  <cacheSource type="external" connectionId="1"/>
  <cacheFields count="11">
    <cacheField name="都道府県" numFmtId="0" sqlType="-9">
      <sharedItems count="1">
        <s v="03 岩手県"/>
      </sharedItems>
    </cacheField>
    <cacheField name="自治体名" numFmtId="0" sqlType="-9">
      <sharedItems/>
    </cacheField>
    <cacheField name="自治体" numFmtId="0" sqlType="-9">
      <sharedItems count="34">
        <s v="03000 岩手県"/>
        <s v="03201 盛岡市"/>
        <s v="03202 宮古市"/>
        <s v="03203 大船渡市"/>
        <s v="03205 花巻市"/>
        <s v="03206 北上市"/>
        <s v="03207 久慈市"/>
        <s v="03208 遠野市"/>
        <s v="03209 一関市"/>
        <s v="03210 陸前高田市"/>
        <s v="03211 釜石市"/>
        <s v="03213 二戸市"/>
        <s v="03214 八幡平市"/>
        <s v="03215 奥州市"/>
        <s v="03216 滝沢市"/>
        <s v="03301 岩手郡雫石町"/>
        <s v="03302 岩手郡葛巻町"/>
        <s v="03303 岩手郡岩手町"/>
        <s v="03321 紫波郡紫波町"/>
        <s v="03322 紫波郡矢巾町"/>
        <s v="03366 和賀郡西和賀町"/>
        <s v="03381 胆沢郡金ケ崎町"/>
        <s v="03402 西磐井郡平泉町"/>
        <s v="03441 気仙郡住田町"/>
        <s v="03461 上閉伊郡大槌町"/>
        <s v="03482 下閉伊郡山田町"/>
        <s v="03483 下閉伊郡岩泉町"/>
        <s v="03484 下閉伊郡田野畑村"/>
        <s v="03485 下閉伊郡普代村"/>
        <s v="03501 九戸郡軽米町"/>
        <s v="03503 九戸郡野田村"/>
        <s v="03506 九戸郡九戸村"/>
        <s v="03507 九戸郡洋野町"/>
        <s v="03524 二戸郡一戸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7691"/>
    </cacheField>
    <cacheField name="構成比" numFmtId="0" sqlType="3">
      <sharedItems containsSemiMixedTypes="0" containsString="0" containsNumber="1" minValue="0" maxValue="36.409999999999997"/>
    </cacheField>
    <cacheField name="総数（個人）" numFmtId="0" sqlType="4">
      <sharedItems containsSemiMixedTypes="0" containsString="0" containsNumber="1" containsInteger="1" minValue="0" maxValue="3875"/>
    </cacheField>
    <cacheField name="構成比（個人）" numFmtId="0" sqlType="3">
      <sharedItems containsSemiMixedTypes="0" containsString="0" containsNumber="1" minValue="0" maxValue="40.58"/>
    </cacheField>
    <cacheField name="総数（法人）" numFmtId="0" sqlType="4">
      <sharedItems containsSemiMixedTypes="0" containsString="0" containsNumber="1" containsInteger="1" minValue="0" maxValue="3783"/>
    </cacheField>
    <cacheField name="構成比（法人）" numFmtId="0" sqlType="3">
      <sharedItems containsSemiMixedTypes="0" containsString="0" containsNumber="1" minValue="0" maxValue="46.43"/>
    </cacheField>
    <cacheField name="総数（法人以外の団体）" numFmtId="0" sqlType="4">
      <sharedItems containsSemiMixedTypes="0" containsString="0" containsNumber="1" containsInteger="1" minValue="0" maxValue="32" count="12">
        <n v="0"/>
        <n v="1"/>
        <n v="10"/>
        <n v="6"/>
        <n v="32"/>
        <n v="2"/>
        <n v="7"/>
        <n v="26"/>
        <n v="29"/>
        <n v="4"/>
        <n v="3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2788078704" createdVersion="5" refreshedVersion="8" minRefreshableVersion="3" recordCount="760" xr:uid="{C39ACEE8-0076-490D-BFA1-E5A854F9D024}">
  <cacheSource type="external" connectionId="2"/>
  <cacheFields count="14">
    <cacheField name="都道府県" numFmtId="0" sqlType="-9">
      <sharedItems count="1">
        <s v="03 岩手県"/>
      </sharedItems>
    </cacheField>
    <cacheField name="自治体名" numFmtId="0" sqlType="-9">
      <sharedItems count="34">
        <s v="岩手県"/>
        <s v="盛岡市"/>
        <s v="宮古市"/>
        <s v="大船渡市"/>
        <s v="花巻市"/>
        <s v="北上市"/>
        <s v="久慈市"/>
        <s v="遠野市"/>
        <s v="一関市"/>
        <s v="陸前高田市"/>
        <s v="釜石市"/>
        <s v="二戸市"/>
        <s v="八幡平市"/>
        <s v="奥州市"/>
        <s v="滝沢市"/>
        <s v="岩手郡雫石町"/>
        <s v="岩手郡葛巻町"/>
        <s v="岩手郡岩手町"/>
        <s v="紫波郡紫波町"/>
        <s v="紫波郡矢巾町"/>
        <s v="和賀郡西和賀町"/>
        <s v="胆沢郡金ケ崎町"/>
        <s v="西磐井郡平泉町"/>
        <s v="気仙郡住田町"/>
        <s v="上閉伊郡大槌町"/>
        <s v="下閉伊郡山田町"/>
        <s v="下閉伊郡岩泉町"/>
        <s v="下閉伊郡田野畑村"/>
        <s v="下閉伊郡普代村"/>
        <s v="九戸郡軽米町"/>
        <s v="九戸郡野田村"/>
        <s v="九戸郡九戸村"/>
        <s v="九戸郡洋野町"/>
        <s v="二戸郡一戸町"/>
      </sharedItems>
    </cacheField>
    <cacheField name="自治体" numFmtId="0" sqlType="-9">
      <sharedItems count="34">
        <s v="03000 岩手県"/>
        <s v="03201 盛岡市"/>
        <s v="03202 宮古市"/>
        <s v="03203 大船渡市"/>
        <s v="03205 花巻市"/>
        <s v="03206 北上市"/>
        <s v="03207 久慈市"/>
        <s v="03208 遠野市"/>
        <s v="03209 一関市"/>
        <s v="03210 陸前高田市"/>
        <s v="03211 釜石市"/>
        <s v="03213 二戸市"/>
        <s v="03214 八幡平市"/>
        <s v="03215 奥州市"/>
        <s v="03216 滝沢市"/>
        <s v="03301 岩手郡雫石町"/>
        <s v="03302 岩手郡葛巻町"/>
        <s v="03303 岩手郡岩手町"/>
        <s v="03321 紫波郡紫波町"/>
        <s v="03322 紫波郡矢巾町"/>
        <s v="03366 和賀郡西和賀町"/>
        <s v="03381 胆沢郡金ケ崎町"/>
        <s v="03402 西磐井郡平泉町"/>
        <s v="03441 気仙郡住田町"/>
        <s v="03461 上閉伊郡大槌町"/>
        <s v="03482 下閉伊郡山田町"/>
        <s v="03483 下閉伊郡岩泉町"/>
        <s v="03484 下閉伊郡田野畑村"/>
        <s v="03485 下閉伊郡普代村"/>
        <s v="03501 九戸郡軽米町"/>
        <s v="03503 九戸郡野田村"/>
        <s v="03506 九戸郡九戸村"/>
        <s v="03507 九戸郡洋野町"/>
        <s v="03524 二戸郡一戸町"/>
      </sharedItems>
    </cacheField>
    <cacheField name="産業分類コード" numFmtId="0" sqlType="-8">
      <sharedItems count="56">
        <s v="78"/>
        <s v="76"/>
        <s v="69"/>
        <s v="60"/>
        <s v="58"/>
        <s v="06"/>
        <s v="07"/>
        <s v="82"/>
        <s v="08"/>
        <s v="59"/>
        <s v="57"/>
        <s v="83"/>
        <s v="85"/>
        <s v="74"/>
        <s v="72"/>
        <s v="54"/>
        <s v="09"/>
        <s v="89"/>
        <s v="79"/>
        <s v="53"/>
        <s v="55"/>
        <s v="68"/>
        <s v="75"/>
        <s v="67"/>
        <s v="52"/>
        <s v="92"/>
        <s v="90"/>
        <s v="26"/>
        <s v="80"/>
        <s v="61"/>
        <s v="70"/>
        <s v="77"/>
        <s v="12"/>
        <s v="21"/>
        <s v="24"/>
        <s v="32"/>
        <s v="39"/>
        <s v="88"/>
        <s v="13"/>
        <s v="11"/>
        <s v="25"/>
        <s v="44"/>
        <s v="10"/>
        <s v="27"/>
        <s v="28"/>
        <s v="71"/>
        <s v="91"/>
        <s v="17"/>
        <s v="31"/>
        <s v="43"/>
        <s v="15"/>
        <s v="19"/>
        <s v="36"/>
        <s v="95"/>
        <s v="48"/>
        <s v="40"/>
      </sharedItems>
    </cacheField>
    <cacheField name="産業分類" numFmtId="0" sqlType="-9">
      <sharedItems count="56">
        <s v="洗濯・理容・美容・浴場業"/>
        <s v="飲食店"/>
        <s v="不動産賃貸業・管理業"/>
        <s v="その他の小売業"/>
        <s v="飲食料品小売業"/>
        <s v="総合工事業"/>
        <s v="職別工事業（設備工事業を除く）"/>
        <s v="その他の教育，学習支援業"/>
        <s v="設備工事業"/>
        <s v="機械器具小売業"/>
        <s v="織物・衣服・身の回り品小売業"/>
        <s v="医療業"/>
        <s v="社会保険・社会福祉・介護事業"/>
        <s v="技術サービス業（他に分類されないもの）"/>
        <s v="専門サービス業（他に分類されないもの）"/>
        <s v="機械器具卸売業"/>
        <s v="食料品製造業"/>
        <s v="自動車整備業"/>
        <s v="その他の生活関連サービス業"/>
        <s v="建築材料，鉱物・金属材料等卸売業"/>
        <s v="その他の卸売業"/>
        <s v="不動産取引業"/>
        <s v="宿泊業"/>
        <s v="保険業（保険媒介代理業，保険サービス業を含む）"/>
        <s v="飲食料品卸売業"/>
        <s v="その他の事業サービス業"/>
        <s v="機械等修理業（別掲を除く）"/>
        <s v="生産用機械器具製造業"/>
        <s v="娯楽業"/>
        <s v="無店舗小売業"/>
        <s v="物品賃貸業"/>
        <s v="持ち帰り・配達飲食サービス業"/>
        <s v="木材・木製品製造業（家具を除く）"/>
        <s v="窯業・土石製品製造業"/>
        <s v="金属製品製造業"/>
        <s v="その他の製造業"/>
        <s v="情報サービス業"/>
        <s v="廃棄物処理業"/>
        <s v="家具・装備品製造業"/>
        <s v="繊維工業"/>
        <s v="はん用機械器具製造業"/>
        <s v="道路貨物運送業"/>
        <s v="飲料・たばこ・飼料製造業"/>
        <s v="業務用機械器具製造業"/>
        <s v="電子部品・デバイス・電子回路製造業"/>
        <s v="学術・開発研究機関"/>
        <s v="職業紹介・労働者派遣業"/>
        <s v="石油製品・石炭製品製造業"/>
        <s v="輸送用機械器具製造業"/>
        <s v="道路旅客運送業"/>
        <s v="印刷・同関連業"/>
        <s v="ゴム製品製造業"/>
        <s v="水道業"/>
        <s v="その他のサービス業"/>
        <s v="運輸に附帯するサービス業"/>
        <s v="インターネット附随サービス業"/>
      </sharedItems>
    </cacheField>
    <cacheField name="産業中分類" numFmtId="0" sqlType="-9">
      <sharedItems count="56">
        <s v="78 洗濯・理容・美容・浴場業"/>
        <s v="76 飲食店"/>
        <s v="69 不動産賃貸業・管理業"/>
        <s v="60 その他の小売業"/>
        <s v="58 飲食料品小売業"/>
        <s v="06 総合工事業"/>
        <s v="07 職別工事業（設備工事業を除く）"/>
        <s v="82 その他の教育，学習支援業"/>
        <s v="08 設備工事業"/>
        <s v="59 機械器具小売業"/>
        <s v="57 織物・衣服・身の回り品小売業"/>
        <s v="83 医療業"/>
        <s v="85 社会保険・社会福祉・介護事業"/>
        <s v="74 技術サービス業（他に分類されないもの）"/>
        <s v="72 専門サービス業（他に分類されないもの）"/>
        <s v="54 機械器具卸売業"/>
        <s v="09 食料品製造業"/>
        <s v="89 自動車整備業"/>
        <s v="79 その他の生活関連サービス業"/>
        <s v="53 建築材料，鉱物・金属材料等卸売業"/>
        <s v="55 その他の卸売業"/>
        <s v="68 不動産取引業"/>
        <s v="75 宿泊業"/>
        <s v="67 保険業（保険媒介代理業，保険サービス業を含む）"/>
        <s v="52 飲食料品卸売業"/>
        <s v="92 その他の事業サービス業"/>
        <s v="90 機械等修理業（別掲を除く）"/>
        <s v="26 生産用機械器具製造業"/>
        <s v="80 娯楽業"/>
        <s v="61 無店舗小売業"/>
        <s v="70 物品賃貸業"/>
        <s v="77 持ち帰り・配達飲食サービス業"/>
        <s v="12 木材・木製品製造業（家具を除く）"/>
        <s v="21 窯業・土石製品製造業"/>
        <s v="24 金属製品製造業"/>
        <s v="32 その他の製造業"/>
        <s v="39 情報サービス業"/>
        <s v="88 廃棄物処理業"/>
        <s v="13 家具・装備品製造業"/>
        <s v="11 繊維工業"/>
        <s v="25 はん用機械器具製造業"/>
        <s v="44 道路貨物運送業"/>
        <s v="10 飲料・たばこ・飼料製造業"/>
        <s v="27 業務用機械器具製造業"/>
        <s v="28 電子部品・デバイス・電子回路製造業"/>
        <s v="71 学術・開発研究機関"/>
        <s v="91 職業紹介・労働者派遣業"/>
        <s v="17 石油製品・石炭製品製造業"/>
        <s v="31 輸送用機械器具製造業"/>
        <s v="43 道路旅客運送業"/>
        <s v="15 印刷・同関連業"/>
        <s v="19 ゴム製品製造業"/>
        <s v="36 水道業"/>
        <s v="95 その他のサービス業"/>
        <s v="48 運輸に附帯するサービス業"/>
        <s v="40 インターネット附随サービス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3894" count="159">
        <n v="3894"/>
        <n v="3486"/>
        <n v="2766"/>
        <n v="2336"/>
        <n v="1758"/>
        <n v="1661"/>
        <n v="1214"/>
        <n v="979"/>
        <n v="924"/>
        <n v="923"/>
        <n v="858"/>
        <n v="815"/>
        <n v="759"/>
        <n v="752"/>
        <n v="600"/>
        <n v="434"/>
        <n v="403"/>
        <n v="388"/>
        <n v="378"/>
        <n v="371"/>
        <n v="1134"/>
        <n v="882"/>
        <n v="771"/>
        <n v="507"/>
        <n v="350"/>
        <n v="290"/>
        <n v="266"/>
        <n v="248"/>
        <n v="242"/>
        <n v="239"/>
        <n v="227"/>
        <n v="222"/>
        <n v="212"/>
        <n v="168"/>
        <n v="162"/>
        <n v="138"/>
        <n v="112"/>
        <n v="111"/>
        <n v="104"/>
        <n v="177"/>
        <n v="148"/>
        <n v="115"/>
        <n v="95"/>
        <n v="66"/>
        <n v="50"/>
        <n v="46"/>
        <n v="44"/>
        <n v="43"/>
        <n v="42"/>
        <n v="36"/>
        <n v="35"/>
        <n v="33"/>
        <n v="27"/>
        <n v="23"/>
        <n v="22"/>
        <n v="17"/>
        <n v="16"/>
        <n v="179"/>
        <n v="151"/>
        <n v="106"/>
        <n v="82"/>
        <n v="81"/>
        <n v="75"/>
        <n v="55"/>
        <n v="49"/>
        <n v="45"/>
        <n v="40"/>
        <n v="37"/>
        <n v="28"/>
        <n v="24"/>
        <n v="18"/>
        <n v="333"/>
        <n v="319"/>
        <n v="204"/>
        <n v="128"/>
        <n v="116"/>
        <n v="87"/>
        <n v="80"/>
        <n v="67"/>
        <n v="59"/>
        <n v="58"/>
        <n v="56"/>
        <n v="34"/>
        <n v="30"/>
        <n v="26"/>
        <n v="25"/>
        <n v="297"/>
        <n v="277"/>
        <n v="127"/>
        <n v="119"/>
        <n v="84"/>
        <n v="71"/>
        <n v="62"/>
        <n v="53"/>
        <n v="31"/>
        <n v="29"/>
        <n v="136"/>
        <n v="134"/>
        <n v="91"/>
        <n v="89"/>
        <n v="73"/>
        <n v="38"/>
        <n v="21"/>
        <n v="20"/>
        <n v="15"/>
        <n v="105"/>
        <n v="48"/>
        <n v="19"/>
        <n v="14"/>
        <n v="10"/>
        <n v="9"/>
        <n v="375"/>
        <n v="293"/>
        <n v="245"/>
        <n v="194"/>
        <n v="182"/>
        <n v="163"/>
        <n v="124"/>
        <n v="98"/>
        <n v="97"/>
        <n v="77"/>
        <n v="69"/>
        <n v="57"/>
        <n v="61"/>
        <n v="32"/>
        <n v="12"/>
        <n v="11"/>
        <n v="7"/>
        <n v="5"/>
        <n v="4"/>
        <n v="150"/>
        <n v="126"/>
        <n v="13"/>
        <n v="85"/>
        <n v="70"/>
        <n v="78"/>
        <n v="47"/>
        <n v="39"/>
        <n v="8"/>
        <n v="416"/>
        <n v="405"/>
        <n v="251"/>
        <n v="205"/>
        <n v="161"/>
        <n v="129"/>
        <n v="74"/>
        <n v="63"/>
        <n v="54"/>
        <n v="41"/>
        <n v="96"/>
        <n v="64"/>
        <n v="51"/>
        <n v="6"/>
        <n v="3"/>
        <n v="2"/>
        <n v="101"/>
        <n v="60"/>
        <n v="65"/>
        <n v="1"/>
      </sharedItems>
    </cacheField>
    <cacheField name="構成比" numFmtId="0" sqlType="3">
      <sharedItems containsSemiMixedTypes="0" containsString="0" containsNumber="1" minValue="0.88" maxValue="20" count="355">
        <n v="12.46"/>
        <n v="11.16"/>
        <n v="8.85"/>
        <n v="7.48"/>
        <n v="5.63"/>
        <n v="5.32"/>
        <n v="3.89"/>
        <n v="3.13"/>
        <n v="2.96"/>
        <n v="2.95"/>
        <n v="2.75"/>
        <n v="2.61"/>
        <n v="2.4300000000000002"/>
        <n v="2.41"/>
        <n v="1.92"/>
        <n v="1.39"/>
        <n v="1.29"/>
        <n v="1.24"/>
        <n v="1.21"/>
        <n v="1.19"/>
        <n v="14.57"/>
        <n v="11.33"/>
        <n v="9.91"/>
        <n v="6.52"/>
        <n v="4.5"/>
        <n v="3.73"/>
        <n v="3.42"/>
        <n v="3.19"/>
        <n v="3.11"/>
        <n v="3.07"/>
        <n v="2.92"/>
        <n v="2.85"/>
        <n v="2.72"/>
        <n v="2.16"/>
        <n v="2.08"/>
        <n v="1.77"/>
        <n v="1.44"/>
        <n v="1.43"/>
        <n v="1.34"/>
        <n v="12.31"/>
        <n v="10.29"/>
        <n v="8"/>
        <n v="6.61"/>
        <n v="4.59"/>
        <n v="3.48"/>
        <n v="3.2"/>
        <n v="3.06"/>
        <n v="2.99"/>
        <n v="2.5"/>
        <n v="2.29"/>
        <n v="1.88"/>
        <n v="1.6"/>
        <n v="1.53"/>
        <n v="1.18"/>
        <n v="1.1100000000000001"/>
        <n v="13.04"/>
        <n v="11"/>
        <n v="7.72"/>
        <n v="5.97"/>
        <n v="5.9"/>
        <n v="5.46"/>
        <n v="4.01"/>
        <n v="3.57"/>
        <n v="3.28"/>
        <n v="2.91"/>
        <n v="2.69"/>
        <n v="2.04"/>
        <n v="1.75"/>
        <n v="1.68"/>
        <n v="1.31"/>
        <n v="1.17"/>
        <n v="15.04"/>
        <n v="14.41"/>
        <n v="9.2100000000000009"/>
        <n v="5.78"/>
        <n v="5.24"/>
        <n v="3.93"/>
        <n v="3.61"/>
        <n v="3.03"/>
        <n v="2.66"/>
        <n v="2.62"/>
        <n v="2.5299999999999998"/>
        <n v="2.21"/>
        <n v="1.99"/>
        <n v="1.67"/>
        <n v="1.54"/>
        <n v="1.36"/>
        <n v="1.1299999999999999"/>
        <n v="1.04"/>
        <n v="14.06"/>
        <n v="13.11"/>
        <n v="6.01"/>
        <n v="5.0199999999999996"/>
        <n v="3.98"/>
        <n v="3.36"/>
        <n v="3.17"/>
        <n v="3.12"/>
        <n v="2.93"/>
        <n v="2.6"/>
        <n v="2.5099999999999998"/>
        <n v="2.37"/>
        <n v="2.1800000000000002"/>
        <n v="1.47"/>
        <n v="1.37"/>
        <n v="1.33"/>
        <n v="1.28"/>
        <n v="12.92"/>
        <n v="12.73"/>
        <n v="8.64"/>
        <n v="8.4499999999999993"/>
        <n v="6.93"/>
        <n v="4.37"/>
        <n v="3.32"/>
        <n v="2.94"/>
        <n v="1.9"/>
        <n v="1.71"/>
        <n v="1.61"/>
        <n v="1.52"/>
        <n v="1.42"/>
        <n v="14.23"/>
        <n v="9.6199999999999992"/>
        <n v="8.94"/>
        <n v="7.99"/>
        <n v="6.5"/>
        <n v="5.42"/>
        <n v="4.2"/>
        <n v="3.52"/>
        <n v="2.57"/>
        <n v="2.2999999999999998"/>
        <n v="2.17"/>
        <n v="2.0299999999999998"/>
        <n v="1.22"/>
        <n v="13.27"/>
        <n v="10.37"/>
        <n v="8.67"/>
        <n v="6.87"/>
        <n v="6.44"/>
        <n v="5.77"/>
        <n v="4.3899999999999997"/>
        <n v="3.47"/>
        <n v="3.43"/>
        <n v="2.73"/>
        <n v="2.44"/>
        <n v="2.02"/>
        <n v="1.95"/>
        <n v="1.73"/>
        <n v="1.1000000000000001"/>
        <n v="0.99"/>
        <n v="15.6"/>
        <n v="8.44"/>
        <n v="8.18"/>
        <n v="7.93"/>
        <n v="6.65"/>
        <n v="5.12"/>
        <n v="2.81"/>
        <n v="2.56"/>
        <n v="1.79"/>
        <n v="1.02"/>
        <n v="14.56"/>
        <n v="12.23"/>
        <n v="7.86"/>
        <n v="7.28"/>
        <n v="6.02"/>
        <n v="5.34"/>
        <n v="3.4"/>
        <n v="3.3"/>
        <n v="2.82"/>
        <n v="2.33"/>
        <n v="1.84"/>
        <n v="1.65"/>
        <n v="1.55"/>
        <n v="1.26"/>
        <n v="11.32"/>
        <n v="10.65"/>
        <n v="9.32"/>
        <n v="7.46"/>
        <n v="4.53"/>
        <n v="3.6"/>
        <n v="3.46"/>
        <n v="3.33"/>
        <n v="2.8"/>
        <n v="2.4"/>
        <n v="2.2599999999999998"/>
        <n v="1.86"/>
        <n v="1.46"/>
        <n v="12.48"/>
        <n v="7.84"/>
        <n v="7.52"/>
        <n v="6.72"/>
        <n v="6.24"/>
        <n v="4.8"/>
        <n v="4.4800000000000004"/>
        <n v="3.84"/>
        <n v="3.68"/>
        <n v="1.1200000000000001"/>
        <n v="13.69"/>
        <n v="8.49"/>
        <n v="5.44"/>
        <n v="4.3600000000000003"/>
        <n v="4.0199999999999996"/>
        <n v="3.55"/>
        <n v="2.54"/>
        <n v="2.23"/>
        <n v="2.13"/>
        <n v="1.83"/>
        <n v="1.69"/>
        <n v="11.55"/>
        <n v="8.5399999999999991"/>
        <n v="7.7"/>
        <n v="7.34"/>
        <n v="4.8099999999999996"/>
        <n v="3.37"/>
        <n v="2.89"/>
        <n v="2.77"/>
        <n v="1.93"/>
        <n v="1.81"/>
        <n v="1.32"/>
        <n v="11.97"/>
        <n v="9.86"/>
        <n v="8.69"/>
        <n v="8.2200000000000006"/>
        <n v="7.75"/>
        <n v="6.81"/>
        <n v="6.34"/>
        <n v="4.6900000000000004"/>
        <n v="2.58"/>
        <n v="2.11"/>
        <n v="1.64"/>
        <n v="1.41"/>
        <n v="12.5"/>
        <n v="10.87"/>
        <n v="9.24"/>
        <n v="3.8"/>
        <n v="1.63"/>
        <n v="1.0900000000000001"/>
        <n v="15.44"/>
        <n v="10.18"/>
        <n v="9.82"/>
        <n v="8.42"/>
        <n v="8.07"/>
        <n v="5.96"/>
        <n v="4.21"/>
        <n v="3.86"/>
        <n v="3.16"/>
        <n v="1.4"/>
        <n v="1.05"/>
        <n v="15.81"/>
        <n v="9.39"/>
        <n v="7.98"/>
        <n v="6.57"/>
        <n v="6.1"/>
        <n v="5.16"/>
        <n v="4.54"/>
        <n v="2.19"/>
        <n v="1.72"/>
        <n v="1.25"/>
        <n v="10.5"/>
        <n v="10.02"/>
        <n v="7.59"/>
        <n v="6.62"/>
        <n v="5.82"/>
        <n v="2.1"/>
        <n v="1.94"/>
        <n v="1.78"/>
        <n v="15.24"/>
        <n v="12.38"/>
        <n v="9.0500000000000007"/>
        <n v="7.62"/>
        <n v="6.67"/>
        <n v="5.71"/>
        <n v="2.86"/>
        <n v="2.38"/>
        <n v="0.95"/>
        <n v="14.6"/>
        <n v="8.39"/>
        <n v="7.3"/>
        <n v="6.2"/>
        <n v="5.47"/>
        <n v="4.38"/>
        <n v="3.65"/>
        <n v="2.5499999999999998"/>
        <n v="8.19"/>
        <n v="7.76"/>
        <n v="7.33"/>
        <n v="6.9"/>
        <n v="4.74"/>
        <n v="3.88"/>
        <n v="2.59"/>
        <n v="14.42"/>
        <n v="11.54"/>
        <n v="7.69"/>
        <n v="2.88"/>
        <n v="0.96"/>
        <n v="18.79"/>
        <n v="11.7"/>
        <n v="10.64"/>
        <n v="9.57"/>
        <n v="7.45"/>
        <n v="2.84"/>
        <n v="2.48"/>
        <n v="1.06"/>
        <n v="12.98"/>
        <n v="11.5"/>
        <n v="7.67"/>
        <n v="6.49"/>
        <n v="5.31"/>
        <n v="4.42"/>
        <n v="3.24"/>
        <n v="2.65"/>
        <n v="2.06"/>
        <n v="13.16"/>
        <n v="11.84"/>
        <n v="10.199999999999999"/>
        <n v="6.58"/>
        <n v="5.59"/>
        <n v="3.95"/>
        <n v="2.63"/>
        <n v="1.97"/>
        <n v="12.68"/>
        <n v="4.2300000000000004"/>
        <n v="20"/>
        <n v="11.25"/>
        <n v="7.5"/>
        <n v="5"/>
        <n v="15.31"/>
        <n v="10.53"/>
        <n v="7.18"/>
        <n v="6.22"/>
        <n v="5.26"/>
        <n v="3.35"/>
        <n v="2.39"/>
        <n v="1.91"/>
        <n v="15.84"/>
        <n v="10.89"/>
        <n v="9.9"/>
        <n v="4.95"/>
        <n v="3.96"/>
        <n v="2.97"/>
        <n v="1.98"/>
        <n v="15.93"/>
        <n v="9.73"/>
        <n v="7.96"/>
        <n v="3.54"/>
        <n v="0.88"/>
        <n v="17.510000000000002"/>
        <n v="10.17"/>
        <n v="8.76"/>
        <n v="7.06"/>
        <n v="5.93"/>
        <n v="3.67"/>
        <n v="11.22"/>
        <n v="10.54"/>
        <n v="7.14"/>
        <n v="3.74"/>
        <n v="1.7"/>
      </sharedItems>
    </cacheField>
    <cacheField name="総数（個人）" numFmtId="0" sqlType="4">
      <sharedItems containsSemiMixedTypes="0" containsString="0" containsNumber="1" containsInteger="1" minValue="0" maxValue="3489" count="122">
        <n v="3489"/>
        <n v="2994"/>
        <n v="1917"/>
        <n v="1191"/>
        <n v="1297"/>
        <n v="514"/>
        <n v="654"/>
        <n v="644"/>
        <n v="275"/>
        <n v="587"/>
        <n v="452"/>
        <n v="704"/>
        <n v="12"/>
        <n v="272"/>
        <n v="424"/>
        <n v="43"/>
        <n v="182"/>
        <n v="286"/>
        <n v="171"/>
        <n v="67"/>
        <n v="742"/>
        <n v="714"/>
        <n v="609"/>
        <n v="222"/>
        <n v="50"/>
        <n v="199"/>
        <n v="161"/>
        <n v="92"/>
        <n v="147"/>
        <n v="200"/>
        <n v="84"/>
        <n v="22"/>
        <n v="71"/>
        <n v="3"/>
        <n v="14"/>
        <n v="81"/>
        <n v="7"/>
        <n v="34"/>
        <n v="151"/>
        <n v="163"/>
        <n v="112"/>
        <n v="70"/>
        <n v="20"/>
        <n v="37"/>
        <n v="25"/>
        <n v="30"/>
        <n v="26"/>
        <n v="17"/>
        <n v="13"/>
        <n v="29"/>
        <n v="6"/>
        <n v="2"/>
        <n v="8"/>
        <n v="9"/>
        <n v="158"/>
        <n v="138"/>
        <n v="96"/>
        <n v="36"/>
        <n v="63"/>
        <n v="41"/>
        <n v="31"/>
        <n v="24"/>
        <n v="15"/>
        <n v="33"/>
        <n v="21"/>
        <n v="16"/>
        <n v="1"/>
        <n v="301"/>
        <n v="276"/>
        <n v="95"/>
        <n v="73"/>
        <n v="86"/>
        <n v="40"/>
        <n v="60"/>
        <n v="39"/>
        <n v="32"/>
        <n v="18"/>
        <n v="0"/>
        <n v="255"/>
        <n v="253"/>
        <n v="56"/>
        <n v="58"/>
        <n v="53"/>
        <n v="19"/>
        <n v="44"/>
        <n v="4"/>
        <n v="129"/>
        <n v="119"/>
        <n v="57"/>
        <n v="66"/>
        <n v="38"/>
        <n v="5"/>
        <n v="10"/>
        <n v="42"/>
        <n v="23"/>
        <n v="28"/>
        <n v="11"/>
        <n v="349"/>
        <n v="252"/>
        <n v="134"/>
        <n v="149"/>
        <n v="130"/>
        <n v="62"/>
        <n v="68"/>
        <n v="55"/>
        <n v="54"/>
        <n v="126"/>
        <n v="121"/>
        <n v="76"/>
        <n v="75"/>
        <n v="48"/>
        <n v="383"/>
        <n v="362"/>
        <n v="195"/>
        <n v="105"/>
        <n v="116"/>
        <n v="45"/>
        <n v="46"/>
        <n v="47"/>
        <n v="27"/>
        <n v="49"/>
        <n v="59"/>
      </sharedItems>
    </cacheField>
    <cacheField name="構成比（個人）" numFmtId="0" sqlType="3">
      <sharedItems containsSemiMixedTypes="0" containsString="0" containsNumber="1" minValue="0" maxValue="28" count="374">
        <n v="19.55"/>
        <n v="16.78"/>
        <n v="10.74"/>
        <n v="6.67"/>
        <n v="7.27"/>
        <n v="2.88"/>
        <n v="3.67"/>
        <n v="3.61"/>
        <n v="1.54"/>
        <n v="3.29"/>
        <n v="2.5299999999999998"/>
        <n v="3.95"/>
        <n v="7.0000000000000007E-2"/>
        <n v="1.52"/>
        <n v="2.38"/>
        <n v="0.24"/>
        <n v="1.02"/>
        <n v="1.6"/>
        <n v="0.96"/>
        <n v="0.38"/>
        <n v="19.8"/>
        <n v="19.05"/>
        <n v="16.25"/>
        <n v="5.92"/>
        <n v="1.33"/>
        <n v="5.31"/>
        <n v="4.3"/>
        <n v="2.4500000000000002"/>
        <n v="3.92"/>
        <n v="5.34"/>
        <n v="2.2400000000000002"/>
        <n v="0.59"/>
        <n v="1.89"/>
        <n v="0.08"/>
        <n v="0.37"/>
        <n v="2.16"/>
        <n v="0.19"/>
        <n v="0.32"/>
        <n v="0.91"/>
        <n v="17.079999999999998"/>
        <n v="18.440000000000001"/>
        <n v="12.67"/>
        <n v="7.58"/>
        <n v="7.92"/>
        <n v="2.2599999999999998"/>
        <n v="4.1900000000000004"/>
        <n v="2.83"/>
        <n v="3.39"/>
        <n v="2.94"/>
        <n v="1.92"/>
        <n v="1.47"/>
        <n v="3.28"/>
        <n v="0.68"/>
        <n v="0.23"/>
        <n v="0.79"/>
        <n v="1.36"/>
        <n v="0.34"/>
        <n v="0.9"/>
        <n v="17.32"/>
        <n v="15.13"/>
        <n v="10.53"/>
        <n v="6.91"/>
        <n v="4.5"/>
        <n v="4.0599999999999996"/>
        <n v="3.4"/>
        <n v="3.18"/>
        <n v="2.63"/>
        <n v="1.64"/>
        <n v="1.86"/>
        <n v="3.62"/>
        <n v="1.32"/>
        <n v="2.2999999999999998"/>
        <n v="1.75"/>
        <n v="0.22"/>
        <n v="0.11"/>
        <n v="23.12"/>
        <n v="21.2"/>
        <n v="7.3"/>
        <n v="5.61"/>
        <n v="6.61"/>
        <n v="1.23"/>
        <n v="3.07"/>
        <n v="4.6100000000000003"/>
        <n v="3"/>
        <n v="2.46"/>
        <n v="1.38"/>
        <n v="2.61"/>
        <n v="0"/>
        <n v="0.92"/>
        <n v="1"/>
        <n v="0.46"/>
        <n v="22.83"/>
        <n v="22.65"/>
        <n v="5.01"/>
        <n v="2.95"/>
        <n v="5.19"/>
        <n v="4.74"/>
        <n v="5.37"/>
        <n v="2.69"/>
        <n v="1.7"/>
        <n v="1.97"/>
        <n v="4.4800000000000004"/>
        <n v="3.94"/>
        <n v="1.43"/>
        <n v="0.36"/>
        <n v="0.72"/>
        <n v="0.27"/>
        <n v="20"/>
        <n v="18.45"/>
        <n v="8.84"/>
        <n v="10.23"/>
        <n v="5.89"/>
        <n v="2.64"/>
        <n v="3.41"/>
        <n v="3.26"/>
        <n v="2.79"/>
        <n v="0.78"/>
        <n v="1.4"/>
        <n v="0.31"/>
        <n v="0.16"/>
        <n v="1.24"/>
        <n v="1.55"/>
        <n v="2.02"/>
        <n v="2.17"/>
        <n v="1.0900000000000001"/>
        <n v="20.13"/>
        <n v="14.19"/>
        <n v="6.99"/>
        <n v="8.9"/>
        <n v="4.87"/>
        <n v="5.93"/>
        <n v="4.24"/>
        <n v="3.6"/>
        <n v="4.66"/>
        <n v="1.69"/>
        <n v="2.33"/>
        <n v="2.54"/>
        <n v="1.48"/>
        <n v="1.27"/>
        <n v="2.12"/>
        <n v="0.21"/>
        <n v="20.39"/>
        <n v="14.72"/>
        <n v="7.83"/>
        <n v="8.6999999999999993"/>
        <n v="7.59"/>
        <n v="3.97"/>
        <n v="3.86"/>
        <n v="1.99"/>
        <n v="2.5099999999999998"/>
        <n v="3.68"/>
        <n v="3.21"/>
        <n v="0.18"/>
        <n v="1.34"/>
        <n v="1.81"/>
        <n v="0.82"/>
        <n v="0.35"/>
        <n v="0.76"/>
        <n v="0.41"/>
        <n v="21.86"/>
        <n v="6.88"/>
        <n v="10.119999999999999"/>
        <n v="7.69"/>
        <n v="6.48"/>
        <n v="4.05"/>
        <n v="3.64"/>
        <n v="0.81"/>
        <n v="0.4"/>
        <n v="1.62"/>
        <n v="2.4300000000000002"/>
        <n v="23.46"/>
        <n v="22.53"/>
        <n v="7.08"/>
        <n v="9.8699999999999992"/>
        <n v="7.26"/>
        <n v="1.49"/>
        <n v="1.3"/>
        <n v="2.42"/>
        <n v="2.23"/>
        <n v="3.17"/>
        <n v="4.0999999999999996"/>
        <n v="0.93"/>
        <n v="2.0499999999999998"/>
        <n v="17.16"/>
        <n v="9.0299999999999994"/>
        <n v="14.22"/>
        <n v="8.8000000000000007"/>
        <n v="2.71"/>
        <n v="1.1299999999999999"/>
        <n v="4.97"/>
        <n v="5.87"/>
        <n v="3.16"/>
        <n v="1.58"/>
        <n v="2.93"/>
        <n v="2.48"/>
        <n v="0.45"/>
        <n v="17.989999999999998"/>
        <n v="11.51"/>
        <n v="6.24"/>
        <n v="9.59"/>
        <n v="9.35"/>
        <n v="5.28"/>
        <n v="7.67"/>
        <n v="4.32"/>
        <n v="3.84"/>
        <n v="2.4"/>
        <n v="3.12"/>
        <n v="1.2"/>
        <n v="1.44"/>
        <n v="1.68"/>
        <n v="21.41"/>
        <n v="20.23"/>
        <n v="10.9"/>
        <n v="3.8"/>
        <n v="3.52"/>
        <n v="1.9"/>
        <n v="1.1200000000000001"/>
        <n v="2.52"/>
        <n v="3.13"/>
        <n v="2.29"/>
        <n v="0.28000000000000003"/>
        <n v="0.5"/>
        <n v="1.45"/>
        <n v="20.9"/>
        <n v="5.97"/>
        <n v="4.2300000000000004"/>
        <n v="5.22"/>
        <n v="11.44"/>
        <n v="7.46"/>
        <n v="4.9800000000000004"/>
        <n v="2.99"/>
        <n v="6.47"/>
        <n v="3.23"/>
        <n v="0.25"/>
        <n v="3.73"/>
        <n v="3.98"/>
        <n v="1.74"/>
        <n v="0.75"/>
        <n v="16.91"/>
        <n v="13.31"/>
        <n v="11.15"/>
        <n v="9.7100000000000009"/>
        <n v="6.12"/>
        <n v="7.19"/>
        <n v="4.68"/>
        <n v="3.24"/>
        <n v="1.8"/>
        <n v="16.13"/>
        <n v="14.52"/>
        <n v="9.68"/>
        <n v="4.03"/>
        <n v="8.06"/>
        <n v="5.65"/>
        <n v="1.61"/>
        <n v="21.43"/>
        <n v="13.27"/>
        <n v="12.76"/>
        <n v="7.14"/>
        <n v="7.65"/>
        <n v="3.06"/>
        <n v="5.0999999999999996"/>
        <n v="2.5499999999999998"/>
        <n v="1.53"/>
        <n v="0.51"/>
        <n v="2.04"/>
        <n v="25.7"/>
        <n v="14.8"/>
        <n v="6.98"/>
        <n v="5.59"/>
        <n v="4.47"/>
        <n v="4.75"/>
        <n v="0.56000000000000005"/>
        <n v="18.690000000000001"/>
        <n v="14.88"/>
        <n v="6.92"/>
        <n v="12.8"/>
        <n v="7.96"/>
        <n v="2.08"/>
        <n v="2.77"/>
        <n v="3.46"/>
        <n v="16.43"/>
        <n v="12.14"/>
        <n v="5"/>
        <n v="7.86"/>
        <n v="2.86"/>
        <n v="4.29"/>
        <n v="2.14"/>
        <n v="0.71"/>
        <n v="25.87"/>
        <n v="13.29"/>
        <n v="4.2"/>
        <n v="8.39"/>
        <n v="9.7899999999999991"/>
        <n v="2.1"/>
        <n v="4.9000000000000004"/>
        <n v="2.8"/>
        <n v="0.7"/>
        <n v="17.12"/>
        <n v="15.07"/>
        <n v="10.27"/>
        <n v="6.85"/>
        <n v="7.53"/>
        <n v="4.1100000000000003"/>
        <n v="3.42"/>
        <n v="1.37"/>
        <n v="20.29"/>
        <n v="17.39"/>
        <n v="2.9"/>
        <n v="15.94"/>
        <n v="10.14"/>
        <n v="4.3499999999999996"/>
        <n v="28"/>
        <n v="10.29"/>
        <n v="14.29"/>
        <n v="11.43"/>
        <n v="7.43"/>
        <n v="3.43"/>
        <n v="1.71"/>
        <n v="1.1399999999999999"/>
        <n v="0.56999999999999995"/>
        <n v="17.010000000000002"/>
        <n v="15.35"/>
        <n v="9.9600000000000009"/>
        <n v="3.32"/>
        <n v="6.22"/>
        <n v="4.1500000000000004"/>
        <n v="2.4900000000000002"/>
        <n v="1.66"/>
        <n v="2.0699999999999998"/>
        <n v="16.190000000000001"/>
        <n v="15.24"/>
        <n v="10"/>
        <n v="9.52"/>
        <n v="3.81"/>
        <n v="0.48"/>
        <n v="0.95"/>
        <n v="17.5"/>
        <n v="7.5"/>
        <n v="15"/>
        <n v="2.5"/>
        <n v="24.62"/>
        <n v="13.85"/>
        <n v="12.31"/>
        <n v="9.23"/>
        <n v="6.15"/>
        <n v="3.08"/>
        <n v="13.55"/>
        <n v="5.16"/>
        <n v="7.74"/>
        <n v="4.5199999999999996"/>
        <n v="7.1"/>
        <n v="2.58"/>
        <n v="1.29"/>
        <n v="0.65"/>
        <n v="1.94"/>
        <n v="21.92"/>
        <n v="13.7"/>
        <n v="10.96"/>
        <n v="5.48"/>
        <n v="2.74"/>
        <n v="22.08"/>
        <n v="3.9"/>
        <n v="6.49"/>
        <n v="2.6"/>
        <n v="24.48"/>
        <n v="9.5399999999999991"/>
        <n v="5.81"/>
        <n v="7.05"/>
        <n v="0.83"/>
        <n v="19.39"/>
        <n v="9.18"/>
        <n v="10.199999999999999"/>
        <n v="4.08"/>
        <n v="3.57"/>
      </sharedItems>
    </cacheField>
    <cacheField name="総数（法人）" numFmtId="0" sqlType="4">
      <sharedItems containsSemiMixedTypes="0" containsString="0" containsNumber="1" containsInteger="1" minValue="0" maxValue="1147" count="99">
        <n v="404"/>
        <n v="490"/>
        <n v="826"/>
        <n v="1138"/>
        <n v="438"/>
        <n v="1147"/>
        <n v="560"/>
        <n v="198"/>
        <n v="648"/>
        <n v="336"/>
        <n v="406"/>
        <n v="106"/>
        <n v="684"/>
        <n v="467"/>
        <n v="173"/>
        <n v="391"/>
        <n v="213"/>
        <n v="101"/>
        <n v="203"/>
        <n v="304"/>
        <n v="168"/>
        <n v="161"/>
        <n v="285"/>
        <n v="300"/>
        <n v="82"/>
        <n v="102"/>
        <n v="156"/>
        <n v="93"/>
        <n v="39"/>
        <n v="143"/>
        <n v="205"/>
        <n v="149"/>
        <n v="206"/>
        <n v="154"/>
        <n v="81"/>
        <n v="124"/>
        <n v="105"/>
        <n v="99"/>
        <n v="69"/>
        <n v="26"/>
        <n v="14"/>
        <n v="36"/>
        <n v="48"/>
        <n v="23"/>
        <n v="46"/>
        <n v="13"/>
        <n v="6"/>
        <n v="17"/>
        <n v="25"/>
        <n v="5"/>
        <n v="24"/>
        <n v="22"/>
        <n v="16"/>
        <n v="10"/>
        <n v="8"/>
        <n v="7"/>
        <n v="21"/>
        <n v="45"/>
        <n v="34"/>
        <n v="18"/>
        <n v="20"/>
        <n v="3"/>
        <n v="32"/>
        <n v="42"/>
        <n v="108"/>
        <n v="54"/>
        <n v="28"/>
        <n v="71"/>
        <n v="40"/>
        <n v="15"/>
        <n v="19"/>
        <n v="31"/>
        <n v="33"/>
        <n v="12"/>
        <n v="86"/>
        <n v="47"/>
        <n v="30"/>
        <n v="41"/>
        <n v="44"/>
        <n v="11"/>
        <n v="37"/>
        <n v="38"/>
        <n v="35"/>
        <n v="29"/>
        <n v="1"/>
        <n v="2"/>
        <n v="4"/>
        <n v="0"/>
        <n v="9"/>
        <n v="111"/>
        <n v="56"/>
        <n v="63"/>
        <n v="43"/>
        <n v="52"/>
        <n v="27"/>
        <n v="55"/>
        <n v="100"/>
        <n v="51"/>
        <n v="75"/>
      </sharedItems>
    </cacheField>
    <cacheField name="構成比（法人）" numFmtId="0" sqlType="3">
      <sharedItems containsSemiMixedTypes="0" containsString="0" containsNumber="1" minValue="0" maxValue="35.71" count="296">
        <n v="3.12"/>
        <n v="3.78"/>
        <n v="6.37"/>
        <n v="8.7799999999999994"/>
        <n v="3.38"/>
        <n v="8.85"/>
        <n v="4.32"/>
        <n v="1.53"/>
        <n v="5"/>
        <n v="2.59"/>
        <n v="3.13"/>
        <n v="0.82"/>
        <n v="5.28"/>
        <n v="3.6"/>
        <n v="1.33"/>
        <n v="3.02"/>
        <n v="1.64"/>
        <n v="0.78"/>
        <n v="1.57"/>
        <n v="2.35"/>
        <n v="9.8000000000000007"/>
        <n v="4.21"/>
        <n v="4.04"/>
        <n v="7.14"/>
        <n v="7.52"/>
        <n v="2.06"/>
        <n v="2.56"/>
        <n v="3.91"/>
        <n v="2.33"/>
        <n v="0.98"/>
        <n v="3.58"/>
        <n v="5.14"/>
        <n v="3.73"/>
        <n v="5.16"/>
        <n v="3.86"/>
        <n v="2.0299999999999998"/>
        <n v="3.11"/>
        <n v="2.63"/>
        <n v="2.48"/>
        <n v="1.73"/>
        <n v="4.97"/>
        <n v="2.68"/>
        <n v="6.88"/>
        <n v="9.18"/>
        <n v="4.4000000000000004"/>
        <n v="8.8000000000000007"/>
        <n v="2.4900000000000002"/>
        <n v="1.1499999999999999"/>
        <n v="3.25"/>
        <n v="4.78"/>
        <n v="0.96"/>
        <n v="4.59"/>
        <n v="3.06"/>
        <n v="1.91"/>
        <n v="1.34"/>
        <n v="4.75"/>
        <n v="2.94"/>
        <n v="2.2599999999999998"/>
        <n v="10.18"/>
        <n v="3.85"/>
        <n v="7.69"/>
        <n v="4.07"/>
        <n v="1.58"/>
        <n v="3.62"/>
        <n v="4.9800000000000004"/>
        <n v="4.5199999999999996"/>
        <n v="0.68"/>
        <n v="1.1299999999999999"/>
        <n v="3.17"/>
        <n v="4.72"/>
        <n v="12.13"/>
        <n v="6.07"/>
        <n v="3.15"/>
        <n v="7.98"/>
        <n v="4.49"/>
        <n v="0.79"/>
        <n v="1.69"/>
        <n v="2.92"/>
        <n v="2.13"/>
        <n v="3.48"/>
        <n v="1.1200000000000001"/>
        <n v="3.71"/>
        <n v="0.56000000000000005"/>
        <n v="1.35"/>
        <n v="2.4700000000000002"/>
        <n v="7.3"/>
        <n v="8.84"/>
        <n v="4.83"/>
        <n v="3.08"/>
        <n v="4.93"/>
        <n v="1.23"/>
        <n v="3.8"/>
        <n v="4.7300000000000004"/>
        <n v="3.39"/>
        <n v="1.54"/>
        <n v="2.16"/>
        <n v="1.78"/>
        <n v="3.82"/>
        <n v="8.4"/>
        <n v="5.6"/>
        <n v="8.91"/>
        <n v="7.38"/>
        <n v="3.05"/>
        <n v="3.31"/>
        <n v="5.09"/>
        <n v="4.58"/>
        <n v="0.25"/>
        <n v="4.33"/>
        <n v="2.54"/>
        <n v="0.76"/>
        <n v="0.51"/>
        <n v="2.04"/>
        <n v="1.56"/>
        <n v="12.89"/>
        <n v="6.25"/>
        <n v="9.77"/>
        <n v="4.6900000000000004"/>
        <n v="4.3"/>
        <n v="5.86"/>
        <n v="0"/>
        <n v="1.95"/>
        <n v="3.52"/>
        <n v="1.17"/>
        <n v="5.47"/>
        <n v="0.39"/>
        <n v="2.39"/>
        <n v="3.76"/>
        <n v="10.19"/>
        <n v="4.13"/>
        <n v="9.27"/>
        <n v="5.79"/>
        <n v="0.73"/>
        <n v="1.1000000000000001"/>
        <n v="1.19"/>
        <n v="1.65"/>
        <n v="2.11"/>
        <n v="2.2000000000000002"/>
        <n v="1.93"/>
        <n v="5.43"/>
        <n v="4.6500000000000004"/>
        <n v="10.85"/>
        <n v="3.1"/>
        <n v="1.55"/>
        <n v="3.88"/>
        <n v="6.98"/>
        <n v="6.2"/>
        <n v="5.03"/>
        <n v="1.05"/>
        <n v="9.01"/>
        <n v="4.6100000000000003"/>
        <n v="10.9"/>
        <n v="3.35"/>
        <n v="5.66"/>
        <n v="6.08"/>
        <n v="1.89"/>
        <n v="0.84"/>
        <n v="0.42"/>
        <n v="1.68"/>
        <n v="0.63"/>
        <n v="3.16"/>
        <n v="13.33"/>
        <n v="2.46"/>
        <n v="6.67"/>
        <n v="5.61"/>
        <n v="7.72"/>
        <n v="1.75"/>
        <n v="7.37"/>
        <n v="1.4"/>
        <n v="2.81"/>
        <n v="1.03"/>
        <n v="11.34"/>
        <n v="4.6399999999999997"/>
        <n v="3.61"/>
        <n v="10.31"/>
        <n v="3.09"/>
        <n v="6.19"/>
        <n v="14.43"/>
        <n v="2.58"/>
        <n v="2.87"/>
        <n v="3.75"/>
        <n v="4.79"/>
        <n v="8.7100000000000009"/>
        <n v="8.6199999999999992"/>
        <n v="4.4400000000000004"/>
        <n v="3.66"/>
        <n v="6.53"/>
        <n v="4.7"/>
        <n v="1.31"/>
        <n v="0.87"/>
        <n v="3.22"/>
        <n v="3.92"/>
        <n v="2.79"/>
        <n v="2.5299999999999998"/>
        <n v="2.85"/>
        <n v="11.16"/>
        <n v="9.5"/>
        <n v="1.9"/>
        <n v="0.48"/>
        <n v="2.14"/>
        <n v="0.95"/>
        <n v="0.71"/>
        <n v="3.33"/>
        <n v="2.9"/>
        <n v="4.3499999999999996"/>
        <n v="16.670000000000002"/>
        <n v="8.6999999999999993"/>
        <n v="5.07"/>
        <n v="0.72"/>
        <n v="1.45"/>
        <n v="7.97"/>
        <n v="5.45"/>
        <n v="9.09"/>
        <n v="12.73"/>
        <n v="3.64"/>
        <n v="1.82"/>
        <n v="7.27"/>
        <n v="2.5"/>
        <n v="12.5"/>
        <n v="10"/>
        <n v="13.75"/>
        <n v="1.25"/>
        <n v="3.46"/>
        <n v="2.69"/>
        <n v="9.6199999999999992"/>
        <n v="12.31"/>
        <n v="7.31"/>
        <n v="1.92"/>
        <n v="4.62"/>
        <n v="4.2300000000000004"/>
        <n v="5.38"/>
        <n v="0.77"/>
        <n v="2.31"/>
        <n v="3.4"/>
        <n v="5.56"/>
        <n v="8.33"/>
        <n v="4.01"/>
        <n v="6.17"/>
        <n v="6.48"/>
        <n v="4.9400000000000004"/>
        <n v="1.85"/>
        <n v="14.06"/>
        <n v="7.81"/>
        <n v="11.67"/>
        <n v="0.83"/>
        <n v="1.67"/>
        <n v="4.17"/>
        <n v="4.82"/>
        <n v="1.2"/>
        <n v="9.64"/>
        <n v="7.23"/>
        <n v="6.02"/>
        <n v="2.41"/>
        <n v="3.57"/>
        <n v="35.71"/>
        <n v="4"/>
        <n v="15"/>
        <n v="7"/>
        <n v="8"/>
        <n v="3"/>
        <n v="2"/>
        <n v="1"/>
        <n v="3.26"/>
        <n v="2.17"/>
        <n v="15.22"/>
        <n v="7.61"/>
        <n v="1.0900000000000001"/>
        <n v="7.06"/>
        <n v="4.71"/>
        <n v="1.18"/>
        <n v="3.53"/>
        <n v="14.12"/>
        <n v="3.7"/>
        <n v="11.11"/>
        <n v="14.81"/>
        <n v="7.41"/>
        <n v="30"/>
        <n v="4.26"/>
        <n v="17.02"/>
        <n v="14.89"/>
        <n v="8.51"/>
        <n v="20"/>
        <n v="23.53"/>
        <n v="14.71"/>
        <n v="8.82"/>
        <n v="5.88"/>
        <n v="3.03"/>
        <n v="13.13"/>
        <n v="10.1"/>
        <n v="8.08"/>
        <n v="2.02"/>
        <n v="5.05"/>
        <n v="4.76"/>
        <n v="17.86"/>
        <n v="11.9"/>
        <n v="5.95"/>
        <n v="2.38"/>
      </sharedItems>
    </cacheField>
    <cacheField name="総数（法人以外の団体）" numFmtId="0" sqlType="4">
      <sharedItems containsSemiMixedTypes="0" containsString="0" containsNumber="1" containsInteger="1" minValue="0" maxValue="26" count="11">
        <n v="1"/>
        <n v="6"/>
        <n v="23"/>
        <n v="0"/>
        <n v="10"/>
        <n v="26"/>
        <n v="3"/>
        <n v="8"/>
        <n v="2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2921296293" createdVersion="5" refreshedVersion="8" minRefreshableVersion="3" recordCount="811" xr:uid="{FEF350B4-3249-46EA-8734-8663A83E0D7E}">
  <cacheSource type="external" connectionId="3"/>
  <cacheFields count="14">
    <cacheField name="都道府県" numFmtId="0" sqlType="-9">
      <sharedItems count="1">
        <s v="03 岩手県"/>
      </sharedItems>
    </cacheField>
    <cacheField name="自治体名" numFmtId="0" sqlType="-9">
      <sharedItems count="34">
        <s v="岩手県"/>
        <s v="盛岡市"/>
        <s v="宮古市"/>
        <s v="大船渡市"/>
        <s v="花巻市"/>
        <s v="北上市"/>
        <s v="久慈市"/>
        <s v="遠野市"/>
        <s v="一関市"/>
        <s v="陸前高田市"/>
        <s v="釜石市"/>
        <s v="二戸市"/>
        <s v="八幡平市"/>
        <s v="奥州市"/>
        <s v="滝沢市"/>
        <s v="岩手郡雫石町"/>
        <s v="岩手郡葛巻町"/>
        <s v="岩手郡岩手町"/>
        <s v="紫波郡紫波町"/>
        <s v="紫波郡矢巾町"/>
        <s v="和賀郡西和賀町"/>
        <s v="胆沢郡金ケ崎町"/>
        <s v="西磐井郡平泉町"/>
        <s v="気仙郡住田町"/>
        <s v="上閉伊郡大槌町"/>
        <s v="下閉伊郡山田町"/>
        <s v="下閉伊郡岩泉町"/>
        <s v="下閉伊郡田野畑村"/>
        <s v="下閉伊郡普代村"/>
        <s v="九戸郡軽米町"/>
        <s v="九戸郡野田村"/>
        <s v="九戸郡九戸村"/>
        <s v="九戸郡洋野町"/>
        <s v="二戸郡一戸町"/>
      </sharedItems>
    </cacheField>
    <cacheField name="自治体" numFmtId="0" sqlType="-9">
      <sharedItems count="34">
        <s v="03000 岩手県"/>
        <s v="03201 盛岡市"/>
        <s v="03202 宮古市"/>
        <s v="03203 大船渡市"/>
        <s v="03205 花巻市"/>
        <s v="03206 北上市"/>
        <s v="03207 久慈市"/>
        <s v="03208 遠野市"/>
        <s v="03209 一関市"/>
        <s v="03210 陸前高田市"/>
        <s v="03211 釜石市"/>
        <s v="03213 二戸市"/>
        <s v="03214 八幡平市"/>
        <s v="03215 奥州市"/>
        <s v="03216 滝沢市"/>
        <s v="03301 岩手郡雫石町"/>
        <s v="03302 岩手郡葛巻町"/>
        <s v="03303 岩手郡岩手町"/>
        <s v="03321 紫波郡紫波町"/>
        <s v="03322 紫波郡矢巾町"/>
        <s v="03366 和賀郡西和賀町"/>
        <s v="03381 胆沢郡金ケ崎町"/>
        <s v="03402 西磐井郡平泉町"/>
        <s v="03441 気仙郡住田町"/>
        <s v="03461 上閉伊郡大槌町"/>
        <s v="03482 下閉伊郡山田町"/>
        <s v="03483 下閉伊郡岩泉町"/>
        <s v="03484 下閉伊郡田野畑村"/>
        <s v="03485 下閉伊郡普代村"/>
        <s v="03501 九戸郡軽米町"/>
        <s v="03503 九戸郡野田村"/>
        <s v="03506 九戸郡九戸村"/>
        <s v="03507 九戸郡洋野町"/>
        <s v="03524 二戸郡一戸町"/>
      </sharedItems>
    </cacheField>
    <cacheField name="産業分類コード" numFmtId="0" sqlType="-8">
      <sharedItems count="99">
        <s v="692"/>
        <s v="783"/>
        <s v="782"/>
        <s v="766"/>
        <s v="765"/>
        <s v="762"/>
        <s v="609"/>
        <s v="589"/>
        <s v="835"/>
        <s v="065"/>
        <s v="824"/>
        <s v="591"/>
        <s v="742"/>
        <s v="062"/>
        <s v="603"/>
        <s v="691"/>
        <s v="781"/>
        <s v="761"/>
        <s v="586"/>
        <s v="083"/>
        <s v="693"/>
        <s v="573"/>
        <s v="854"/>
        <s v="092"/>
        <s v="593"/>
        <s v="605"/>
        <s v="891"/>
        <s v="081"/>
        <s v="521"/>
        <s v="585"/>
        <s v="064"/>
        <s v="541"/>
        <s v="804"/>
        <s v="674"/>
        <s v="751"/>
        <s v="853"/>
        <s v="767"/>
        <s v="604"/>
        <s v="079"/>
        <s v="078"/>
        <s v="329"/>
        <s v="391"/>
        <s v="066"/>
        <s v="611"/>
        <s v="559"/>
        <s v="606"/>
        <s v="764"/>
        <s v="581"/>
        <s v="821"/>
        <s v="709"/>
        <s v="582"/>
        <s v="763"/>
        <s v="785"/>
        <s v="071"/>
        <s v="909"/>
        <s v="772"/>
        <s v="799"/>
        <s v="076"/>
        <s v="269"/>
        <s v="584"/>
        <s v="602"/>
        <s v="702"/>
        <s v="121"/>
        <s v="601"/>
        <s v="313"/>
        <s v="077"/>
        <s v="099"/>
        <s v="174"/>
        <s v="432"/>
        <s v="729"/>
        <s v="075"/>
        <s v="102"/>
        <s v="106"/>
        <s v="129"/>
        <s v="151"/>
        <s v="193"/>
        <s v="360"/>
        <s v="522"/>
        <s v="583"/>
        <s v="723"/>
        <s v="796"/>
        <s v="881"/>
        <s v="912"/>
        <s v="929"/>
        <s v="116"/>
        <s v="244"/>
        <s v="441"/>
        <s v="531"/>
        <s v="574"/>
        <s v="608"/>
        <s v="789"/>
        <s v="855"/>
        <s v="959"/>
        <s v="722"/>
        <s v="443"/>
        <s v="328"/>
        <s v="401"/>
        <s v="133"/>
        <s v="579"/>
      </sharedItems>
    </cacheField>
    <cacheField name="産業分類" numFmtId="0" sqlType="-9">
      <sharedItems count="99">
        <s v="貸家業，貸間業"/>
        <s v="美容業"/>
        <s v="理容業"/>
        <s v="バー，キャバレー，ナイトクラブ"/>
        <s v="酒場，ビヤホール"/>
        <s v="専門料理店"/>
        <s v="他に分類されない小売業"/>
        <s v="その他の飲食料品小売業"/>
        <s v="療術業"/>
        <s v="木造建築工事業"/>
        <s v="教養・技能教授業"/>
        <s v="自動車小売業"/>
        <s v="土木建築サービス業"/>
        <s v="土木工事業（舗装工事業を除く）"/>
        <s v="医薬品・化粧品小売業"/>
        <s v="不動産賃貸業（貸家業，貸間業を除く）"/>
        <s v="洗濯業"/>
        <s v="食堂，レストラン（専門料理店を除く）"/>
        <s v="菓子・パン小売業"/>
        <s v="管工事業（さく井工事業を除く）"/>
        <s v="駐車場業"/>
        <s v="婦人・子供服小売業"/>
        <s v="老人福祉・介護事業"/>
        <s v="水産食料品製造業"/>
        <s v="機械器具小売業（自動車，自転車を除く）"/>
        <s v="燃料小売業"/>
        <s v="自動車整備業"/>
        <s v="電気工事業"/>
        <s v="農畜産物・水産物卸売業"/>
        <s v="酒小売業"/>
        <s v="建築工事業（木造建築工事業を除く）"/>
        <s v="産業機械器具卸売業"/>
        <s v="スポーツ施設提供業"/>
        <s v="保険媒介代理業"/>
        <s v="旅館，ホテル"/>
        <s v="児童福祉事業"/>
        <s v="喫茶店"/>
        <s v="農耕用品小売業"/>
        <s v="その他の職別工事業"/>
        <s v="床・内装工事業"/>
        <s v="他に分類されない製造業"/>
        <s v="ソフトウェア業"/>
        <s v="建築リフォーム工事業"/>
        <s v="通信販売・訪問販売小売業"/>
        <s v="他に分類されない卸売業"/>
        <s v="書籍・文房具小売業"/>
        <s v="すし店"/>
        <s v="各種食料品小売業"/>
        <s v="社会教育"/>
        <s v="その他の物品賃貸業"/>
        <s v="野菜・果実小売業"/>
        <s v="そば・うどん店"/>
        <s v="その他の公衆浴場業"/>
        <s v="大工工事業"/>
        <s v="その他の修理業"/>
        <s v="配達飲食サービス業"/>
        <s v="他に分類されない生活関連サービス業"/>
        <s v="板金・金物工事業"/>
        <s v="その他の生産用機械・同部分品製造業"/>
        <s v="鮮魚小売業"/>
        <s v="じゅう器小売業"/>
        <s v="産業用機械器具賃貸業"/>
        <s v="製材業，木製品製造業"/>
        <s v="家具・建具・畳小売業"/>
        <s v="船舶製造・修理業，舶用機関製造業"/>
        <s v="塗装工事業"/>
        <s v="その他の食料品製造業"/>
        <s v="舗装材料製造業"/>
        <s v="一般乗用旅客自動車運送業"/>
        <s v="その他の専門サービス業"/>
        <s v="左官工事業"/>
        <s v="酒類製造業"/>
        <s v="飼料・有機質肥料製造業"/>
        <s v="その他の木製品製造業（竹，とうを含む）"/>
        <s v="印刷業"/>
        <s v="ゴムベルト・ゴムホース・工業用ゴム製品製造業"/>
        <s v="管理，補助的経済活動を行う事業所"/>
        <s v="食料・飲料卸売業"/>
        <s v="食肉小売業"/>
        <s v="行政書士事務所"/>
        <s v="冠婚葬祭業"/>
        <s v="一般廃棄物処理業"/>
        <s v="労働者派遣業"/>
        <s v="他に分類されない事業サービス業"/>
        <s v="外衣・シャツ製造業（和式を除く）"/>
        <s v="建設用・建築用金属製品製造業（製缶板金業を含む）"/>
        <s v="一般貨物自動車運送業"/>
        <s v="建築材料卸売業"/>
        <s v="靴・履物小売業"/>
        <s v="写真機・時計・眼鏡小売業"/>
        <s v="その他の洗濯・理容・美容・浴場業"/>
        <s v="障害者福祉事業"/>
        <s v="他に分類されないサービス業"/>
        <s v="公証人役場，司法書士事務所，土地家屋調査士事務所"/>
        <s v="貨物軽自動車運送業"/>
        <s v="畳等生活雑貨製品製造業"/>
        <s v="インターネット附随サービス業"/>
        <s v="建具製造業"/>
        <s v="その他の織物・衣服・身の回り品小売業"/>
      </sharedItems>
    </cacheField>
    <cacheField name="産業小分類" numFmtId="0" sqlType="-9">
      <sharedItems count="99">
        <s v="692 貸家業，貸間業"/>
        <s v="783 美容業"/>
        <s v="782 理容業"/>
        <s v="766 バー，キャバレー，ナイトクラブ"/>
        <s v="765 酒場，ビヤホール"/>
        <s v="762 専門料理店"/>
        <s v="609 他に分類されない小売業"/>
        <s v="589 その他の飲食料品小売業"/>
        <s v="835 療術業"/>
        <s v="065 木造建築工事業"/>
        <s v="824 教養・技能教授業"/>
        <s v="591 自動車小売業"/>
        <s v="742 土木建築サービス業"/>
        <s v="062 土木工事業（舗装工事業を除く）"/>
        <s v="603 医薬品・化粧品小売業"/>
        <s v="691 不動産賃貸業（貸家業，貸間業を除く）"/>
        <s v="781 洗濯業"/>
        <s v="761 食堂，レストラン（専門料理店を除く）"/>
        <s v="586 菓子・パン小売業"/>
        <s v="083 管工事業（さく井工事業を除く）"/>
        <s v="693 駐車場業"/>
        <s v="573 婦人・子供服小売業"/>
        <s v="854 老人福祉・介護事業"/>
        <s v="092 水産食料品製造業"/>
        <s v="593 機械器具小売業（自動車，自転車を除く）"/>
        <s v="605 燃料小売業"/>
        <s v="891 自動車整備業"/>
        <s v="081 電気工事業"/>
        <s v="521 農畜産物・水産物卸売業"/>
        <s v="585 酒小売業"/>
        <s v="064 建築工事業（木造建築工事業を除く）"/>
        <s v="541 産業機械器具卸売業"/>
        <s v="804 スポーツ施設提供業"/>
        <s v="674 保険媒介代理業"/>
        <s v="751 旅館，ホテル"/>
        <s v="853 児童福祉事業"/>
        <s v="767 喫茶店"/>
        <s v="604 農耕用品小売業"/>
        <s v="079 その他の職別工事業"/>
        <s v="078 床・内装工事業"/>
        <s v="329 他に分類されない製造業"/>
        <s v="391 ソフトウェア業"/>
        <s v="066 建築リフォーム工事業"/>
        <s v="611 通信販売・訪問販売小売業"/>
        <s v="559 他に分類されない卸売業"/>
        <s v="606 書籍・文房具小売業"/>
        <s v="764 すし店"/>
        <s v="581 各種食料品小売業"/>
        <s v="821 社会教育"/>
        <s v="709 その他の物品賃貸業"/>
        <s v="582 野菜・果実小売業"/>
        <s v="763 そば・うどん店"/>
        <s v="785 その他の公衆浴場業"/>
        <s v="071 大工工事業"/>
        <s v="909 その他の修理業"/>
        <s v="772 配達飲食サービス業"/>
        <s v="799 他に分類されない生活関連サービス業"/>
        <s v="076 板金・金物工事業"/>
        <s v="269 その他の生産用機械・同部分品製造業"/>
        <s v="584 鮮魚小売業"/>
        <s v="602 じゅう器小売業"/>
        <s v="702 産業用機械器具賃貸業"/>
        <s v="121 製材業，木製品製造業"/>
        <s v="601 家具・建具・畳小売業"/>
        <s v="313 船舶製造・修理業，舶用機関製造業"/>
        <s v="077 塗装工事業"/>
        <s v="099 その他の食料品製造業"/>
        <s v="174 舗装材料製造業"/>
        <s v="432 一般乗用旅客自動車運送業"/>
        <s v="729 その他の専門サービス業"/>
        <s v="075 左官工事業"/>
        <s v="102 酒類製造業"/>
        <s v="106 飼料・有機質肥料製造業"/>
        <s v="129 その他の木製品製造業（竹，とうを含む）"/>
        <s v="151 印刷業"/>
        <s v="193 ゴムベルト・ゴムホース・工業用ゴム製品製造業"/>
        <s v="360 管理，補助的経済活動を行う事業所"/>
        <s v="522 食料・飲料卸売業"/>
        <s v="583 食肉小売業"/>
        <s v="723 行政書士事務所"/>
        <s v="796 冠婚葬祭業"/>
        <s v="881 一般廃棄物処理業"/>
        <s v="912 労働者派遣業"/>
        <s v="929 他に分類されない事業サービス業"/>
        <s v="116 外衣・シャツ製造業（和式を除く）"/>
        <s v="244 建設用・建築用金属製品製造業（製缶板金業を含む）"/>
        <s v="441 一般貨物自動車運送業"/>
        <s v="531 建築材料卸売業"/>
        <s v="574 靴・履物小売業"/>
        <s v="608 写真機・時計・眼鏡小売業"/>
        <s v="789 その他の洗濯・理容・美容・浴場業"/>
        <s v="855 障害者福祉事業"/>
        <s v="959 他に分類されないサービス業"/>
        <s v="722 公証人役場，司法書士事務所，土地家屋調査士事務所"/>
        <s v="443 貨物軽自動車運送業"/>
        <s v="328 畳等生活雑貨製品製造業"/>
        <s v="401 インターネット附随サービス業"/>
        <s v="133 建具製造業"/>
        <s v="579 その他の織物・衣服・身の回り品小売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1980" count="121">
        <n v="1980"/>
        <n v="1854"/>
        <n v="1427"/>
        <n v="959"/>
        <n v="751"/>
        <n v="697"/>
        <n v="600"/>
        <n v="569"/>
        <n v="568"/>
        <n v="557"/>
        <n v="552"/>
        <n v="522"/>
        <n v="519"/>
        <n v="498"/>
        <n v="482"/>
        <n v="455"/>
        <n v="453"/>
        <n v="451"/>
        <n v="407"/>
        <n v="391"/>
        <n v="778"/>
        <n v="365"/>
        <n v="237"/>
        <n v="224"/>
        <n v="200"/>
        <n v="194"/>
        <n v="190"/>
        <n v="182"/>
        <n v="161"/>
        <n v="148"/>
        <n v="136"/>
        <n v="130"/>
        <n v="106"/>
        <n v="101"/>
        <n v="97"/>
        <n v="96"/>
        <n v="93"/>
        <n v="91"/>
        <n v="89"/>
        <n v="112"/>
        <n v="88"/>
        <n v="69"/>
        <n v="58"/>
        <n v="40"/>
        <n v="39"/>
        <n v="33"/>
        <n v="30"/>
        <n v="29"/>
        <n v="24"/>
        <n v="23"/>
        <n v="22"/>
        <n v="21"/>
        <n v="20"/>
        <n v="18"/>
        <n v="17"/>
        <n v="109"/>
        <n v="77"/>
        <n v="64"/>
        <n v="50"/>
        <n v="32"/>
        <n v="27"/>
        <n v="26"/>
        <n v="25"/>
        <n v="19"/>
        <n v="169"/>
        <n v="110"/>
        <n v="108"/>
        <n v="87"/>
        <n v="72"/>
        <n v="59"/>
        <n v="55"/>
        <n v="52"/>
        <n v="43"/>
        <n v="38"/>
        <n v="37"/>
        <n v="35"/>
        <n v="137"/>
        <n v="116"/>
        <n v="95"/>
        <n v="83"/>
        <n v="54"/>
        <n v="45"/>
        <n v="42"/>
        <n v="28"/>
        <n v="71"/>
        <n v="65"/>
        <n v="44"/>
        <n v="31"/>
        <n v="16"/>
        <n v="15"/>
        <n v="14"/>
        <n v="49"/>
        <n v="13"/>
        <n v="12"/>
        <n v="10"/>
        <n v="179"/>
        <n v="144"/>
        <n v="85"/>
        <n v="63"/>
        <n v="60"/>
        <n v="53"/>
        <n v="47"/>
        <n v="46"/>
        <n v="41"/>
        <n v="11"/>
        <n v="9"/>
        <n v="8"/>
        <n v="7"/>
        <n v="6"/>
        <n v="48"/>
        <n v="34"/>
        <n v="196"/>
        <n v="184"/>
        <n v="160"/>
        <n v="135"/>
        <n v="51"/>
        <n v="4"/>
        <n v="3"/>
        <n v="5"/>
        <n v="2"/>
        <n v="1"/>
      </sharedItems>
    </cacheField>
    <cacheField name="構成比" numFmtId="0" sqlType="3">
      <sharedItems containsSemiMixedTypes="0" containsString="0" containsNumber="1" minValue="1.1299999999999999" maxValue="11.7" count="242">
        <n v="6.34"/>
        <n v="5.93"/>
        <n v="4.57"/>
        <n v="3.07"/>
        <n v="2.4"/>
        <n v="2.23"/>
        <n v="1.92"/>
        <n v="1.82"/>
        <n v="1.78"/>
        <n v="1.77"/>
        <n v="1.67"/>
        <n v="1.66"/>
        <n v="1.59"/>
        <n v="1.54"/>
        <n v="1.46"/>
        <n v="1.45"/>
        <n v="1.44"/>
        <n v="1.3"/>
        <n v="1.25"/>
        <n v="10"/>
        <n v="4.6900000000000004"/>
        <n v="3.05"/>
        <n v="2.88"/>
        <n v="2.57"/>
        <n v="2.4900000000000002"/>
        <n v="2.44"/>
        <n v="2.34"/>
        <n v="2.0699999999999998"/>
        <n v="1.9"/>
        <n v="1.75"/>
        <n v="1.36"/>
        <n v="1.23"/>
        <n v="1.2"/>
        <n v="1.17"/>
        <n v="1.1399999999999999"/>
        <n v="7.79"/>
        <n v="6.12"/>
        <n v="4.8"/>
        <n v="4.03"/>
        <n v="2.78"/>
        <n v="2.71"/>
        <n v="2.29"/>
        <n v="2.09"/>
        <n v="2.02"/>
        <n v="1.6"/>
        <n v="1.53"/>
        <n v="1.39"/>
        <n v="1.18"/>
        <n v="7.94"/>
        <n v="5.61"/>
        <n v="4.66"/>
        <n v="3.64"/>
        <n v="2.33"/>
        <n v="1.97"/>
        <n v="1.89"/>
        <n v="1.68"/>
        <n v="1.38"/>
        <n v="7.63"/>
        <n v="4.97"/>
        <n v="4.88"/>
        <n v="3.93"/>
        <n v="3.25"/>
        <n v="2.66"/>
        <n v="2.48"/>
        <n v="2.35"/>
        <n v="1.94"/>
        <n v="1.76"/>
        <n v="1.72"/>
        <n v="1.58"/>
        <n v="1.49"/>
        <n v="1.31"/>
        <n v="6.48"/>
        <n v="5.49"/>
        <n v="4.5"/>
        <n v="2.74"/>
        <n v="2.56"/>
        <n v="2.13"/>
        <n v="1.99"/>
        <n v="1.56"/>
        <n v="1.42"/>
        <n v="1.37"/>
        <n v="1.33"/>
        <n v="1.28"/>
        <n v="6.74"/>
        <n v="6.17"/>
        <n v="4.75"/>
        <n v="4.18"/>
        <n v="3.04"/>
        <n v="2.94"/>
        <n v="2.2799999999999998"/>
        <n v="1.8"/>
        <n v="1.71"/>
        <n v="1.61"/>
        <n v="1.52"/>
        <n v="6.64"/>
        <n v="5.96"/>
        <n v="4.2"/>
        <n v="2.85"/>
        <n v="2.2999999999999998"/>
        <n v="2.0299999999999998"/>
        <n v="1.63"/>
        <n v="5.0999999999999996"/>
        <n v="4.8099999999999996"/>
        <n v="3.01"/>
        <n v="2.12"/>
        <n v="2.0499999999999998"/>
        <n v="1.88"/>
        <n v="1.84"/>
        <n v="1.73"/>
        <n v="6.91"/>
        <n v="6.65"/>
        <n v="3.84"/>
        <n v="2.81"/>
        <n v="1.79"/>
        <n v="6.89"/>
        <n v="5.05"/>
        <n v="4.17"/>
        <n v="3.88"/>
        <n v="3.2"/>
        <n v="2.62"/>
        <n v="2.14"/>
        <n v="2.04"/>
        <n v="1.65"/>
        <n v="1.55"/>
        <n v="1.26"/>
        <n v="6.39"/>
        <n v="5.46"/>
        <n v="2.8"/>
        <n v="1.86"/>
        <n v="7.2"/>
        <n v="5.92"/>
        <n v="5.44"/>
        <n v="5.28"/>
        <n v="2.08"/>
        <n v="6.63"/>
        <n v="6.22"/>
        <n v="5.41"/>
        <n v="4.5599999999999996"/>
        <n v="2.6"/>
        <n v="1.83"/>
        <n v="1.69"/>
        <n v="1.32"/>
        <n v="4.93"/>
        <n v="4.45"/>
        <n v="3.49"/>
        <n v="2.41"/>
        <n v="2.17"/>
        <n v="1.93"/>
        <n v="1.81"/>
        <n v="8.2200000000000006"/>
        <n v="5.87"/>
        <n v="5.16"/>
        <n v="2.58"/>
        <n v="2.11"/>
        <n v="1.64"/>
        <n v="1.41"/>
        <n v="5.98"/>
        <n v="5.43"/>
        <n v="3.8"/>
        <n v="3.26"/>
        <n v="7.02"/>
        <n v="2.46"/>
        <n v="6.73"/>
        <n v="6.26"/>
        <n v="3.29"/>
        <n v="2.5"/>
        <n v="2.19"/>
        <n v="8.56"/>
        <n v="5.17"/>
        <n v="3.55"/>
        <n v="2.1"/>
        <n v="1.62"/>
        <n v="1.29"/>
        <n v="6.67"/>
        <n v="6.19"/>
        <n v="5.24"/>
        <n v="3.33"/>
        <n v="2.86"/>
        <n v="2.38"/>
        <n v="1.43"/>
        <n v="6.57"/>
        <n v="5.1100000000000003"/>
        <n v="4.01"/>
        <n v="3.28"/>
        <n v="2.92"/>
        <n v="2.5499999999999998"/>
        <n v="4.74"/>
        <n v="4.3099999999999996"/>
        <n v="3.45"/>
        <n v="2.59"/>
        <n v="2.16"/>
        <n v="9.6199999999999992"/>
        <n v="5.77"/>
        <n v="11.7"/>
        <n v="3.9"/>
        <n v="2.84"/>
        <n v="5.9"/>
        <n v="5.6"/>
        <n v="3.54"/>
        <n v="2.95"/>
        <n v="2.65"/>
        <n v="2.36"/>
        <n v="2.06"/>
        <n v="1.47"/>
        <n v="6.25"/>
        <n v="5.26"/>
        <n v="4.6100000000000003"/>
        <n v="5.63"/>
        <n v="4.2300000000000004"/>
        <n v="2.82"/>
        <n v="8.75"/>
        <n v="5"/>
        <n v="3.75"/>
        <n v="7.66"/>
        <n v="6.7"/>
        <n v="5.74"/>
        <n v="3.35"/>
        <n v="2.87"/>
        <n v="2.39"/>
        <n v="1.91"/>
        <n v="8.91"/>
        <n v="4.95"/>
        <n v="3.96"/>
        <n v="2.97"/>
        <n v="1.98"/>
        <n v="7.96"/>
        <n v="7.08"/>
        <n v="4.42"/>
        <n v="8.76"/>
        <n v="7.06"/>
        <n v="5.37"/>
        <n v="3.67"/>
        <n v="3.11"/>
        <n v="2.54"/>
        <n v="2.2599999999999998"/>
        <n v="1.1299999999999999"/>
        <n v="9.18"/>
        <n v="7.48"/>
        <n v="3.74"/>
        <n v="3.4"/>
        <n v="2.72"/>
        <n v="1.7"/>
      </sharedItems>
    </cacheField>
    <cacheField name="総数（個人）" numFmtId="0" sqlType="4">
      <sharedItems containsSemiMixedTypes="0" containsString="0" containsNumber="1" containsInteger="1" minValue="0" maxValue="1736" count="100">
        <n v="1567"/>
        <n v="1736"/>
        <n v="1393"/>
        <n v="920"/>
        <n v="647"/>
        <n v="579"/>
        <n v="376"/>
        <n v="417"/>
        <n v="505"/>
        <n v="277"/>
        <n v="455"/>
        <n v="310"/>
        <n v="148"/>
        <n v="102"/>
        <n v="180"/>
        <n v="187"/>
        <n v="258"/>
        <n v="362"/>
        <n v="274"/>
        <n v="124"/>
        <n v="601"/>
        <n v="312"/>
        <n v="190"/>
        <n v="210"/>
        <n v="150"/>
        <n v="59"/>
        <n v="46"/>
        <n v="136"/>
        <n v="90"/>
        <n v="39"/>
        <n v="55"/>
        <n v="77"/>
        <n v="32"/>
        <n v="11"/>
        <n v="43"/>
        <n v="0"/>
        <n v="16"/>
        <n v="22"/>
        <n v="94"/>
        <n v="82"/>
        <n v="68"/>
        <n v="26"/>
        <n v="35"/>
        <n v="28"/>
        <n v="23"/>
        <n v="5"/>
        <n v="10"/>
        <n v="14"/>
        <n v="4"/>
        <n v="3"/>
        <n v="9"/>
        <n v="12"/>
        <n v="15"/>
        <n v="101"/>
        <n v="71"/>
        <n v="54"/>
        <n v="49"/>
        <n v="25"/>
        <n v="21"/>
        <n v="13"/>
        <n v="7"/>
        <n v="20"/>
        <n v="8"/>
        <n v="19"/>
        <n v="163"/>
        <n v="107"/>
        <n v="103"/>
        <n v="60"/>
        <n v="30"/>
        <n v="6"/>
        <n v="133"/>
        <n v="114"/>
        <n v="52"/>
        <n v="41"/>
        <n v="47"/>
        <n v="18"/>
        <n v="34"/>
        <n v="27"/>
        <n v="17"/>
        <n v="69"/>
        <n v="44"/>
        <n v="1"/>
        <n v="170"/>
        <n v="141"/>
        <n v="108"/>
        <n v="79"/>
        <n v="38"/>
        <n v="45"/>
        <n v="31"/>
        <n v="36"/>
        <n v="24"/>
        <n v="2"/>
        <n v="40"/>
        <n v="33"/>
        <n v="185"/>
        <n v="164"/>
        <n v="156"/>
        <n v="127"/>
        <n v="61"/>
        <n v="29"/>
      </sharedItems>
    </cacheField>
    <cacheField name="構成比（個人）" numFmtId="0" sqlType="3">
      <sharedItems containsSemiMixedTypes="0" containsString="0" containsNumber="1" minValue="0" maxValue="18.29" count="307">
        <n v="8.7799999999999994"/>
        <n v="9.73"/>
        <n v="7.81"/>
        <n v="5.16"/>
        <n v="3.63"/>
        <n v="3.24"/>
        <n v="2.11"/>
        <n v="2.34"/>
        <n v="2.83"/>
        <n v="1.55"/>
        <n v="2.5499999999999998"/>
        <n v="1.74"/>
        <n v="0.83"/>
        <n v="0.56999999999999995"/>
        <n v="1.01"/>
        <n v="1.05"/>
        <n v="1.45"/>
        <n v="2.0299999999999998"/>
        <n v="1.54"/>
        <n v="0.69"/>
        <n v="16.04"/>
        <n v="8.32"/>
        <n v="5.07"/>
        <n v="5.6"/>
        <n v="4.99"/>
        <n v="4"/>
        <n v="3.95"/>
        <n v="1.57"/>
        <n v="1.23"/>
        <n v="2.4"/>
        <n v="1.04"/>
        <n v="1.47"/>
        <n v="2.0499999999999998"/>
        <n v="0.85"/>
        <n v="0.28999999999999998"/>
        <n v="1.1499999999999999"/>
        <n v="0"/>
        <n v="0.43"/>
        <n v="0.59"/>
        <n v="10.63"/>
        <n v="9.2799999999999994"/>
        <n v="7.69"/>
        <n v="6.22"/>
        <n v="2.94"/>
        <n v="3.96"/>
        <n v="3.17"/>
        <n v="2.6"/>
        <n v="1.1299999999999999"/>
        <n v="1.81"/>
        <n v="1.58"/>
        <n v="1.24"/>
        <n v="0.45"/>
        <n v="0.34"/>
        <n v="1.02"/>
        <n v="1.36"/>
        <n v="1.7"/>
        <n v="11.07"/>
        <n v="7.79"/>
        <n v="5.92"/>
        <n v="5.37"/>
        <n v="2.74"/>
        <n v="0.99"/>
        <n v="2.52"/>
        <n v="1.75"/>
        <n v="1.32"/>
        <n v="2.2999999999999998"/>
        <n v="1.43"/>
        <n v="0.77"/>
        <n v="1.64"/>
        <n v="2.19"/>
        <n v="0.88"/>
        <n v="2.08"/>
        <n v="12.52"/>
        <n v="8.2200000000000006"/>
        <n v="7.91"/>
        <n v="4.1500000000000004"/>
        <n v="4.6100000000000003"/>
        <n v="3.76"/>
        <n v="1.92"/>
        <n v="1.77"/>
        <n v="0.46"/>
        <n v="0.61"/>
        <n v="1.61"/>
        <n v="11.91"/>
        <n v="10.210000000000001"/>
        <n v="8.42"/>
        <n v="4.66"/>
        <n v="3.67"/>
        <n v="4.21"/>
        <n v="3.85"/>
        <n v="3.04"/>
        <n v="0.9"/>
        <n v="2.42"/>
        <n v="1.52"/>
        <n v="1.97"/>
        <n v="0.27"/>
        <n v="0.81"/>
        <n v="0.63"/>
        <n v="10.7"/>
        <n v="7.6"/>
        <n v="6.82"/>
        <n v="4.34"/>
        <n v="4.03"/>
        <n v="2.17"/>
        <n v="2.02"/>
        <n v="0.62"/>
        <n v="2.48"/>
        <n v="0.16"/>
        <n v="1.86"/>
        <n v="9.75"/>
        <n v="9.32"/>
        <n v="5.3"/>
        <n v="2.33"/>
        <n v="3.18"/>
        <n v="3.6"/>
        <n v="1.91"/>
        <n v="1.69"/>
        <n v="2.75"/>
        <n v="2.12"/>
        <n v="1.06"/>
        <n v="0.64"/>
        <n v="9.93"/>
        <n v="8.24"/>
        <n v="6.31"/>
        <n v="2.2799999999999998"/>
        <n v="2.57"/>
        <n v="2.2200000000000002"/>
        <n v="2.5099999999999998"/>
        <n v="1.99"/>
        <n v="2.63"/>
        <n v="2.1"/>
        <n v="1.87"/>
        <n v="0.82"/>
        <n v="10.53"/>
        <n v="9.7200000000000006"/>
        <n v="5.67"/>
        <n v="1.62"/>
        <n v="4.05"/>
        <n v="1.21"/>
        <n v="2.4300000000000002"/>
        <n v="13.22"/>
        <n v="7.08"/>
        <n v="8.01"/>
        <n v="5.21"/>
        <n v="4.47"/>
        <n v="0.93"/>
        <n v="0.19"/>
        <n v="1.1200000000000001"/>
        <n v="2.79"/>
        <n v="1.68"/>
        <n v="2.98"/>
        <n v="2.23"/>
        <n v="0.37"/>
        <n v="9.0299999999999994"/>
        <n v="9.26"/>
        <n v="7.22"/>
        <n v="4.74"/>
        <n v="2.2599999999999998"/>
        <n v="4.0599999999999996"/>
        <n v="1.35"/>
        <n v="3.39"/>
        <n v="0.23"/>
        <n v="2.71"/>
        <n v="9.11"/>
        <n v="8.39"/>
        <n v="8.15"/>
        <n v="2.88"/>
        <n v="4.32"/>
        <n v="1.44"/>
        <n v="2.64"/>
        <n v="0.96"/>
        <n v="0.72"/>
        <n v="1.2"/>
        <n v="10.34"/>
        <n v="9.17"/>
        <n v="8.7200000000000006"/>
        <n v="7.1"/>
        <n v="3.97"/>
        <n v="3.41"/>
        <n v="1.51"/>
        <n v="1.9"/>
        <n v="2.1800000000000002"/>
        <n v="2.29"/>
        <n v="2.0099999999999998"/>
        <n v="0.73"/>
        <n v="0.89"/>
        <n v="9.9499999999999993"/>
        <n v="2.4900000000000002"/>
        <n v="7.21"/>
        <n v="3.48"/>
        <n v="4.9800000000000004"/>
        <n v="0.5"/>
        <n v="0.75"/>
        <n v="2.2400000000000002"/>
        <n v="3.23"/>
        <n v="1"/>
        <n v="1.49"/>
        <n v="0.25"/>
        <n v="10.43"/>
        <n v="7.55"/>
        <n v="7.19"/>
        <n v="1.8"/>
        <n v="0.36"/>
        <n v="1.08"/>
        <n v="8.8699999999999992"/>
        <n v="6.45"/>
        <n v="7.26"/>
        <n v="5.65"/>
        <n v="10.199999999999999"/>
        <n v="8.67"/>
        <n v="3.57"/>
        <n v="4.08"/>
        <n v="1.53"/>
        <n v="2.04"/>
        <n v="0.51"/>
        <n v="3.06"/>
        <n v="12.01"/>
        <n v="10.61"/>
        <n v="4.1900000000000004"/>
        <n v="3.35"/>
        <n v="0.56000000000000005"/>
        <n v="3.91"/>
        <n v="3.07"/>
        <n v="0.84"/>
        <n v="0.28000000000000003"/>
        <n v="13.84"/>
        <n v="9.34"/>
        <n v="5.19"/>
        <n v="7.61"/>
        <n v="3.11"/>
        <n v="2.77"/>
        <n v="1.73"/>
        <n v="3.81"/>
        <n v="3.46"/>
        <n v="1.38"/>
        <n v="0.35"/>
        <n v="7.86"/>
        <n v="10"/>
        <n v="9.2899999999999991"/>
        <n v="7.14"/>
        <n v="5"/>
        <n v="2.14"/>
        <n v="0.71"/>
        <n v="2.86"/>
        <n v="12.59"/>
        <n v="9.09"/>
        <n v="5.59"/>
        <n v="4.2"/>
        <n v="0.7"/>
        <n v="4.9000000000000004"/>
        <n v="3.5"/>
        <n v="1.4"/>
        <n v="6.16"/>
        <n v="5.48"/>
        <n v="1.37"/>
        <n v="3.42"/>
        <n v="4.1100000000000003"/>
        <n v="0.68"/>
        <n v="14.49"/>
        <n v="7.25"/>
        <n v="4.3499999999999996"/>
        <n v="2.9"/>
        <n v="18.29"/>
        <n v="6.29"/>
        <n v="4.57"/>
        <n v="1.1399999999999999"/>
        <n v="1.71"/>
        <n v="7.88"/>
        <n v="7.47"/>
        <n v="1.66"/>
        <n v="2.0699999999999998"/>
        <n v="3.73"/>
        <n v="3.32"/>
        <n v="0.41"/>
        <n v="9.0500000000000007"/>
        <n v="7.62"/>
        <n v="6.19"/>
        <n v="4.29"/>
        <n v="2.38"/>
        <n v="0.95"/>
        <n v="7.5"/>
        <n v="2.5"/>
        <n v="12.31"/>
        <n v="10.77"/>
        <n v="4.62"/>
        <n v="3.08"/>
        <n v="10.32"/>
        <n v="7.74"/>
        <n v="5.81"/>
        <n v="2.58"/>
        <n v="3.87"/>
        <n v="1.94"/>
        <n v="0.65"/>
        <n v="1.29"/>
        <n v="12.33"/>
        <n v="6.85"/>
        <n v="11.69"/>
        <n v="10.39"/>
        <n v="3.9"/>
        <n v="1.3"/>
        <n v="12.86"/>
        <n v="9.5399999999999991"/>
        <n v="7.05"/>
        <n v="12.24"/>
        <n v="11.22"/>
        <n v="6.12"/>
        <n v="5.0999999999999996"/>
      </sharedItems>
    </cacheField>
    <cacheField name="総数（法人）" numFmtId="0" sqlType="4">
      <sharedItems containsSemiMixedTypes="0" containsString="0" containsNumber="1" containsInteger="1" minValue="0" maxValue="396" count="70">
        <n v="395"/>
        <n v="117"/>
        <n v="34"/>
        <n v="39"/>
        <n v="104"/>
        <n v="118"/>
        <n v="218"/>
        <n v="148"/>
        <n v="63"/>
        <n v="280"/>
        <n v="96"/>
        <n v="212"/>
        <n v="361"/>
        <n v="396"/>
        <n v="302"/>
        <n v="265"/>
        <n v="195"/>
        <n v="88"/>
        <n v="131"/>
        <n v="267"/>
        <n v="177"/>
        <n v="52"/>
        <n v="47"/>
        <n v="14"/>
        <n v="13"/>
        <n v="44"/>
        <n v="42"/>
        <n v="122"/>
        <n v="114"/>
        <n v="25"/>
        <n v="58"/>
        <n v="97"/>
        <n v="75"/>
        <n v="29"/>
        <n v="69"/>
        <n v="86"/>
        <n v="19"/>
        <n v="50"/>
        <n v="90"/>
        <n v="73"/>
        <n v="67"/>
        <n v="18"/>
        <n v="6"/>
        <n v="1"/>
        <n v="3"/>
        <n v="4"/>
        <n v="5"/>
        <n v="7"/>
        <n v="21"/>
        <n v="12"/>
        <n v="9"/>
        <n v="15"/>
        <n v="8"/>
        <n v="2"/>
        <n v="10"/>
        <n v="11"/>
        <n v="0"/>
        <n v="32"/>
        <n v="35"/>
        <n v="17"/>
        <n v="16"/>
        <n v="26"/>
        <n v="30"/>
        <n v="27"/>
        <n v="20"/>
        <n v="24"/>
        <n v="40"/>
        <n v="22"/>
        <n v="23"/>
        <n v="28"/>
      </sharedItems>
    </cacheField>
    <cacheField name="構成比（法人）" numFmtId="0" sqlType="3">
      <sharedItems containsSemiMixedTypes="0" containsString="0" containsNumber="1" minValue="0" maxValue="21.43" count="221">
        <n v="3.05"/>
        <n v="0.9"/>
        <n v="0.26"/>
        <n v="0.3"/>
        <n v="0.8"/>
        <n v="0.91"/>
        <n v="1.68"/>
        <n v="1.1399999999999999"/>
        <n v="0.49"/>
        <n v="2.16"/>
        <n v="0.74"/>
        <n v="1.64"/>
        <n v="2.79"/>
        <n v="3.06"/>
        <n v="2.33"/>
        <n v="2.04"/>
        <n v="1.5"/>
        <n v="0.68"/>
        <n v="1.01"/>
        <n v="2.06"/>
        <n v="4.4400000000000004"/>
        <n v="1.3"/>
        <n v="1.18"/>
        <n v="0.35"/>
        <n v="0.33"/>
        <n v="1.1000000000000001"/>
        <n v="1.05"/>
        <n v="2.86"/>
        <n v="0.63"/>
        <n v="1.45"/>
        <n v="2.4300000000000002"/>
        <n v="1.88"/>
        <n v="0.73"/>
        <n v="1.73"/>
        <n v="0.48"/>
        <n v="1.25"/>
        <n v="2.2599999999999998"/>
        <n v="1.83"/>
        <n v="3.44"/>
        <n v="1.1499999999999999"/>
        <n v="0.19"/>
        <n v="0.56999999999999995"/>
        <n v="2.68"/>
        <n v="0.76"/>
        <n v="0.96"/>
        <n v="1.34"/>
        <n v="4.0199999999999996"/>
        <n v="3.63"/>
        <n v="2.4900000000000002"/>
        <n v="2.29"/>
        <n v="1.72"/>
        <n v="2.87"/>
        <n v="1.53"/>
        <n v="0.38"/>
        <n v="1.81"/>
        <n v="1.36"/>
        <n v="0.23"/>
        <n v="1.58"/>
        <n v="4.07"/>
        <n v="0.45"/>
        <n v="3.17"/>
        <n v="1.1299999999999999"/>
        <n v="0"/>
        <n v="0.67"/>
        <n v="0.34"/>
        <n v="0.56000000000000005"/>
        <n v="3.6"/>
        <n v="1.35"/>
        <n v="3.93"/>
        <n v="1.91"/>
        <n v="1.8"/>
        <n v="1.46"/>
        <n v="1.57"/>
        <n v="3.26"/>
        <n v="2.81"/>
        <n v="2.92"/>
        <n v="0.41"/>
        <n v="0.21"/>
        <n v="0.1"/>
        <n v="3.08"/>
        <n v="1.75"/>
        <n v="2.77"/>
        <n v="0.82"/>
        <n v="1.85"/>
        <n v="1.44"/>
        <n v="2.57"/>
        <n v="1.95"/>
        <n v="0.92"/>
        <n v="0.51"/>
        <n v="3.82"/>
        <n v="0.25"/>
        <n v="1.02"/>
        <n v="1.27"/>
        <n v="2.54"/>
        <n v="3.56"/>
        <n v="4.33"/>
        <n v="1.17"/>
        <n v="2.34"/>
        <n v="3.91"/>
        <n v="3.52"/>
        <n v="0.78"/>
        <n v="2.73"/>
        <n v="0.39"/>
        <n v="0.83"/>
        <n v="0.28000000000000003"/>
        <n v="1.84"/>
        <n v="0.55000000000000004"/>
        <n v="2.2000000000000002"/>
        <n v="1.47"/>
        <n v="1.65"/>
        <n v="0.64"/>
        <n v="2.94"/>
        <n v="0.37"/>
        <n v="1.19"/>
        <n v="2.2999999999999998"/>
        <n v="2.75"/>
        <n v="3.67"/>
        <n v="2.39"/>
        <n v="1.55"/>
        <n v="4.6500000000000004"/>
        <n v="3.1"/>
        <n v="0.42"/>
        <n v="4.6100000000000003"/>
        <n v="2.1"/>
        <n v="4.4000000000000004"/>
        <n v="3.14"/>
        <n v="0.84"/>
        <n v="2.31"/>
        <n v="6.32"/>
        <n v="3.51"/>
        <n v="4.5599999999999996"/>
        <n v="1.4"/>
        <n v="2.11"/>
        <n v="0.7"/>
        <n v="3.61"/>
        <n v="1.03"/>
        <n v="3.09"/>
        <n v="6.19"/>
        <n v="1.66"/>
        <n v="0.52"/>
        <n v="0.87"/>
        <n v="2.35"/>
        <n v="1.22"/>
        <n v="3.4"/>
        <n v="2.61"/>
        <n v="2.1800000000000002"/>
        <n v="2"/>
        <n v="1.31"/>
        <n v="0.24"/>
        <n v="6.65"/>
        <n v="1.9"/>
        <n v="3.8"/>
        <n v="1.43"/>
        <n v="0.71"/>
        <n v="2.14"/>
        <n v="2.85"/>
        <n v="4.3499999999999996"/>
        <n v="2.17"/>
        <n v="5.8"/>
        <n v="7.25"/>
        <n v="3.62"/>
        <n v="0.72"/>
        <n v="2.9"/>
        <n v="3.64"/>
        <n v="1.82"/>
        <n v="5.45"/>
        <n v="7.27"/>
        <n v="5"/>
        <n v="3.75"/>
        <n v="6.25"/>
        <n v="2.5"/>
        <n v="0.77"/>
        <n v="1.92"/>
        <n v="1.54"/>
        <n v="2.69"/>
        <n v="5.38"/>
        <n v="3.85"/>
        <n v="3.7"/>
        <n v="2.78"/>
        <n v="1.23"/>
        <n v="0.31"/>
        <n v="0.93"/>
        <n v="2.4700000000000002"/>
        <n v="4.6900000000000004"/>
        <n v="1.56"/>
        <n v="3.13"/>
        <n v="7.5"/>
        <n v="1.67"/>
        <n v="5.83"/>
        <n v="4.17"/>
        <n v="2.41"/>
        <n v="4.82"/>
        <n v="1.2"/>
        <n v="6.02"/>
        <n v="21.43"/>
        <n v="3.57"/>
        <n v="7.14"/>
        <n v="1"/>
        <n v="3"/>
        <n v="4"/>
        <n v="1.0900000000000001"/>
        <n v="8.6999999999999993"/>
        <n v="5.43"/>
        <n v="3.53"/>
        <n v="5.88"/>
        <n v="7.41"/>
        <n v="10"/>
        <n v="20"/>
        <n v="4.26"/>
        <n v="6.38"/>
        <n v="2.13"/>
        <n v="15"/>
        <n v="14.71"/>
        <n v="2.02"/>
        <n v="5.05"/>
        <n v="6.06"/>
        <n v="3.03"/>
        <n v="4.04"/>
        <n v="9.52"/>
        <n v="5.95"/>
        <n v="2.38"/>
      </sharedItems>
    </cacheField>
    <cacheField name="総数（法人以外の団体）" numFmtId="0" sqlType="4">
      <sharedItems containsSemiMixedTypes="0" containsString="0" containsNumber="1" containsInteger="1" minValue="0" maxValue="6" count="5">
        <n v="0"/>
        <n v="1"/>
        <n v="6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0">
  <r>
    <x v="0"/>
    <s v="岩手県"/>
    <x v="0"/>
    <x v="0"/>
    <n v="17"/>
    <n v="0.05"/>
    <n v="1"/>
    <n v="0.01"/>
    <n v="16"/>
    <n v="0.12"/>
    <x v="0"/>
  </r>
  <r>
    <x v="0"/>
    <s v="岩手県"/>
    <x v="0"/>
    <x v="1"/>
    <n v="3799"/>
    <n v="12.16"/>
    <n v="1443"/>
    <n v="8.09"/>
    <n v="2355"/>
    <n v="18.170000000000002"/>
    <x v="1"/>
  </r>
  <r>
    <x v="0"/>
    <s v="岩手県"/>
    <x v="0"/>
    <x v="2"/>
    <n v="1923"/>
    <n v="6.16"/>
    <n v="845"/>
    <n v="4.74"/>
    <n v="1067"/>
    <n v="8.23"/>
    <x v="2"/>
  </r>
  <r>
    <x v="0"/>
    <s v="岩手県"/>
    <x v="0"/>
    <x v="3"/>
    <n v="54"/>
    <n v="0.17"/>
    <n v="0"/>
    <n v="0"/>
    <n v="39"/>
    <n v="0.3"/>
    <x v="0"/>
  </r>
  <r>
    <x v="0"/>
    <s v="岩手県"/>
    <x v="0"/>
    <x v="4"/>
    <n v="240"/>
    <n v="0.77"/>
    <n v="34"/>
    <n v="0.19"/>
    <n v="205"/>
    <n v="1.58"/>
    <x v="1"/>
  </r>
  <r>
    <x v="0"/>
    <s v="岩手県"/>
    <x v="0"/>
    <x v="5"/>
    <n v="328"/>
    <n v="1.05"/>
    <n v="102"/>
    <n v="0.56999999999999995"/>
    <n v="218"/>
    <n v="1.68"/>
    <x v="3"/>
  </r>
  <r>
    <x v="0"/>
    <s v="岩手県"/>
    <x v="0"/>
    <x v="6"/>
    <n v="7691"/>
    <n v="24.62"/>
    <n v="3875"/>
    <n v="21.72"/>
    <n v="3783"/>
    <n v="29.19"/>
    <x v="4"/>
  </r>
  <r>
    <x v="0"/>
    <s v="岩手県"/>
    <x v="0"/>
    <x v="7"/>
    <n v="286"/>
    <n v="0.92"/>
    <n v="59"/>
    <n v="0.33"/>
    <n v="224"/>
    <n v="1.73"/>
    <x v="5"/>
  </r>
  <r>
    <x v="0"/>
    <s v="岩手県"/>
    <x v="0"/>
    <x v="8"/>
    <n v="3232"/>
    <n v="10.35"/>
    <n v="1960"/>
    <n v="10.98"/>
    <n v="1248"/>
    <n v="9.6300000000000008"/>
    <x v="5"/>
  </r>
  <r>
    <x v="0"/>
    <s v="岩手県"/>
    <x v="0"/>
    <x v="9"/>
    <n v="1403"/>
    <n v="4.49"/>
    <n v="699"/>
    <n v="3.92"/>
    <n v="677"/>
    <n v="5.22"/>
    <x v="3"/>
  </r>
  <r>
    <x v="0"/>
    <s v="岩手県"/>
    <x v="0"/>
    <x v="10"/>
    <n v="4081"/>
    <n v="13.06"/>
    <n v="3276"/>
    <n v="18.36"/>
    <n v="773"/>
    <n v="5.96"/>
    <x v="5"/>
  </r>
  <r>
    <x v="0"/>
    <s v="岩手県"/>
    <x v="0"/>
    <x v="11"/>
    <n v="4497"/>
    <n v="14.39"/>
    <n v="3717"/>
    <n v="20.83"/>
    <n v="750"/>
    <n v="5.79"/>
    <x v="6"/>
  </r>
  <r>
    <x v="0"/>
    <s v="岩手県"/>
    <x v="0"/>
    <x v="12"/>
    <n v="979"/>
    <n v="3.13"/>
    <n v="644"/>
    <n v="3.61"/>
    <n v="198"/>
    <n v="1.53"/>
    <x v="2"/>
  </r>
  <r>
    <x v="0"/>
    <s v="岩手県"/>
    <x v="0"/>
    <x v="13"/>
    <n v="1574"/>
    <n v="5.04"/>
    <n v="716"/>
    <n v="4.01"/>
    <n v="790"/>
    <n v="6.1"/>
    <x v="7"/>
  </r>
  <r>
    <x v="0"/>
    <s v="岩手県"/>
    <x v="0"/>
    <x v="14"/>
    <n v="1138"/>
    <n v="3.64"/>
    <n v="472"/>
    <n v="2.65"/>
    <n v="617"/>
    <n v="4.76"/>
    <x v="8"/>
  </r>
  <r>
    <x v="0"/>
    <s v="盛岡市"/>
    <x v="1"/>
    <x v="0"/>
    <n v="3"/>
    <n v="0.04"/>
    <n v="0"/>
    <n v="0"/>
    <n v="3"/>
    <n v="0.08"/>
    <x v="0"/>
  </r>
  <r>
    <x v="0"/>
    <s v="盛岡市"/>
    <x v="1"/>
    <x v="1"/>
    <n v="804"/>
    <n v="10.33"/>
    <n v="156"/>
    <n v="4.16"/>
    <n v="648"/>
    <n v="16.239999999999998"/>
    <x v="0"/>
  </r>
  <r>
    <x v="0"/>
    <s v="盛岡市"/>
    <x v="1"/>
    <x v="2"/>
    <n v="249"/>
    <n v="3.2"/>
    <n v="91"/>
    <n v="2.4300000000000002"/>
    <n v="157"/>
    <n v="3.93"/>
    <x v="0"/>
  </r>
  <r>
    <x v="0"/>
    <s v="盛岡市"/>
    <x v="1"/>
    <x v="3"/>
    <n v="13"/>
    <n v="0.17"/>
    <n v="0"/>
    <n v="0"/>
    <n v="12"/>
    <n v="0.3"/>
    <x v="0"/>
  </r>
  <r>
    <x v="0"/>
    <s v="盛岡市"/>
    <x v="1"/>
    <x v="4"/>
    <n v="98"/>
    <n v="1.26"/>
    <n v="8"/>
    <n v="0.21"/>
    <n v="90"/>
    <n v="2.2599999999999998"/>
    <x v="0"/>
  </r>
  <r>
    <x v="0"/>
    <s v="盛岡市"/>
    <x v="1"/>
    <x v="5"/>
    <n v="72"/>
    <n v="0.93"/>
    <n v="42"/>
    <n v="1.1200000000000001"/>
    <n v="29"/>
    <n v="0.73"/>
    <x v="1"/>
  </r>
  <r>
    <x v="0"/>
    <s v="盛岡市"/>
    <x v="1"/>
    <x v="6"/>
    <n v="1774"/>
    <n v="22.8"/>
    <n v="615"/>
    <n v="16.41"/>
    <n v="1155"/>
    <n v="28.95"/>
    <x v="9"/>
  </r>
  <r>
    <x v="0"/>
    <s v="盛岡市"/>
    <x v="1"/>
    <x v="7"/>
    <n v="92"/>
    <n v="1.18"/>
    <n v="6"/>
    <n v="0.16"/>
    <n v="86"/>
    <n v="2.16"/>
    <x v="0"/>
  </r>
  <r>
    <x v="0"/>
    <s v="盛岡市"/>
    <x v="1"/>
    <x v="8"/>
    <n v="1292"/>
    <n v="16.600000000000001"/>
    <n v="756"/>
    <n v="20.170000000000002"/>
    <n v="534"/>
    <n v="13.38"/>
    <x v="5"/>
  </r>
  <r>
    <x v="0"/>
    <s v="盛岡市"/>
    <x v="1"/>
    <x v="9"/>
    <n v="487"/>
    <n v="6.26"/>
    <n v="218"/>
    <n v="5.82"/>
    <n v="265"/>
    <n v="6.64"/>
    <x v="10"/>
  </r>
  <r>
    <x v="0"/>
    <s v="盛岡市"/>
    <x v="1"/>
    <x v="10"/>
    <n v="957"/>
    <n v="12.3"/>
    <n v="736"/>
    <n v="19.64"/>
    <n v="218"/>
    <n v="5.46"/>
    <x v="1"/>
  </r>
  <r>
    <x v="0"/>
    <s v="盛岡市"/>
    <x v="1"/>
    <x v="11"/>
    <n v="929"/>
    <n v="11.94"/>
    <n v="657"/>
    <n v="17.53"/>
    <n v="265"/>
    <n v="6.64"/>
    <x v="10"/>
  </r>
  <r>
    <x v="0"/>
    <s v="盛岡市"/>
    <x v="1"/>
    <x v="12"/>
    <n v="290"/>
    <n v="3.73"/>
    <n v="199"/>
    <n v="5.31"/>
    <n v="82"/>
    <n v="2.06"/>
    <x v="5"/>
  </r>
  <r>
    <x v="0"/>
    <s v="盛岡市"/>
    <x v="1"/>
    <x v="13"/>
    <n v="451"/>
    <n v="5.8"/>
    <n v="203"/>
    <n v="5.42"/>
    <n v="245"/>
    <n v="6.14"/>
    <x v="10"/>
  </r>
  <r>
    <x v="0"/>
    <s v="盛岡市"/>
    <x v="1"/>
    <x v="14"/>
    <n v="271"/>
    <n v="3.48"/>
    <n v="61"/>
    <n v="1.63"/>
    <n v="201"/>
    <n v="5.04"/>
    <x v="6"/>
  </r>
  <r>
    <x v="0"/>
    <s v="宮古市"/>
    <x v="2"/>
    <x v="0"/>
    <n v="2"/>
    <n v="0.14000000000000001"/>
    <n v="0"/>
    <n v="0"/>
    <n v="2"/>
    <n v="0.38"/>
    <x v="0"/>
  </r>
  <r>
    <x v="0"/>
    <s v="宮古市"/>
    <x v="2"/>
    <x v="1"/>
    <n v="152"/>
    <n v="10.57"/>
    <n v="70"/>
    <n v="7.92"/>
    <n v="82"/>
    <n v="15.68"/>
    <x v="0"/>
  </r>
  <r>
    <x v="0"/>
    <s v="宮古市"/>
    <x v="2"/>
    <x v="2"/>
    <n v="88"/>
    <n v="6.12"/>
    <n v="41"/>
    <n v="4.6399999999999997"/>
    <n v="47"/>
    <n v="8.99"/>
    <x v="0"/>
  </r>
  <r>
    <x v="0"/>
    <s v="宮古市"/>
    <x v="2"/>
    <x v="3"/>
    <n v="0"/>
    <n v="0"/>
    <n v="0"/>
    <n v="0"/>
    <n v="0"/>
    <n v="0"/>
    <x v="0"/>
  </r>
  <r>
    <x v="0"/>
    <s v="宮古市"/>
    <x v="2"/>
    <x v="4"/>
    <n v="10"/>
    <n v="0.7"/>
    <n v="3"/>
    <n v="0.34"/>
    <n v="7"/>
    <n v="1.34"/>
    <x v="0"/>
  </r>
  <r>
    <x v="0"/>
    <s v="宮古市"/>
    <x v="2"/>
    <x v="5"/>
    <n v="18"/>
    <n v="1.25"/>
    <n v="1"/>
    <n v="0.11"/>
    <n v="17"/>
    <n v="3.25"/>
    <x v="0"/>
  </r>
  <r>
    <x v="0"/>
    <s v="宮古市"/>
    <x v="2"/>
    <x v="6"/>
    <n v="381"/>
    <n v="26.5"/>
    <n v="218"/>
    <n v="24.66"/>
    <n v="161"/>
    <n v="30.78"/>
    <x v="5"/>
  </r>
  <r>
    <x v="0"/>
    <s v="宮古市"/>
    <x v="2"/>
    <x v="7"/>
    <n v="17"/>
    <n v="1.18"/>
    <n v="3"/>
    <n v="0.34"/>
    <n v="14"/>
    <n v="2.68"/>
    <x v="0"/>
  </r>
  <r>
    <x v="0"/>
    <s v="宮古市"/>
    <x v="2"/>
    <x v="8"/>
    <n v="171"/>
    <n v="11.89"/>
    <n v="115"/>
    <n v="13.01"/>
    <n v="56"/>
    <n v="10.71"/>
    <x v="0"/>
  </r>
  <r>
    <x v="0"/>
    <s v="宮古市"/>
    <x v="2"/>
    <x v="9"/>
    <n v="49"/>
    <n v="3.41"/>
    <n v="18"/>
    <n v="2.04"/>
    <n v="27"/>
    <n v="5.16"/>
    <x v="0"/>
  </r>
  <r>
    <x v="0"/>
    <s v="宮古市"/>
    <x v="2"/>
    <x v="10"/>
    <n v="208"/>
    <n v="14.46"/>
    <n v="166"/>
    <n v="18.78"/>
    <n v="40"/>
    <n v="7.65"/>
    <x v="0"/>
  </r>
  <r>
    <x v="0"/>
    <s v="宮古市"/>
    <x v="2"/>
    <x v="11"/>
    <n v="205"/>
    <n v="14.26"/>
    <n v="174"/>
    <n v="19.68"/>
    <n v="28"/>
    <n v="5.35"/>
    <x v="0"/>
  </r>
  <r>
    <x v="0"/>
    <s v="宮古市"/>
    <x v="2"/>
    <x v="12"/>
    <n v="46"/>
    <n v="3.2"/>
    <n v="25"/>
    <n v="2.83"/>
    <n v="6"/>
    <n v="1.1499999999999999"/>
    <x v="1"/>
  </r>
  <r>
    <x v="0"/>
    <s v="宮古市"/>
    <x v="2"/>
    <x v="13"/>
    <n v="62"/>
    <n v="4.3099999999999996"/>
    <n v="31"/>
    <n v="3.51"/>
    <n v="27"/>
    <n v="5.16"/>
    <x v="0"/>
  </r>
  <r>
    <x v="0"/>
    <s v="宮古市"/>
    <x v="2"/>
    <x v="14"/>
    <n v="29"/>
    <n v="2.02"/>
    <n v="19"/>
    <n v="2.15"/>
    <n v="9"/>
    <n v="1.72"/>
    <x v="0"/>
  </r>
  <r>
    <x v="0"/>
    <s v="大船渡市"/>
    <x v="3"/>
    <x v="0"/>
    <n v="1"/>
    <n v="7.0000000000000007E-2"/>
    <n v="0"/>
    <n v="0"/>
    <n v="1"/>
    <n v="0.23"/>
    <x v="0"/>
  </r>
  <r>
    <x v="0"/>
    <s v="大船渡市"/>
    <x v="3"/>
    <x v="1"/>
    <n v="170"/>
    <n v="12.38"/>
    <n v="102"/>
    <n v="11.18"/>
    <n v="68"/>
    <n v="15.38"/>
    <x v="0"/>
  </r>
  <r>
    <x v="0"/>
    <s v="大船渡市"/>
    <x v="3"/>
    <x v="2"/>
    <n v="105"/>
    <n v="7.65"/>
    <n v="46"/>
    <n v="5.04"/>
    <n v="59"/>
    <n v="13.35"/>
    <x v="0"/>
  </r>
  <r>
    <x v="0"/>
    <s v="大船渡市"/>
    <x v="3"/>
    <x v="3"/>
    <n v="0"/>
    <n v="0"/>
    <n v="0"/>
    <n v="0"/>
    <n v="0"/>
    <n v="0"/>
    <x v="0"/>
  </r>
  <r>
    <x v="0"/>
    <s v="大船渡市"/>
    <x v="3"/>
    <x v="4"/>
    <n v="11"/>
    <n v="0.8"/>
    <n v="2"/>
    <n v="0.22"/>
    <n v="9"/>
    <n v="2.04"/>
    <x v="0"/>
  </r>
  <r>
    <x v="0"/>
    <s v="大船渡市"/>
    <x v="3"/>
    <x v="5"/>
    <n v="19"/>
    <n v="1.38"/>
    <n v="5"/>
    <n v="0.55000000000000004"/>
    <n v="14"/>
    <n v="3.17"/>
    <x v="0"/>
  </r>
  <r>
    <x v="0"/>
    <s v="大船渡市"/>
    <x v="3"/>
    <x v="6"/>
    <n v="341"/>
    <n v="24.84"/>
    <n v="192"/>
    <n v="21.05"/>
    <n v="147"/>
    <n v="33.26"/>
    <x v="5"/>
  </r>
  <r>
    <x v="0"/>
    <s v="大船渡市"/>
    <x v="3"/>
    <x v="7"/>
    <n v="8"/>
    <n v="0.57999999999999996"/>
    <n v="2"/>
    <n v="0.22"/>
    <n v="6"/>
    <n v="1.36"/>
    <x v="0"/>
  </r>
  <r>
    <x v="0"/>
    <s v="大船渡市"/>
    <x v="3"/>
    <x v="8"/>
    <n v="195"/>
    <n v="14.2"/>
    <n v="164"/>
    <n v="17.98"/>
    <n v="31"/>
    <n v="7.01"/>
    <x v="0"/>
  </r>
  <r>
    <x v="0"/>
    <s v="大船渡市"/>
    <x v="3"/>
    <x v="9"/>
    <n v="61"/>
    <n v="4.4400000000000004"/>
    <n v="38"/>
    <n v="4.17"/>
    <n v="23"/>
    <n v="5.2"/>
    <x v="0"/>
  </r>
  <r>
    <x v="0"/>
    <s v="大船渡市"/>
    <x v="3"/>
    <x v="10"/>
    <n v="132"/>
    <n v="9.61"/>
    <n v="114"/>
    <n v="12.5"/>
    <n v="17"/>
    <n v="3.85"/>
    <x v="0"/>
  </r>
  <r>
    <x v="0"/>
    <s v="大船渡市"/>
    <x v="3"/>
    <x v="11"/>
    <n v="177"/>
    <n v="12.89"/>
    <n v="151"/>
    <n v="16.559999999999999"/>
    <n v="24"/>
    <n v="5.43"/>
    <x v="1"/>
  </r>
  <r>
    <x v="0"/>
    <s v="大船渡市"/>
    <x v="3"/>
    <x v="12"/>
    <n v="49"/>
    <n v="3.57"/>
    <n v="31"/>
    <n v="3.4"/>
    <n v="7"/>
    <n v="1.58"/>
    <x v="0"/>
  </r>
  <r>
    <x v="0"/>
    <s v="大船渡市"/>
    <x v="3"/>
    <x v="13"/>
    <n v="53"/>
    <n v="3.86"/>
    <n v="34"/>
    <n v="3.73"/>
    <n v="17"/>
    <n v="3.85"/>
    <x v="1"/>
  </r>
  <r>
    <x v="0"/>
    <s v="大船渡市"/>
    <x v="3"/>
    <x v="14"/>
    <n v="51"/>
    <n v="3.71"/>
    <n v="31"/>
    <n v="3.4"/>
    <n v="19"/>
    <n v="4.3"/>
    <x v="1"/>
  </r>
  <r>
    <x v="0"/>
    <s v="花巻市"/>
    <x v="4"/>
    <x v="0"/>
    <n v="1"/>
    <n v="0.05"/>
    <n v="0"/>
    <n v="0"/>
    <n v="1"/>
    <n v="0.11"/>
    <x v="0"/>
  </r>
  <r>
    <x v="0"/>
    <s v="花巻市"/>
    <x v="4"/>
    <x v="1"/>
    <n v="216"/>
    <n v="9.76"/>
    <n v="74"/>
    <n v="5.68"/>
    <n v="142"/>
    <n v="15.96"/>
    <x v="0"/>
  </r>
  <r>
    <x v="0"/>
    <s v="花巻市"/>
    <x v="4"/>
    <x v="2"/>
    <n v="182"/>
    <n v="8.2200000000000006"/>
    <n v="79"/>
    <n v="6.07"/>
    <n v="101"/>
    <n v="11.35"/>
    <x v="5"/>
  </r>
  <r>
    <x v="0"/>
    <s v="花巻市"/>
    <x v="4"/>
    <x v="3"/>
    <n v="5"/>
    <n v="0.23"/>
    <n v="0"/>
    <n v="0"/>
    <n v="5"/>
    <n v="0.56000000000000005"/>
    <x v="0"/>
  </r>
  <r>
    <x v="0"/>
    <s v="花巻市"/>
    <x v="4"/>
    <x v="4"/>
    <n v="11"/>
    <n v="0.5"/>
    <n v="2"/>
    <n v="0.15"/>
    <n v="9"/>
    <n v="1.01"/>
    <x v="0"/>
  </r>
  <r>
    <x v="0"/>
    <s v="花巻市"/>
    <x v="4"/>
    <x v="5"/>
    <n v="29"/>
    <n v="1.31"/>
    <n v="3"/>
    <n v="0.23"/>
    <n v="25"/>
    <n v="2.81"/>
    <x v="1"/>
  </r>
  <r>
    <x v="0"/>
    <s v="花巻市"/>
    <x v="4"/>
    <x v="6"/>
    <n v="531"/>
    <n v="23.98"/>
    <n v="267"/>
    <n v="20.51"/>
    <n v="260"/>
    <n v="29.21"/>
    <x v="9"/>
  </r>
  <r>
    <x v="0"/>
    <s v="花巻市"/>
    <x v="4"/>
    <x v="7"/>
    <n v="16"/>
    <n v="0.72"/>
    <n v="8"/>
    <n v="0.61"/>
    <n v="8"/>
    <n v="0.9"/>
    <x v="0"/>
  </r>
  <r>
    <x v="0"/>
    <s v="花巻市"/>
    <x v="4"/>
    <x v="8"/>
    <n v="153"/>
    <n v="6.91"/>
    <n v="75"/>
    <n v="5.76"/>
    <n v="77"/>
    <n v="8.65"/>
    <x v="0"/>
  </r>
  <r>
    <x v="0"/>
    <s v="花巻市"/>
    <x v="4"/>
    <x v="9"/>
    <n v="103"/>
    <n v="4.6500000000000004"/>
    <n v="51"/>
    <n v="3.92"/>
    <n v="52"/>
    <n v="5.84"/>
    <x v="0"/>
  </r>
  <r>
    <x v="0"/>
    <s v="花巻市"/>
    <x v="4"/>
    <x v="10"/>
    <n v="359"/>
    <n v="16.21"/>
    <n v="290"/>
    <n v="22.27"/>
    <n v="68"/>
    <n v="7.64"/>
    <x v="1"/>
  </r>
  <r>
    <x v="0"/>
    <s v="花巻市"/>
    <x v="4"/>
    <x v="11"/>
    <n v="369"/>
    <n v="16.670000000000002"/>
    <n v="314"/>
    <n v="24.12"/>
    <n v="53"/>
    <n v="5.96"/>
    <x v="0"/>
  </r>
  <r>
    <x v="0"/>
    <s v="花巻市"/>
    <x v="4"/>
    <x v="12"/>
    <n v="59"/>
    <n v="2.66"/>
    <n v="39"/>
    <n v="3"/>
    <n v="15"/>
    <n v="1.69"/>
    <x v="1"/>
  </r>
  <r>
    <x v="0"/>
    <s v="花巻市"/>
    <x v="4"/>
    <x v="13"/>
    <n v="104"/>
    <n v="4.7"/>
    <n v="60"/>
    <n v="4.6100000000000003"/>
    <n v="40"/>
    <n v="4.49"/>
    <x v="5"/>
  </r>
  <r>
    <x v="0"/>
    <s v="花巻市"/>
    <x v="4"/>
    <x v="14"/>
    <n v="76"/>
    <n v="3.43"/>
    <n v="40"/>
    <n v="3.07"/>
    <n v="34"/>
    <n v="3.82"/>
    <x v="1"/>
  </r>
  <r>
    <x v="0"/>
    <s v="北上市"/>
    <x v="5"/>
    <x v="0"/>
    <n v="3"/>
    <n v="0.14000000000000001"/>
    <n v="0"/>
    <n v="0"/>
    <n v="3"/>
    <n v="0.31"/>
    <x v="0"/>
  </r>
  <r>
    <x v="0"/>
    <s v="北上市"/>
    <x v="5"/>
    <x v="1"/>
    <n v="257"/>
    <n v="12.16"/>
    <n v="82"/>
    <n v="7.34"/>
    <n v="175"/>
    <n v="17.989999999999998"/>
    <x v="0"/>
  </r>
  <r>
    <x v="0"/>
    <s v="北上市"/>
    <x v="5"/>
    <x v="2"/>
    <n v="160"/>
    <n v="7.57"/>
    <n v="62"/>
    <n v="5.55"/>
    <n v="98"/>
    <n v="10.07"/>
    <x v="0"/>
  </r>
  <r>
    <x v="0"/>
    <s v="北上市"/>
    <x v="5"/>
    <x v="3"/>
    <n v="1"/>
    <n v="0.05"/>
    <n v="0"/>
    <n v="0"/>
    <n v="1"/>
    <n v="0.1"/>
    <x v="0"/>
  </r>
  <r>
    <x v="0"/>
    <s v="北上市"/>
    <x v="5"/>
    <x v="4"/>
    <n v="15"/>
    <n v="0.71"/>
    <n v="2"/>
    <n v="0.18"/>
    <n v="13"/>
    <n v="1.34"/>
    <x v="0"/>
  </r>
  <r>
    <x v="0"/>
    <s v="北上市"/>
    <x v="5"/>
    <x v="5"/>
    <n v="29"/>
    <n v="1.37"/>
    <n v="3"/>
    <n v="0.27"/>
    <n v="26"/>
    <n v="2.67"/>
    <x v="0"/>
  </r>
  <r>
    <x v="0"/>
    <s v="北上市"/>
    <x v="5"/>
    <x v="6"/>
    <n v="484"/>
    <n v="22.91"/>
    <n v="198"/>
    <n v="17.73"/>
    <n v="285"/>
    <n v="29.29"/>
    <x v="1"/>
  </r>
  <r>
    <x v="0"/>
    <s v="北上市"/>
    <x v="5"/>
    <x v="7"/>
    <n v="17"/>
    <n v="0.8"/>
    <n v="1"/>
    <n v="0.09"/>
    <n v="16"/>
    <n v="1.64"/>
    <x v="0"/>
  </r>
  <r>
    <x v="0"/>
    <s v="北上市"/>
    <x v="5"/>
    <x v="8"/>
    <n v="142"/>
    <n v="6.72"/>
    <n v="61"/>
    <n v="5.46"/>
    <n v="80"/>
    <n v="8.2200000000000006"/>
    <x v="0"/>
  </r>
  <r>
    <x v="0"/>
    <s v="北上市"/>
    <x v="5"/>
    <x v="9"/>
    <n v="81"/>
    <n v="3.83"/>
    <n v="34"/>
    <n v="3.04"/>
    <n v="46"/>
    <n v="4.7300000000000004"/>
    <x v="0"/>
  </r>
  <r>
    <x v="0"/>
    <s v="北上市"/>
    <x v="5"/>
    <x v="10"/>
    <n v="328"/>
    <n v="15.52"/>
    <n v="265"/>
    <n v="23.72"/>
    <n v="62"/>
    <n v="6.37"/>
    <x v="0"/>
  </r>
  <r>
    <x v="0"/>
    <s v="北上市"/>
    <x v="5"/>
    <x v="11"/>
    <n v="325"/>
    <n v="15.38"/>
    <n v="274"/>
    <n v="24.53"/>
    <n v="49"/>
    <n v="5.04"/>
    <x v="1"/>
  </r>
  <r>
    <x v="0"/>
    <s v="北上市"/>
    <x v="5"/>
    <x v="12"/>
    <n v="84"/>
    <n v="3.98"/>
    <n v="60"/>
    <n v="5.37"/>
    <n v="16"/>
    <n v="1.64"/>
    <x v="5"/>
  </r>
  <r>
    <x v="0"/>
    <s v="北上市"/>
    <x v="5"/>
    <x v="13"/>
    <n v="101"/>
    <n v="4.78"/>
    <n v="44"/>
    <n v="3.94"/>
    <n v="49"/>
    <n v="5.04"/>
    <x v="3"/>
  </r>
  <r>
    <x v="0"/>
    <s v="北上市"/>
    <x v="5"/>
    <x v="14"/>
    <n v="86"/>
    <n v="4.07"/>
    <n v="31"/>
    <n v="2.78"/>
    <n v="54"/>
    <n v="5.55"/>
    <x v="0"/>
  </r>
  <r>
    <x v="0"/>
    <s v="久慈市"/>
    <x v="6"/>
    <x v="0"/>
    <n v="1"/>
    <n v="0.09"/>
    <n v="0"/>
    <n v="0"/>
    <n v="1"/>
    <n v="0.25"/>
    <x v="0"/>
  </r>
  <r>
    <x v="0"/>
    <s v="久慈市"/>
    <x v="6"/>
    <x v="1"/>
    <n v="105"/>
    <n v="9.9700000000000006"/>
    <n v="48"/>
    <n v="7.44"/>
    <n v="57"/>
    <n v="14.5"/>
    <x v="0"/>
  </r>
  <r>
    <x v="0"/>
    <s v="久慈市"/>
    <x v="6"/>
    <x v="2"/>
    <n v="49"/>
    <n v="4.6500000000000004"/>
    <n v="22"/>
    <n v="3.41"/>
    <n v="27"/>
    <n v="6.87"/>
    <x v="0"/>
  </r>
  <r>
    <x v="0"/>
    <s v="久慈市"/>
    <x v="6"/>
    <x v="3"/>
    <n v="5"/>
    <n v="0.47"/>
    <n v="0"/>
    <n v="0"/>
    <n v="5"/>
    <n v="1.27"/>
    <x v="0"/>
  </r>
  <r>
    <x v="0"/>
    <s v="久慈市"/>
    <x v="6"/>
    <x v="4"/>
    <n v="7"/>
    <n v="0.66"/>
    <n v="4"/>
    <n v="0.62"/>
    <n v="3"/>
    <n v="0.76"/>
    <x v="0"/>
  </r>
  <r>
    <x v="0"/>
    <s v="久慈市"/>
    <x v="6"/>
    <x v="5"/>
    <n v="12"/>
    <n v="1.1399999999999999"/>
    <n v="2"/>
    <n v="0.31"/>
    <n v="10"/>
    <n v="2.54"/>
    <x v="0"/>
  </r>
  <r>
    <x v="0"/>
    <s v="久慈市"/>
    <x v="6"/>
    <x v="6"/>
    <n v="285"/>
    <n v="27.07"/>
    <n v="159"/>
    <n v="24.65"/>
    <n v="125"/>
    <n v="31.81"/>
    <x v="1"/>
  </r>
  <r>
    <x v="0"/>
    <s v="久慈市"/>
    <x v="6"/>
    <x v="7"/>
    <n v="18"/>
    <n v="1.71"/>
    <n v="8"/>
    <n v="1.24"/>
    <n v="10"/>
    <n v="2.54"/>
    <x v="0"/>
  </r>
  <r>
    <x v="0"/>
    <s v="久慈市"/>
    <x v="6"/>
    <x v="8"/>
    <n v="102"/>
    <n v="9.69"/>
    <n v="58"/>
    <n v="8.99"/>
    <n v="43"/>
    <n v="10.94"/>
    <x v="0"/>
  </r>
  <r>
    <x v="0"/>
    <s v="久慈市"/>
    <x v="6"/>
    <x v="9"/>
    <n v="43"/>
    <n v="4.08"/>
    <n v="18"/>
    <n v="2.79"/>
    <n v="24"/>
    <n v="6.11"/>
    <x v="0"/>
  </r>
  <r>
    <x v="0"/>
    <s v="久慈市"/>
    <x v="6"/>
    <x v="10"/>
    <n v="146"/>
    <n v="13.87"/>
    <n v="127"/>
    <n v="19.690000000000001"/>
    <n v="17"/>
    <n v="4.33"/>
    <x v="0"/>
  </r>
  <r>
    <x v="0"/>
    <s v="久慈市"/>
    <x v="6"/>
    <x v="11"/>
    <n v="169"/>
    <n v="16.05"/>
    <n v="136"/>
    <n v="21.09"/>
    <n v="33"/>
    <n v="8.4"/>
    <x v="0"/>
  </r>
  <r>
    <x v="0"/>
    <s v="久慈市"/>
    <x v="6"/>
    <x v="12"/>
    <n v="35"/>
    <n v="3.32"/>
    <n v="22"/>
    <n v="3.41"/>
    <n v="7"/>
    <n v="1.78"/>
    <x v="1"/>
  </r>
  <r>
    <x v="0"/>
    <s v="久慈市"/>
    <x v="6"/>
    <x v="13"/>
    <n v="40"/>
    <n v="3.8"/>
    <n v="20"/>
    <n v="3.1"/>
    <n v="18"/>
    <n v="4.58"/>
    <x v="1"/>
  </r>
  <r>
    <x v="0"/>
    <s v="久慈市"/>
    <x v="6"/>
    <x v="14"/>
    <n v="36"/>
    <n v="3.42"/>
    <n v="21"/>
    <n v="3.26"/>
    <n v="13"/>
    <n v="3.31"/>
    <x v="5"/>
  </r>
  <r>
    <x v="0"/>
    <s v="遠野市"/>
    <x v="7"/>
    <x v="0"/>
    <n v="0"/>
    <n v="0"/>
    <n v="0"/>
    <n v="0"/>
    <n v="0"/>
    <n v="0"/>
    <x v="0"/>
  </r>
  <r>
    <x v="0"/>
    <s v="遠野市"/>
    <x v="7"/>
    <x v="1"/>
    <n v="102"/>
    <n v="13.82"/>
    <n v="51"/>
    <n v="10.81"/>
    <n v="51"/>
    <n v="19.920000000000002"/>
    <x v="0"/>
  </r>
  <r>
    <x v="0"/>
    <s v="遠野市"/>
    <x v="7"/>
    <x v="2"/>
    <n v="50"/>
    <n v="6.78"/>
    <n v="27"/>
    <n v="5.72"/>
    <n v="21"/>
    <n v="8.1999999999999993"/>
    <x v="5"/>
  </r>
  <r>
    <x v="0"/>
    <s v="遠野市"/>
    <x v="7"/>
    <x v="3"/>
    <n v="0"/>
    <n v="0"/>
    <n v="0"/>
    <n v="0"/>
    <n v="0"/>
    <n v="0"/>
    <x v="0"/>
  </r>
  <r>
    <x v="0"/>
    <s v="遠野市"/>
    <x v="7"/>
    <x v="4"/>
    <n v="2"/>
    <n v="0.27"/>
    <n v="1"/>
    <n v="0.21"/>
    <n v="1"/>
    <n v="0.39"/>
    <x v="0"/>
  </r>
  <r>
    <x v="0"/>
    <s v="遠野市"/>
    <x v="7"/>
    <x v="5"/>
    <n v="5"/>
    <n v="0.68"/>
    <n v="2"/>
    <n v="0.42"/>
    <n v="3"/>
    <n v="1.17"/>
    <x v="0"/>
  </r>
  <r>
    <x v="0"/>
    <s v="遠野市"/>
    <x v="7"/>
    <x v="6"/>
    <n v="210"/>
    <n v="28.46"/>
    <n v="124"/>
    <n v="26.27"/>
    <n v="85"/>
    <n v="33.200000000000003"/>
    <x v="1"/>
  </r>
  <r>
    <x v="0"/>
    <s v="遠野市"/>
    <x v="7"/>
    <x v="7"/>
    <n v="9"/>
    <n v="1.22"/>
    <n v="1"/>
    <n v="0.21"/>
    <n v="8"/>
    <n v="3.13"/>
    <x v="0"/>
  </r>
  <r>
    <x v="0"/>
    <s v="遠野市"/>
    <x v="7"/>
    <x v="8"/>
    <n v="57"/>
    <n v="7.72"/>
    <n v="30"/>
    <n v="6.36"/>
    <n v="27"/>
    <n v="10.55"/>
    <x v="0"/>
  </r>
  <r>
    <x v="0"/>
    <s v="遠野市"/>
    <x v="7"/>
    <x v="9"/>
    <n v="24"/>
    <n v="3.25"/>
    <n v="14"/>
    <n v="2.97"/>
    <n v="10"/>
    <n v="3.91"/>
    <x v="0"/>
  </r>
  <r>
    <x v="0"/>
    <s v="遠野市"/>
    <x v="7"/>
    <x v="10"/>
    <n v="93"/>
    <n v="12.6"/>
    <n v="82"/>
    <n v="17.37"/>
    <n v="10"/>
    <n v="3.91"/>
    <x v="0"/>
  </r>
  <r>
    <x v="0"/>
    <s v="遠野市"/>
    <x v="7"/>
    <x v="11"/>
    <n v="115"/>
    <n v="15.58"/>
    <n v="99"/>
    <n v="20.97"/>
    <n v="16"/>
    <n v="6.25"/>
    <x v="0"/>
  </r>
  <r>
    <x v="0"/>
    <s v="遠野市"/>
    <x v="7"/>
    <x v="12"/>
    <n v="19"/>
    <n v="2.57"/>
    <n v="16"/>
    <n v="3.39"/>
    <n v="0"/>
    <n v="0"/>
    <x v="1"/>
  </r>
  <r>
    <x v="0"/>
    <s v="遠野市"/>
    <x v="7"/>
    <x v="13"/>
    <n v="28"/>
    <n v="3.79"/>
    <n v="10"/>
    <n v="2.12"/>
    <n v="17"/>
    <n v="6.64"/>
    <x v="0"/>
  </r>
  <r>
    <x v="0"/>
    <s v="遠野市"/>
    <x v="7"/>
    <x v="14"/>
    <n v="24"/>
    <n v="3.25"/>
    <n v="15"/>
    <n v="3.18"/>
    <n v="7"/>
    <n v="2.73"/>
    <x v="1"/>
  </r>
  <r>
    <x v="0"/>
    <s v="一関市"/>
    <x v="8"/>
    <x v="0"/>
    <n v="1"/>
    <n v="0.04"/>
    <n v="0"/>
    <n v="0"/>
    <n v="1"/>
    <n v="0.09"/>
    <x v="0"/>
  </r>
  <r>
    <x v="0"/>
    <s v="一関市"/>
    <x v="8"/>
    <x v="1"/>
    <n v="384"/>
    <n v="13.59"/>
    <n v="164"/>
    <n v="9.58"/>
    <n v="220"/>
    <n v="20.2"/>
    <x v="0"/>
  </r>
  <r>
    <x v="0"/>
    <s v="一関市"/>
    <x v="8"/>
    <x v="2"/>
    <n v="212"/>
    <n v="7.5"/>
    <n v="91"/>
    <n v="5.32"/>
    <n v="121"/>
    <n v="11.11"/>
    <x v="0"/>
  </r>
  <r>
    <x v="0"/>
    <s v="一関市"/>
    <x v="8"/>
    <x v="3"/>
    <n v="7"/>
    <n v="0.25"/>
    <n v="0"/>
    <n v="0"/>
    <n v="5"/>
    <n v="0.46"/>
    <x v="0"/>
  </r>
  <r>
    <x v="0"/>
    <s v="一関市"/>
    <x v="8"/>
    <x v="4"/>
    <n v="12"/>
    <n v="0.42"/>
    <n v="4"/>
    <n v="0.23"/>
    <n v="8"/>
    <n v="0.73"/>
    <x v="0"/>
  </r>
  <r>
    <x v="0"/>
    <s v="一関市"/>
    <x v="8"/>
    <x v="5"/>
    <n v="23"/>
    <n v="0.81"/>
    <n v="9"/>
    <n v="0.53"/>
    <n v="14"/>
    <n v="1.29"/>
    <x v="0"/>
  </r>
  <r>
    <x v="0"/>
    <s v="一関市"/>
    <x v="8"/>
    <x v="6"/>
    <n v="741"/>
    <n v="26.23"/>
    <n v="426"/>
    <n v="24.88"/>
    <n v="315"/>
    <n v="28.93"/>
    <x v="0"/>
  </r>
  <r>
    <x v="0"/>
    <s v="一関市"/>
    <x v="8"/>
    <x v="7"/>
    <n v="10"/>
    <n v="0.35"/>
    <n v="3"/>
    <n v="0.18"/>
    <n v="7"/>
    <n v="0.64"/>
    <x v="0"/>
  </r>
  <r>
    <x v="0"/>
    <s v="一関市"/>
    <x v="8"/>
    <x v="8"/>
    <n v="225"/>
    <n v="7.96"/>
    <n v="135"/>
    <n v="7.89"/>
    <n v="82"/>
    <n v="7.53"/>
    <x v="0"/>
  </r>
  <r>
    <x v="0"/>
    <s v="一関市"/>
    <x v="8"/>
    <x v="9"/>
    <n v="116"/>
    <n v="4.1100000000000003"/>
    <n v="67"/>
    <n v="3.91"/>
    <n v="47"/>
    <n v="4.32"/>
    <x v="1"/>
  </r>
  <r>
    <x v="0"/>
    <s v="一関市"/>
    <x v="8"/>
    <x v="10"/>
    <n v="351"/>
    <n v="12.42"/>
    <n v="273"/>
    <n v="15.95"/>
    <n v="73"/>
    <n v="6.7"/>
    <x v="0"/>
  </r>
  <r>
    <x v="0"/>
    <s v="一関市"/>
    <x v="8"/>
    <x v="11"/>
    <n v="432"/>
    <n v="15.29"/>
    <n v="368"/>
    <n v="21.5"/>
    <n v="64"/>
    <n v="5.88"/>
    <x v="0"/>
  </r>
  <r>
    <x v="0"/>
    <s v="一関市"/>
    <x v="8"/>
    <x v="12"/>
    <n v="69"/>
    <n v="2.44"/>
    <n v="55"/>
    <n v="3.21"/>
    <n v="12"/>
    <n v="1.1000000000000001"/>
    <x v="0"/>
  </r>
  <r>
    <x v="0"/>
    <s v="一関市"/>
    <x v="8"/>
    <x v="13"/>
    <n v="140"/>
    <n v="4.96"/>
    <n v="66"/>
    <n v="3.86"/>
    <n v="71"/>
    <n v="6.52"/>
    <x v="0"/>
  </r>
  <r>
    <x v="0"/>
    <s v="一関市"/>
    <x v="8"/>
    <x v="14"/>
    <n v="102"/>
    <n v="3.61"/>
    <n v="51"/>
    <n v="2.98"/>
    <n v="49"/>
    <n v="4.5"/>
    <x v="0"/>
  </r>
  <r>
    <x v="0"/>
    <s v="陸前高田市"/>
    <x v="9"/>
    <x v="0"/>
    <n v="1"/>
    <n v="0.26"/>
    <n v="1"/>
    <n v="0.4"/>
    <n v="0"/>
    <n v="0"/>
    <x v="0"/>
  </r>
  <r>
    <x v="0"/>
    <s v="陸前高田市"/>
    <x v="9"/>
    <x v="1"/>
    <n v="57"/>
    <n v="14.58"/>
    <n v="37"/>
    <n v="14.98"/>
    <n v="20"/>
    <n v="15.5"/>
    <x v="0"/>
  </r>
  <r>
    <x v="0"/>
    <s v="陸前高田市"/>
    <x v="9"/>
    <x v="2"/>
    <n v="37"/>
    <n v="9.4600000000000009"/>
    <n v="15"/>
    <n v="6.07"/>
    <n v="21"/>
    <n v="16.28"/>
    <x v="1"/>
  </r>
  <r>
    <x v="0"/>
    <s v="陸前高田市"/>
    <x v="9"/>
    <x v="3"/>
    <n v="0"/>
    <n v="0"/>
    <n v="0"/>
    <n v="0"/>
    <n v="0"/>
    <n v="0"/>
    <x v="0"/>
  </r>
  <r>
    <x v="0"/>
    <s v="陸前高田市"/>
    <x v="9"/>
    <x v="4"/>
    <n v="3"/>
    <n v="0.77"/>
    <n v="1"/>
    <n v="0.4"/>
    <n v="2"/>
    <n v="1.55"/>
    <x v="0"/>
  </r>
  <r>
    <x v="0"/>
    <s v="陸前高田市"/>
    <x v="9"/>
    <x v="5"/>
    <n v="2"/>
    <n v="0.51"/>
    <n v="1"/>
    <n v="0.4"/>
    <n v="1"/>
    <n v="0.78"/>
    <x v="0"/>
  </r>
  <r>
    <x v="0"/>
    <s v="陸前高田市"/>
    <x v="9"/>
    <x v="6"/>
    <n v="99"/>
    <n v="25.32"/>
    <n v="62"/>
    <n v="25.1"/>
    <n v="35"/>
    <n v="27.13"/>
    <x v="5"/>
  </r>
  <r>
    <x v="0"/>
    <s v="陸前高田市"/>
    <x v="9"/>
    <x v="7"/>
    <n v="4"/>
    <n v="1.02"/>
    <n v="0"/>
    <n v="0"/>
    <n v="4"/>
    <n v="3.1"/>
    <x v="0"/>
  </r>
  <r>
    <x v="0"/>
    <s v="陸前高田市"/>
    <x v="9"/>
    <x v="8"/>
    <n v="17"/>
    <n v="4.3499999999999996"/>
    <n v="4"/>
    <n v="1.62"/>
    <n v="13"/>
    <n v="10.08"/>
    <x v="0"/>
  </r>
  <r>
    <x v="0"/>
    <s v="陸前高田市"/>
    <x v="9"/>
    <x v="9"/>
    <n v="16"/>
    <n v="4.09"/>
    <n v="11"/>
    <n v="4.45"/>
    <n v="3"/>
    <n v="2.33"/>
    <x v="0"/>
  </r>
  <r>
    <x v="0"/>
    <s v="陸前高田市"/>
    <x v="9"/>
    <x v="10"/>
    <n v="41"/>
    <n v="10.49"/>
    <n v="31"/>
    <n v="12.55"/>
    <n v="9"/>
    <n v="6.98"/>
    <x v="0"/>
  </r>
  <r>
    <x v="0"/>
    <s v="陸前高田市"/>
    <x v="9"/>
    <x v="11"/>
    <n v="67"/>
    <n v="17.14"/>
    <n v="57"/>
    <n v="23.08"/>
    <n v="9"/>
    <n v="6.98"/>
    <x v="0"/>
  </r>
  <r>
    <x v="0"/>
    <s v="陸前高田市"/>
    <x v="9"/>
    <x v="12"/>
    <n v="12"/>
    <n v="3.07"/>
    <n v="9"/>
    <n v="3.64"/>
    <n v="2"/>
    <n v="1.55"/>
    <x v="0"/>
  </r>
  <r>
    <x v="0"/>
    <s v="陸前高田市"/>
    <x v="9"/>
    <x v="13"/>
    <n v="24"/>
    <n v="6.14"/>
    <n v="10"/>
    <n v="4.05"/>
    <n v="7"/>
    <n v="5.43"/>
    <x v="9"/>
  </r>
  <r>
    <x v="0"/>
    <s v="陸前高田市"/>
    <x v="9"/>
    <x v="14"/>
    <n v="11"/>
    <n v="2.81"/>
    <n v="8"/>
    <n v="3.24"/>
    <n v="3"/>
    <n v="2.33"/>
    <x v="0"/>
  </r>
  <r>
    <x v="0"/>
    <s v="釜石市"/>
    <x v="10"/>
    <x v="0"/>
    <n v="0"/>
    <n v="0"/>
    <n v="0"/>
    <n v="0"/>
    <n v="0"/>
    <n v="0"/>
    <x v="0"/>
  </r>
  <r>
    <x v="0"/>
    <s v="釜石市"/>
    <x v="10"/>
    <x v="1"/>
    <n v="122"/>
    <n v="11.84"/>
    <n v="29"/>
    <n v="5.4"/>
    <n v="92"/>
    <n v="19.29"/>
    <x v="1"/>
  </r>
  <r>
    <x v="0"/>
    <s v="釜石市"/>
    <x v="10"/>
    <x v="2"/>
    <n v="48"/>
    <n v="4.66"/>
    <n v="11"/>
    <n v="2.0499999999999998"/>
    <n v="37"/>
    <n v="7.76"/>
    <x v="0"/>
  </r>
  <r>
    <x v="0"/>
    <s v="釜石市"/>
    <x v="10"/>
    <x v="3"/>
    <n v="1"/>
    <n v="0.1"/>
    <n v="0"/>
    <n v="0"/>
    <n v="1"/>
    <n v="0.21"/>
    <x v="0"/>
  </r>
  <r>
    <x v="0"/>
    <s v="釜石市"/>
    <x v="10"/>
    <x v="4"/>
    <n v="8"/>
    <n v="0.78"/>
    <n v="0"/>
    <n v="0"/>
    <n v="8"/>
    <n v="1.68"/>
    <x v="0"/>
  </r>
  <r>
    <x v="0"/>
    <s v="釜石市"/>
    <x v="10"/>
    <x v="5"/>
    <n v="9"/>
    <n v="0.87"/>
    <n v="2"/>
    <n v="0.37"/>
    <n v="7"/>
    <n v="1.47"/>
    <x v="0"/>
  </r>
  <r>
    <x v="0"/>
    <s v="釜石市"/>
    <x v="10"/>
    <x v="6"/>
    <n v="253"/>
    <n v="24.56"/>
    <n v="112"/>
    <n v="20.86"/>
    <n v="141"/>
    <n v="29.56"/>
    <x v="0"/>
  </r>
  <r>
    <x v="0"/>
    <s v="釜石市"/>
    <x v="10"/>
    <x v="7"/>
    <n v="19"/>
    <n v="1.84"/>
    <n v="5"/>
    <n v="0.93"/>
    <n v="14"/>
    <n v="2.94"/>
    <x v="0"/>
  </r>
  <r>
    <x v="0"/>
    <s v="釜石市"/>
    <x v="10"/>
    <x v="8"/>
    <n v="88"/>
    <n v="8.5399999999999991"/>
    <n v="54"/>
    <n v="10.06"/>
    <n v="34"/>
    <n v="7.13"/>
    <x v="0"/>
  </r>
  <r>
    <x v="0"/>
    <s v="釜石市"/>
    <x v="10"/>
    <x v="9"/>
    <n v="49"/>
    <n v="4.76"/>
    <n v="19"/>
    <n v="3.54"/>
    <n v="30"/>
    <n v="6.29"/>
    <x v="0"/>
  </r>
  <r>
    <x v="0"/>
    <s v="釜石市"/>
    <x v="10"/>
    <x v="10"/>
    <n v="169"/>
    <n v="16.41"/>
    <n v="131"/>
    <n v="24.39"/>
    <n v="37"/>
    <n v="7.76"/>
    <x v="0"/>
  </r>
  <r>
    <x v="0"/>
    <s v="釜石市"/>
    <x v="10"/>
    <x v="11"/>
    <n v="152"/>
    <n v="14.76"/>
    <n v="130"/>
    <n v="24.21"/>
    <n v="19"/>
    <n v="3.98"/>
    <x v="5"/>
  </r>
  <r>
    <x v="0"/>
    <s v="釜石市"/>
    <x v="10"/>
    <x v="12"/>
    <n v="24"/>
    <n v="2.33"/>
    <n v="17"/>
    <n v="3.17"/>
    <n v="4"/>
    <n v="0.84"/>
    <x v="0"/>
  </r>
  <r>
    <x v="0"/>
    <s v="釜石市"/>
    <x v="10"/>
    <x v="13"/>
    <n v="58"/>
    <n v="5.63"/>
    <n v="22"/>
    <n v="4.0999999999999996"/>
    <n v="31"/>
    <n v="6.5"/>
    <x v="11"/>
  </r>
  <r>
    <x v="0"/>
    <s v="釜石市"/>
    <x v="10"/>
    <x v="14"/>
    <n v="30"/>
    <n v="2.91"/>
    <n v="5"/>
    <n v="0.93"/>
    <n v="22"/>
    <n v="4.6100000000000003"/>
    <x v="5"/>
  </r>
  <r>
    <x v="0"/>
    <s v="二戸市"/>
    <x v="11"/>
    <x v="0"/>
    <n v="1"/>
    <n v="0.13"/>
    <n v="0"/>
    <n v="0"/>
    <n v="1"/>
    <n v="0.35"/>
    <x v="0"/>
  </r>
  <r>
    <x v="0"/>
    <s v="二戸市"/>
    <x v="11"/>
    <x v="1"/>
    <n v="79"/>
    <n v="10.52"/>
    <n v="41"/>
    <n v="9.26"/>
    <n v="38"/>
    <n v="13.33"/>
    <x v="0"/>
  </r>
  <r>
    <x v="0"/>
    <s v="二戸市"/>
    <x v="11"/>
    <x v="2"/>
    <n v="45"/>
    <n v="5.99"/>
    <n v="23"/>
    <n v="5.19"/>
    <n v="21"/>
    <n v="7.37"/>
    <x v="1"/>
  </r>
  <r>
    <x v="0"/>
    <s v="二戸市"/>
    <x v="11"/>
    <x v="3"/>
    <n v="1"/>
    <n v="0.13"/>
    <n v="0"/>
    <n v="0"/>
    <n v="1"/>
    <n v="0.35"/>
    <x v="0"/>
  </r>
  <r>
    <x v="0"/>
    <s v="二戸市"/>
    <x v="11"/>
    <x v="4"/>
    <n v="4"/>
    <n v="0.53"/>
    <n v="0"/>
    <n v="0"/>
    <n v="4"/>
    <n v="1.4"/>
    <x v="0"/>
  </r>
  <r>
    <x v="0"/>
    <s v="二戸市"/>
    <x v="11"/>
    <x v="5"/>
    <n v="6"/>
    <n v="0.8"/>
    <n v="2"/>
    <n v="0.45"/>
    <n v="3"/>
    <n v="1.05"/>
    <x v="1"/>
  </r>
  <r>
    <x v="0"/>
    <s v="二戸市"/>
    <x v="11"/>
    <x v="6"/>
    <n v="209"/>
    <n v="27.83"/>
    <n v="116"/>
    <n v="26.19"/>
    <n v="90"/>
    <n v="31.58"/>
    <x v="5"/>
  </r>
  <r>
    <x v="0"/>
    <s v="二戸市"/>
    <x v="11"/>
    <x v="7"/>
    <n v="6"/>
    <n v="0.8"/>
    <n v="0"/>
    <n v="0"/>
    <n v="5"/>
    <n v="1.75"/>
    <x v="1"/>
  </r>
  <r>
    <x v="0"/>
    <s v="二戸市"/>
    <x v="11"/>
    <x v="8"/>
    <n v="68"/>
    <n v="9.0500000000000007"/>
    <n v="40"/>
    <n v="9.0299999999999994"/>
    <n v="28"/>
    <n v="9.82"/>
    <x v="0"/>
  </r>
  <r>
    <x v="0"/>
    <s v="二戸市"/>
    <x v="11"/>
    <x v="9"/>
    <n v="42"/>
    <n v="5.59"/>
    <n v="16"/>
    <n v="3.61"/>
    <n v="25"/>
    <n v="8.77"/>
    <x v="0"/>
  </r>
  <r>
    <x v="0"/>
    <s v="二戸市"/>
    <x v="11"/>
    <x v="10"/>
    <n v="88"/>
    <n v="11.72"/>
    <n v="72"/>
    <n v="16.25"/>
    <n v="15"/>
    <n v="5.26"/>
    <x v="0"/>
  </r>
  <r>
    <x v="0"/>
    <s v="二戸市"/>
    <x v="11"/>
    <x v="11"/>
    <n v="98"/>
    <n v="13.05"/>
    <n v="84"/>
    <n v="18.96"/>
    <n v="14"/>
    <n v="4.91"/>
    <x v="0"/>
  </r>
  <r>
    <x v="0"/>
    <s v="二戸市"/>
    <x v="11"/>
    <x v="12"/>
    <n v="17"/>
    <n v="2.2599999999999998"/>
    <n v="8"/>
    <n v="1.81"/>
    <n v="4"/>
    <n v="1.4"/>
    <x v="0"/>
  </r>
  <r>
    <x v="0"/>
    <s v="二戸市"/>
    <x v="11"/>
    <x v="13"/>
    <n v="51"/>
    <n v="6.79"/>
    <n v="27"/>
    <n v="6.09"/>
    <n v="21"/>
    <n v="7.37"/>
    <x v="0"/>
  </r>
  <r>
    <x v="0"/>
    <s v="二戸市"/>
    <x v="11"/>
    <x v="14"/>
    <n v="36"/>
    <n v="4.79"/>
    <n v="14"/>
    <n v="3.16"/>
    <n v="15"/>
    <n v="5.26"/>
    <x v="10"/>
  </r>
  <r>
    <x v="0"/>
    <s v="八幡平市"/>
    <x v="12"/>
    <x v="0"/>
    <n v="1"/>
    <n v="0.16"/>
    <n v="0"/>
    <n v="0"/>
    <n v="1"/>
    <n v="0.52"/>
    <x v="0"/>
  </r>
  <r>
    <x v="0"/>
    <s v="八幡平市"/>
    <x v="12"/>
    <x v="1"/>
    <n v="89"/>
    <n v="14.24"/>
    <n v="50"/>
    <n v="11.99"/>
    <n v="39"/>
    <n v="20.100000000000001"/>
    <x v="0"/>
  </r>
  <r>
    <x v="0"/>
    <s v="八幡平市"/>
    <x v="12"/>
    <x v="2"/>
    <n v="35"/>
    <n v="5.6"/>
    <n v="12"/>
    <n v="2.88"/>
    <n v="23"/>
    <n v="11.86"/>
    <x v="0"/>
  </r>
  <r>
    <x v="0"/>
    <s v="八幡平市"/>
    <x v="12"/>
    <x v="3"/>
    <n v="0"/>
    <n v="0"/>
    <n v="0"/>
    <n v="0"/>
    <n v="0"/>
    <n v="0"/>
    <x v="0"/>
  </r>
  <r>
    <x v="0"/>
    <s v="八幡平市"/>
    <x v="12"/>
    <x v="4"/>
    <n v="3"/>
    <n v="0.48"/>
    <n v="2"/>
    <n v="0.48"/>
    <n v="1"/>
    <n v="0.52"/>
    <x v="0"/>
  </r>
  <r>
    <x v="0"/>
    <s v="八幡平市"/>
    <x v="12"/>
    <x v="5"/>
    <n v="4"/>
    <n v="0.64"/>
    <n v="1"/>
    <n v="0.24"/>
    <n v="3"/>
    <n v="1.55"/>
    <x v="0"/>
  </r>
  <r>
    <x v="0"/>
    <s v="八幡平市"/>
    <x v="12"/>
    <x v="6"/>
    <n v="139"/>
    <n v="22.24"/>
    <n v="87"/>
    <n v="20.86"/>
    <n v="50"/>
    <n v="25.77"/>
    <x v="5"/>
  </r>
  <r>
    <x v="0"/>
    <s v="八幡平市"/>
    <x v="12"/>
    <x v="7"/>
    <n v="2"/>
    <n v="0.32"/>
    <n v="1"/>
    <n v="0.24"/>
    <n v="1"/>
    <n v="0.52"/>
    <x v="0"/>
  </r>
  <r>
    <x v="0"/>
    <s v="八幡平市"/>
    <x v="12"/>
    <x v="8"/>
    <n v="49"/>
    <n v="7.84"/>
    <n v="39"/>
    <n v="9.35"/>
    <n v="9"/>
    <n v="4.6399999999999997"/>
    <x v="0"/>
  </r>
  <r>
    <x v="0"/>
    <s v="八幡平市"/>
    <x v="12"/>
    <x v="9"/>
    <n v="15"/>
    <n v="2.4"/>
    <n v="13"/>
    <n v="3.12"/>
    <n v="2"/>
    <n v="1.03"/>
    <x v="0"/>
  </r>
  <r>
    <x v="0"/>
    <s v="八幡平市"/>
    <x v="12"/>
    <x v="10"/>
    <n v="107"/>
    <n v="17.12"/>
    <n v="91"/>
    <n v="21.82"/>
    <n v="14"/>
    <n v="7.22"/>
    <x v="0"/>
  </r>
  <r>
    <x v="0"/>
    <s v="八幡平市"/>
    <x v="12"/>
    <x v="11"/>
    <n v="89"/>
    <n v="14.24"/>
    <n v="78"/>
    <n v="18.71"/>
    <n v="11"/>
    <n v="5.67"/>
    <x v="0"/>
  </r>
  <r>
    <x v="0"/>
    <s v="八幡平市"/>
    <x v="12"/>
    <x v="12"/>
    <n v="24"/>
    <n v="3.84"/>
    <n v="15"/>
    <n v="3.6"/>
    <n v="5"/>
    <n v="2.58"/>
    <x v="0"/>
  </r>
  <r>
    <x v="0"/>
    <s v="八幡平市"/>
    <x v="12"/>
    <x v="13"/>
    <n v="41"/>
    <n v="6.56"/>
    <n v="13"/>
    <n v="3.12"/>
    <n v="28"/>
    <n v="14.43"/>
    <x v="0"/>
  </r>
  <r>
    <x v="0"/>
    <s v="八幡平市"/>
    <x v="12"/>
    <x v="14"/>
    <n v="27"/>
    <n v="4.32"/>
    <n v="15"/>
    <n v="3.6"/>
    <n v="7"/>
    <n v="3.61"/>
    <x v="9"/>
  </r>
  <r>
    <x v="0"/>
    <s v="奥州市"/>
    <x v="13"/>
    <x v="0"/>
    <n v="0"/>
    <n v="0"/>
    <n v="0"/>
    <n v="0"/>
    <n v="0"/>
    <n v="0"/>
    <x v="0"/>
  </r>
  <r>
    <x v="0"/>
    <s v="奥州市"/>
    <x v="13"/>
    <x v="1"/>
    <n v="322"/>
    <n v="10.89"/>
    <n v="118"/>
    <n v="6.6"/>
    <n v="204"/>
    <n v="17.77"/>
    <x v="0"/>
  </r>
  <r>
    <x v="0"/>
    <s v="奥州市"/>
    <x v="13"/>
    <x v="2"/>
    <n v="223"/>
    <n v="7.54"/>
    <n v="122"/>
    <n v="6.82"/>
    <n v="101"/>
    <n v="8.8000000000000007"/>
    <x v="0"/>
  </r>
  <r>
    <x v="0"/>
    <s v="奥州市"/>
    <x v="13"/>
    <x v="3"/>
    <n v="2"/>
    <n v="7.0000000000000007E-2"/>
    <n v="0"/>
    <n v="0"/>
    <n v="1"/>
    <n v="0.09"/>
    <x v="0"/>
  </r>
  <r>
    <x v="0"/>
    <s v="奥州市"/>
    <x v="13"/>
    <x v="4"/>
    <n v="15"/>
    <n v="0.51"/>
    <n v="1"/>
    <n v="0.06"/>
    <n v="14"/>
    <n v="1.22"/>
    <x v="0"/>
  </r>
  <r>
    <x v="0"/>
    <s v="奥州市"/>
    <x v="13"/>
    <x v="5"/>
    <n v="13"/>
    <n v="0.44"/>
    <n v="4"/>
    <n v="0.22"/>
    <n v="9"/>
    <n v="0.78"/>
    <x v="0"/>
  </r>
  <r>
    <x v="0"/>
    <s v="奥州市"/>
    <x v="13"/>
    <x v="6"/>
    <n v="719"/>
    <n v="24.31"/>
    <n v="352"/>
    <n v="19.68"/>
    <n v="365"/>
    <n v="31.79"/>
    <x v="5"/>
  </r>
  <r>
    <x v="0"/>
    <s v="奥州市"/>
    <x v="13"/>
    <x v="7"/>
    <n v="25"/>
    <n v="0.85"/>
    <n v="8"/>
    <n v="0.45"/>
    <n v="16"/>
    <n v="1.39"/>
    <x v="1"/>
  </r>
  <r>
    <x v="0"/>
    <s v="奥州市"/>
    <x v="13"/>
    <x v="8"/>
    <n v="293"/>
    <n v="9.91"/>
    <n v="199"/>
    <n v="11.12"/>
    <n v="93"/>
    <n v="8.1"/>
    <x v="0"/>
  </r>
  <r>
    <x v="0"/>
    <s v="奥州市"/>
    <x v="13"/>
    <x v="9"/>
    <n v="118"/>
    <n v="3.99"/>
    <n v="65"/>
    <n v="3.63"/>
    <n v="50"/>
    <n v="4.3600000000000003"/>
    <x v="0"/>
  </r>
  <r>
    <x v="0"/>
    <s v="奥州市"/>
    <x v="13"/>
    <x v="10"/>
    <n v="450"/>
    <n v="15.21"/>
    <n v="374"/>
    <n v="20.91"/>
    <n v="76"/>
    <n v="6.62"/>
    <x v="0"/>
  </r>
  <r>
    <x v="0"/>
    <s v="奥州市"/>
    <x v="13"/>
    <x v="11"/>
    <n v="476"/>
    <n v="16.09"/>
    <n v="407"/>
    <n v="22.75"/>
    <n v="68"/>
    <n v="5.92"/>
    <x v="0"/>
  </r>
  <r>
    <x v="0"/>
    <s v="奥州市"/>
    <x v="13"/>
    <x v="12"/>
    <n v="69"/>
    <n v="2.33"/>
    <n v="45"/>
    <n v="2.52"/>
    <n v="15"/>
    <n v="1.31"/>
    <x v="1"/>
  </r>
  <r>
    <x v="0"/>
    <s v="奥州市"/>
    <x v="13"/>
    <x v="13"/>
    <n v="141"/>
    <n v="4.7699999999999996"/>
    <n v="56"/>
    <n v="3.13"/>
    <n v="85"/>
    <n v="7.4"/>
    <x v="0"/>
  </r>
  <r>
    <x v="0"/>
    <s v="奥州市"/>
    <x v="13"/>
    <x v="14"/>
    <n v="92"/>
    <n v="3.11"/>
    <n v="38"/>
    <n v="2.12"/>
    <n v="51"/>
    <n v="4.4400000000000004"/>
    <x v="10"/>
  </r>
  <r>
    <x v="0"/>
    <s v="滝沢市"/>
    <x v="14"/>
    <x v="0"/>
    <n v="0"/>
    <n v="0"/>
    <n v="0"/>
    <n v="0"/>
    <n v="0"/>
    <n v="0"/>
    <x v="0"/>
  </r>
  <r>
    <x v="0"/>
    <s v="滝沢市"/>
    <x v="14"/>
    <x v="1"/>
    <n v="196"/>
    <n v="23.59"/>
    <n v="62"/>
    <n v="15.42"/>
    <n v="134"/>
    <n v="31.83"/>
    <x v="0"/>
  </r>
  <r>
    <x v="0"/>
    <s v="滝沢市"/>
    <x v="14"/>
    <x v="2"/>
    <n v="61"/>
    <n v="7.34"/>
    <n v="23"/>
    <n v="5.72"/>
    <n v="37"/>
    <n v="8.7899999999999991"/>
    <x v="1"/>
  </r>
  <r>
    <x v="0"/>
    <s v="滝沢市"/>
    <x v="14"/>
    <x v="3"/>
    <n v="1"/>
    <n v="0.12"/>
    <n v="0"/>
    <n v="0"/>
    <n v="1"/>
    <n v="0.24"/>
    <x v="0"/>
  </r>
  <r>
    <x v="0"/>
    <s v="滝沢市"/>
    <x v="14"/>
    <x v="4"/>
    <n v="18"/>
    <n v="2.17"/>
    <n v="0"/>
    <n v="0"/>
    <n v="17"/>
    <n v="4.04"/>
    <x v="1"/>
  </r>
  <r>
    <x v="0"/>
    <s v="滝沢市"/>
    <x v="14"/>
    <x v="5"/>
    <n v="8"/>
    <n v="0.96"/>
    <n v="4"/>
    <n v="1"/>
    <n v="4"/>
    <n v="0.95"/>
    <x v="0"/>
  </r>
  <r>
    <x v="0"/>
    <s v="滝沢市"/>
    <x v="14"/>
    <x v="6"/>
    <n v="142"/>
    <n v="17.09"/>
    <n v="51"/>
    <n v="12.69"/>
    <n v="91"/>
    <n v="21.62"/>
    <x v="0"/>
  </r>
  <r>
    <x v="0"/>
    <s v="滝沢市"/>
    <x v="14"/>
    <x v="7"/>
    <n v="9"/>
    <n v="1.08"/>
    <n v="3"/>
    <n v="0.75"/>
    <n v="6"/>
    <n v="1.43"/>
    <x v="0"/>
  </r>
  <r>
    <x v="0"/>
    <s v="滝沢市"/>
    <x v="14"/>
    <x v="8"/>
    <n v="60"/>
    <n v="7.22"/>
    <n v="30"/>
    <n v="7.46"/>
    <n v="29"/>
    <n v="6.89"/>
    <x v="0"/>
  </r>
  <r>
    <x v="0"/>
    <s v="滝沢市"/>
    <x v="14"/>
    <x v="9"/>
    <n v="46"/>
    <n v="5.54"/>
    <n v="28"/>
    <n v="6.97"/>
    <n v="16"/>
    <n v="3.8"/>
    <x v="0"/>
  </r>
  <r>
    <x v="0"/>
    <s v="滝沢市"/>
    <x v="14"/>
    <x v="10"/>
    <n v="72"/>
    <n v="8.66"/>
    <n v="53"/>
    <n v="13.18"/>
    <n v="19"/>
    <n v="4.51"/>
    <x v="0"/>
  </r>
  <r>
    <x v="0"/>
    <s v="滝沢市"/>
    <x v="14"/>
    <x v="11"/>
    <n v="103"/>
    <n v="12.39"/>
    <n v="86"/>
    <n v="21.39"/>
    <n v="17"/>
    <n v="4.04"/>
    <x v="0"/>
  </r>
  <r>
    <x v="0"/>
    <s v="滝沢市"/>
    <x v="14"/>
    <x v="12"/>
    <n v="28"/>
    <n v="3.37"/>
    <n v="26"/>
    <n v="6.47"/>
    <n v="2"/>
    <n v="0.48"/>
    <x v="0"/>
  </r>
  <r>
    <x v="0"/>
    <s v="滝沢市"/>
    <x v="14"/>
    <x v="13"/>
    <n v="42"/>
    <n v="5.05"/>
    <n v="17"/>
    <n v="4.2300000000000004"/>
    <n v="23"/>
    <n v="5.46"/>
    <x v="5"/>
  </r>
  <r>
    <x v="0"/>
    <s v="滝沢市"/>
    <x v="14"/>
    <x v="14"/>
    <n v="45"/>
    <n v="5.42"/>
    <n v="19"/>
    <n v="4.7300000000000004"/>
    <n v="25"/>
    <n v="5.94"/>
    <x v="1"/>
  </r>
  <r>
    <x v="0"/>
    <s v="岩手郡雫石町"/>
    <x v="15"/>
    <x v="0"/>
    <n v="0"/>
    <n v="0"/>
    <n v="0"/>
    <n v="0"/>
    <n v="0"/>
    <n v="0"/>
    <x v="0"/>
  </r>
  <r>
    <x v="0"/>
    <s v="岩手郡雫石町"/>
    <x v="15"/>
    <x v="1"/>
    <n v="63"/>
    <n v="14.79"/>
    <n v="29"/>
    <n v="10.43"/>
    <n v="34"/>
    <n v="24.64"/>
    <x v="0"/>
  </r>
  <r>
    <x v="0"/>
    <s v="岩手郡雫石町"/>
    <x v="15"/>
    <x v="2"/>
    <n v="26"/>
    <n v="6.1"/>
    <n v="12"/>
    <n v="4.32"/>
    <n v="13"/>
    <n v="9.42"/>
    <x v="1"/>
  </r>
  <r>
    <x v="0"/>
    <s v="岩手郡雫石町"/>
    <x v="15"/>
    <x v="3"/>
    <n v="2"/>
    <n v="0.47"/>
    <n v="0"/>
    <n v="0"/>
    <n v="2"/>
    <n v="1.45"/>
    <x v="0"/>
  </r>
  <r>
    <x v="0"/>
    <s v="岩手郡雫石町"/>
    <x v="15"/>
    <x v="4"/>
    <n v="0"/>
    <n v="0"/>
    <n v="0"/>
    <n v="0"/>
    <n v="0"/>
    <n v="0"/>
    <x v="0"/>
  </r>
  <r>
    <x v="0"/>
    <s v="岩手郡雫石町"/>
    <x v="15"/>
    <x v="5"/>
    <n v="6"/>
    <n v="1.41"/>
    <n v="2"/>
    <n v="0.72"/>
    <n v="4"/>
    <n v="2.9"/>
    <x v="0"/>
  </r>
  <r>
    <x v="0"/>
    <s v="岩手郡雫石町"/>
    <x v="15"/>
    <x v="6"/>
    <n v="82"/>
    <n v="19.25"/>
    <n v="50"/>
    <n v="17.989999999999998"/>
    <n v="32"/>
    <n v="23.19"/>
    <x v="0"/>
  </r>
  <r>
    <x v="0"/>
    <s v="岩手郡雫石町"/>
    <x v="15"/>
    <x v="7"/>
    <n v="4"/>
    <n v="0.94"/>
    <n v="4"/>
    <n v="1.44"/>
    <n v="0"/>
    <n v="0"/>
    <x v="0"/>
  </r>
  <r>
    <x v="0"/>
    <s v="岩手郡雫石町"/>
    <x v="15"/>
    <x v="8"/>
    <n v="34"/>
    <n v="7.98"/>
    <n v="27"/>
    <n v="9.7100000000000009"/>
    <n v="6"/>
    <n v="4.3499999999999996"/>
    <x v="0"/>
  </r>
  <r>
    <x v="0"/>
    <s v="岩手郡雫石町"/>
    <x v="15"/>
    <x v="9"/>
    <n v="16"/>
    <n v="3.76"/>
    <n v="13"/>
    <n v="4.68"/>
    <n v="2"/>
    <n v="1.45"/>
    <x v="0"/>
  </r>
  <r>
    <x v="0"/>
    <s v="岩手郡雫石町"/>
    <x v="15"/>
    <x v="10"/>
    <n v="85"/>
    <n v="19.95"/>
    <n v="69"/>
    <n v="24.82"/>
    <n v="16"/>
    <n v="11.59"/>
    <x v="0"/>
  </r>
  <r>
    <x v="0"/>
    <s v="岩手郡雫石町"/>
    <x v="15"/>
    <x v="11"/>
    <n v="56"/>
    <n v="13.15"/>
    <n v="49"/>
    <n v="17.63"/>
    <n v="7"/>
    <n v="5.07"/>
    <x v="0"/>
  </r>
  <r>
    <x v="0"/>
    <s v="岩手郡雫石町"/>
    <x v="15"/>
    <x v="12"/>
    <n v="15"/>
    <n v="3.52"/>
    <n v="9"/>
    <n v="3.24"/>
    <n v="1"/>
    <n v="0.72"/>
    <x v="0"/>
  </r>
  <r>
    <x v="0"/>
    <s v="岩手郡雫石町"/>
    <x v="15"/>
    <x v="13"/>
    <n v="18"/>
    <n v="4.2300000000000004"/>
    <n v="5"/>
    <n v="1.8"/>
    <n v="13"/>
    <n v="9.42"/>
    <x v="0"/>
  </r>
  <r>
    <x v="0"/>
    <s v="岩手郡雫石町"/>
    <x v="15"/>
    <x v="14"/>
    <n v="19"/>
    <n v="4.46"/>
    <n v="9"/>
    <n v="3.24"/>
    <n v="8"/>
    <n v="5.8"/>
    <x v="0"/>
  </r>
  <r>
    <x v="0"/>
    <s v="岩手郡葛巻町"/>
    <x v="16"/>
    <x v="0"/>
    <n v="0"/>
    <n v="0"/>
    <n v="0"/>
    <n v="0"/>
    <n v="0"/>
    <n v="0"/>
    <x v="0"/>
  </r>
  <r>
    <x v="0"/>
    <s v="岩手郡葛巻町"/>
    <x v="16"/>
    <x v="1"/>
    <n v="24"/>
    <n v="13.04"/>
    <n v="14"/>
    <n v="11.29"/>
    <n v="10"/>
    <n v="18.18"/>
    <x v="0"/>
  </r>
  <r>
    <x v="0"/>
    <s v="岩手郡葛巻町"/>
    <x v="16"/>
    <x v="2"/>
    <n v="18"/>
    <n v="9.7799999999999994"/>
    <n v="6"/>
    <n v="4.84"/>
    <n v="12"/>
    <n v="21.82"/>
    <x v="0"/>
  </r>
  <r>
    <x v="0"/>
    <s v="岩手郡葛巻町"/>
    <x v="16"/>
    <x v="3"/>
    <n v="0"/>
    <n v="0"/>
    <n v="0"/>
    <n v="0"/>
    <n v="0"/>
    <n v="0"/>
    <x v="0"/>
  </r>
  <r>
    <x v="0"/>
    <s v="岩手郡葛巻町"/>
    <x v="16"/>
    <x v="4"/>
    <n v="1"/>
    <n v="0.54"/>
    <n v="0"/>
    <n v="0"/>
    <n v="1"/>
    <n v="1.82"/>
    <x v="0"/>
  </r>
  <r>
    <x v="0"/>
    <s v="岩手郡葛巻町"/>
    <x v="16"/>
    <x v="5"/>
    <n v="0"/>
    <n v="0"/>
    <n v="0"/>
    <n v="0"/>
    <n v="0"/>
    <n v="0"/>
    <x v="0"/>
  </r>
  <r>
    <x v="0"/>
    <s v="岩手郡葛巻町"/>
    <x v="16"/>
    <x v="6"/>
    <n v="67"/>
    <n v="36.409999999999997"/>
    <n v="50"/>
    <n v="40.32"/>
    <n v="16"/>
    <n v="29.09"/>
    <x v="1"/>
  </r>
  <r>
    <x v="0"/>
    <s v="岩手郡葛巻町"/>
    <x v="16"/>
    <x v="7"/>
    <n v="0"/>
    <n v="0"/>
    <n v="0"/>
    <n v="0"/>
    <n v="0"/>
    <n v="0"/>
    <x v="0"/>
  </r>
  <r>
    <x v="0"/>
    <s v="岩手郡葛巻町"/>
    <x v="16"/>
    <x v="8"/>
    <n v="12"/>
    <n v="6.52"/>
    <n v="10"/>
    <n v="8.06"/>
    <n v="2"/>
    <n v="3.64"/>
    <x v="0"/>
  </r>
  <r>
    <x v="0"/>
    <s v="岩手郡葛巻町"/>
    <x v="16"/>
    <x v="9"/>
    <n v="4"/>
    <n v="2.17"/>
    <n v="4"/>
    <n v="3.23"/>
    <n v="0"/>
    <n v="0"/>
    <x v="0"/>
  </r>
  <r>
    <x v="0"/>
    <s v="岩手郡葛巻町"/>
    <x v="16"/>
    <x v="10"/>
    <n v="19"/>
    <n v="10.33"/>
    <n v="13"/>
    <n v="10.48"/>
    <n v="5"/>
    <n v="9.09"/>
    <x v="0"/>
  </r>
  <r>
    <x v="0"/>
    <s v="岩手郡葛巻町"/>
    <x v="16"/>
    <x v="11"/>
    <n v="22"/>
    <n v="11.96"/>
    <n v="20"/>
    <n v="16.13"/>
    <n v="2"/>
    <n v="3.64"/>
    <x v="0"/>
  </r>
  <r>
    <x v="0"/>
    <s v="岩手郡葛巻町"/>
    <x v="16"/>
    <x v="12"/>
    <n v="2"/>
    <n v="1.0900000000000001"/>
    <n v="1"/>
    <n v="0.81"/>
    <n v="0"/>
    <n v="0"/>
    <x v="0"/>
  </r>
  <r>
    <x v="0"/>
    <s v="岩手郡葛巻町"/>
    <x v="16"/>
    <x v="13"/>
    <n v="9"/>
    <n v="4.8899999999999997"/>
    <n v="4"/>
    <n v="3.23"/>
    <n v="4"/>
    <n v="7.27"/>
    <x v="0"/>
  </r>
  <r>
    <x v="0"/>
    <s v="岩手郡葛巻町"/>
    <x v="16"/>
    <x v="14"/>
    <n v="6"/>
    <n v="3.26"/>
    <n v="2"/>
    <n v="1.61"/>
    <n v="3"/>
    <n v="5.45"/>
    <x v="1"/>
  </r>
  <r>
    <x v="0"/>
    <s v="岩手郡岩手町"/>
    <x v="17"/>
    <x v="0"/>
    <n v="0"/>
    <n v="0"/>
    <n v="0"/>
    <n v="0"/>
    <n v="0"/>
    <n v="0"/>
    <x v="0"/>
  </r>
  <r>
    <x v="0"/>
    <s v="岩手郡岩手町"/>
    <x v="17"/>
    <x v="1"/>
    <n v="48"/>
    <n v="16.84"/>
    <n v="27"/>
    <n v="13.78"/>
    <n v="21"/>
    <n v="26.25"/>
    <x v="0"/>
  </r>
  <r>
    <x v="0"/>
    <s v="岩手郡岩手町"/>
    <x v="17"/>
    <x v="2"/>
    <n v="15"/>
    <n v="5.26"/>
    <n v="6"/>
    <n v="3.06"/>
    <n v="9"/>
    <n v="11.25"/>
    <x v="0"/>
  </r>
  <r>
    <x v="0"/>
    <s v="岩手郡岩手町"/>
    <x v="17"/>
    <x v="3"/>
    <n v="0"/>
    <n v="0"/>
    <n v="0"/>
    <n v="0"/>
    <n v="0"/>
    <n v="0"/>
    <x v="0"/>
  </r>
  <r>
    <x v="0"/>
    <s v="岩手郡岩手町"/>
    <x v="17"/>
    <x v="4"/>
    <n v="2"/>
    <n v="0.7"/>
    <n v="0"/>
    <n v="0"/>
    <n v="2"/>
    <n v="2.5"/>
    <x v="0"/>
  </r>
  <r>
    <x v="0"/>
    <s v="岩手郡岩手町"/>
    <x v="17"/>
    <x v="5"/>
    <n v="3"/>
    <n v="1.05"/>
    <n v="1"/>
    <n v="0.51"/>
    <n v="2"/>
    <n v="2.5"/>
    <x v="0"/>
  </r>
  <r>
    <x v="0"/>
    <s v="岩手郡岩手町"/>
    <x v="17"/>
    <x v="6"/>
    <n v="81"/>
    <n v="28.42"/>
    <n v="59"/>
    <n v="30.1"/>
    <n v="22"/>
    <n v="27.5"/>
    <x v="0"/>
  </r>
  <r>
    <x v="0"/>
    <s v="岩手郡岩手町"/>
    <x v="17"/>
    <x v="7"/>
    <n v="0"/>
    <n v="0"/>
    <n v="0"/>
    <n v="0"/>
    <n v="0"/>
    <n v="0"/>
    <x v="0"/>
  </r>
  <r>
    <x v="0"/>
    <s v="岩手郡岩手町"/>
    <x v="17"/>
    <x v="8"/>
    <n v="9"/>
    <n v="3.16"/>
    <n v="5"/>
    <n v="2.5499999999999998"/>
    <n v="4"/>
    <n v="5"/>
    <x v="0"/>
  </r>
  <r>
    <x v="0"/>
    <s v="岩手郡岩手町"/>
    <x v="17"/>
    <x v="9"/>
    <n v="7"/>
    <n v="2.46"/>
    <n v="5"/>
    <n v="2.5499999999999998"/>
    <n v="2"/>
    <n v="2.5"/>
    <x v="0"/>
  </r>
  <r>
    <x v="0"/>
    <s v="岩手郡岩手町"/>
    <x v="17"/>
    <x v="10"/>
    <n v="33"/>
    <n v="11.58"/>
    <n v="29"/>
    <n v="14.8"/>
    <n v="4"/>
    <n v="5"/>
    <x v="0"/>
  </r>
  <r>
    <x v="0"/>
    <s v="岩手郡岩手町"/>
    <x v="17"/>
    <x v="11"/>
    <n v="46"/>
    <n v="16.14"/>
    <n v="44"/>
    <n v="22.45"/>
    <n v="2"/>
    <n v="2.5"/>
    <x v="0"/>
  </r>
  <r>
    <x v="0"/>
    <s v="岩手郡岩手町"/>
    <x v="17"/>
    <x v="12"/>
    <n v="12"/>
    <n v="4.21"/>
    <n v="6"/>
    <n v="3.06"/>
    <n v="0"/>
    <n v="0"/>
    <x v="0"/>
  </r>
  <r>
    <x v="0"/>
    <s v="岩手郡岩手町"/>
    <x v="17"/>
    <x v="13"/>
    <n v="17"/>
    <n v="5.96"/>
    <n v="6"/>
    <n v="3.06"/>
    <n v="10"/>
    <n v="12.5"/>
    <x v="0"/>
  </r>
  <r>
    <x v="0"/>
    <s v="岩手郡岩手町"/>
    <x v="17"/>
    <x v="14"/>
    <n v="12"/>
    <n v="4.21"/>
    <n v="8"/>
    <n v="4.08"/>
    <n v="2"/>
    <n v="2.5"/>
    <x v="1"/>
  </r>
  <r>
    <x v="0"/>
    <s v="紫波郡紫波町"/>
    <x v="18"/>
    <x v="0"/>
    <n v="0"/>
    <n v="0"/>
    <n v="0"/>
    <n v="0"/>
    <n v="0"/>
    <n v="0"/>
    <x v="0"/>
  </r>
  <r>
    <x v="0"/>
    <s v="紫波郡紫波町"/>
    <x v="18"/>
    <x v="1"/>
    <n v="99"/>
    <n v="15.49"/>
    <n v="34"/>
    <n v="9.5"/>
    <n v="65"/>
    <n v="25"/>
    <x v="0"/>
  </r>
  <r>
    <x v="0"/>
    <s v="紫波郡紫波町"/>
    <x v="18"/>
    <x v="2"/>
    <n v="42"/>
    <n v="6.57"/>
    <n v="14"/>
    <n v="3.91"/>
    <n v="28"/>
    <n v="10.77"/>
    <x v="0"/>
  </r>
  <r>
    <x v="0"/>
    <s v="紫波郡紫波町"/>
    <x v="18"/>
    <x v="3"/>
    <n v="0"/>
    <n v="0"/>
    <n v="0"/>
    <n v="0"/>
    <n v="0"/>
    <n v="0"/>
    <x v="0"/>
  </r>
  <r>
    <x v="0"/>
    <s v="紫波郡紫波町"/>
    <x v="18"/>
    <x v="4"/>
    <n v="3"/>
    <n v="0.47"/>
    <n v="1"/>
    <n v="0.28000000000000003"/>
    <n v="2"/>
    <n v="0.77"/>
    <x v="0"/>
  </r>
  <r>
    <x v="0"/>
    <s v="紫波郡紫波町"/>
    <x v="18"/>
    <x v="5"/>
    <n v="4"/>
    <n v="0.63"/>
    <n v="0"/>
    <n v="0"/>
    <n v="4"/>
    <n v="1.54"/>
    <x v="0"/>
  </r>
  <r>
    <x v="0"/>
    <s v="紫波郡紫波町"/>
    <x v="18"/>
    <x v="6"/>
    <n v="155"/>
    <n v="24.26"/>
    <n v="79"/>
    <n v="22.07"/>
    <n v="74"/>
    <n v="28.46"/>
    <x v="5"/>
  </r>
  <r>
    <x v="0"/>
    <s v="紫波郡紫波町"/>
    <x v="18"/>
    <x v="7"/>
    <n v="5"/>
    <n v="0.78"/>
    <n v="2"/>
    <n v="0.56000000000000005"/>
    <n v="3"/>
    <n v="1.1499999999999999"/>
    <x v="0"/>
  </r>
  <r>
    <x v="0"/>
    <s v="紫波郡紫波町"/>
    <x v="18"/>
    <x v="8"/>
    <n v="42"/>
    <n v="6.57"/>
    <n v="17"/>
    <n v="4.75"/>
    <n v="23"/>
    <n v="8.85"/>
    <x v="0"/>
  </r>
  <r>
    <x v="0"/>
    <s v="紫波郡紫波町"/>
    <x v="18"/>
    <x v="9"/>
    <n v="20"/>
    <n v="3.13"/>
    <n v="7"/>
    <n v="1.96"/>
    <n v="12"/>
    <n v="4.62"/>
    <x v="0"/>
  </r>
  <r>
    <x v="0"/>
    <s v="紫波郡紫波町"/>
    <x v="18"/>
    <x v="10"/>
    <n v="65"/>
    <n v="10.17"/>
    <n v="55"/>
    <n v="15.36"/>
    <n v="10"/>
    <n v="3.85"/>
    <x v="0"/>
  </r>
  <r>
    <x v="0"/>
    <s v="紫波郡紫波町"/>
    <x v="18"/>
    <x v="11"/>
    <n v="116"/>
    <n v="18.149999999999999"/>
    <n v="103"/>
    <n v="28.77"/>
    <n v="12"/>
    <n v="4.62"/>
    <x v="0"/>
  </r>
  <r>
    <x v="0"/>
    <s v="紫波郡紫波町"/>
    <x v="18"/>
    <x v="12"/>
    <n v="30"/>
    <n v="4.6900000000000004"/>
    <n v="16"/>
    <n v="4.47"/>
    <n v="5"/>
    <n v="1.92"/>
    <x v="0"/>
  </r>
  <r>
    <x v="0"/>
    <s v="紫波郡紫波町"/>
    <x v="18"/>
    <x v="13"/>
    <n v="31"/>
    <n v="4.8499999999999996"/>
    <n v="17"/>
    <n v="4.75"/>
    <n v="9"/>
    <n v="3.46"/>
    <x v="0"/>
  </r>
  <r>
    <x v="0"/>
    <s v="紫波郡紫波町"/>
    <x v="18"/>
    <x v="14"/>
    <n v="27"/>
    <n v="4.2300000000000004"/>
    <n v="13"/>
    <n v="3.63"/>
    <n v="13"/>
    <n v="5"/>
    <x v="0"/>
  </r>
  <r>
    <x v="0"/>
    <s v="紫波郡矢巾町"/>
    <x v="19"/>
    <x v="0"/>
    <n v="1"/>
    <n v="0.16"/>
    <n v="0"/>
    <n v="0"/>
    <n v="1"/>
    <n v="0.31"/>
    <x v="0"/>
  </r>
  <r>
    <x v="0"/>
    <s v="紫波郡矢巾町"/>
    <x v="19"/>
    <x v="1"/>
    <n v="76"/>
    <n v="12.28"/>
    <n v="21"/>
    <n v="7.27"/>
    <n v="55"/>
    <n v="16.98"/>
    <x v="0"/>
  </r>
  <r>
    <x v="0"/>
    <s v="紫波郡矢巾町"/>
    <x v="19"/>
    <x v="2"/>
    <n v="38"/>
    <n v="6.14"/>
    <n v="18"/>
    <n v="6.23"/>
    <n v="20"/>
    <n v="6.17"/>
    <x v="0"/>
  </r>
  <r>
    <x v="0"/>
    <s v="紫波郡矢巾町"/>
    <x v="19"/>
    <x v="3"/>
    <n v="2"/>
    <n v="0.32"/>
    <n v="0"/>
    <n v="0"/>
    <n v="1"/>
    <n v="0.31"/>
    <x v="0"/>
  </r>
  <r>
    <x v="0"/>
    <s v="紫波郡矢巾町"/>
    <x v="19"/>
    <x v="4"/>
    <n v="2"/>
    <n v="0.32"/>
    <n v="0"/>
    <n v="0"/>
    <n v="2"/>
    <n v="0.62"/>
    <x v="0"/>
  </r>
  <r>
    <x v="0"/>
    <s v="紫波郡矢巾町"/>
    <x v="19"/>
    <x v="5"/>
    <n v="22"/>
    <n v="3.55"/>
    <n v="5"/>
    <n v="1.73"/>
    <n v="17"/>
    <n v="5.25"/>
    <x v="0"/>
  </r>
  <r>
    <x v="0"/>
    <s v="紫波郡矢巾町"/>
    <x v="19"/>
    <x v="6"/>
    <n v="164"/>
    <n v="26.49"/>
    <n v="59"/>
    <n v="20.420000000000002"/>
    <n v="105"/>
    <n v="32.409999999999997"/>
    <x v="0"/>
  </r>
  <r>
    <x v="0"/>
    <s v="紫波郡矢巾町"/>
    <x v="19"/>
    <x v="7"/>
    <n v="6"/>
    <n v="0.97"/>
    <n v="0"/>
    <n v="0"/>
    <n v="5"/>
    <n v="1.54"/>
    <x v="0"/>
  </r>
  <r>
    <x v="0"/>
    <s v="紫波郡矢巾町"/>
    <x v="19"/>
    <x v="8"/>
    <n v="82"/>
    <n v="13.25"/>
    <n v="43"/>
    <n v="14.88"/>
    <n v="38"/>
    <n v="11.73"/>
    <x v="0"/>
  </r>
  <r>
    <x v="0"/>
    <s v="紫波郡矢巾町"/>
    <x v="19"/>
    <x v="9"/>
    <n v="28"/>
    <n v="4.5199999999999996"/>
    <n v="12"/>
    <n v="4.1500000000000004"/>
    <n v="14"/>
    <n v="4.32"/>
    <x v="5"/>
  </r>
  <r>
    <x v="0"/>
    <s v="紫波郡矢巾町"/>
    <x v="19"/>
    <x v="10"/>
    <n v="51"/>
    <n v="8.24"/>
    <n v="40"/>
    <n v="13.84"/>
    <n v="11"/>
    <n v="3.4"/>
    <x v="0"/>
  </r>
  <r>
    <x v="0"/>
    <s v="紫波郡矢巾町"/>
    <x v="19"/>
    <x v="11"/>
    <n v="75"/>
    <n v="12.12"/>
    <n v="57"/>
    <n v="19.72"/>
    <n v="18"/>
    <n v="5.56"/>
    <x v="0"/>
  </r>
  <r>
    <x v="0"/>
    <s v="紫波郡矢巾町"/>
    <x v="19"/>
    <x v="12"/>
    <n v="16"/>
    <n v="2.58"/>
    <n v="10"/>
    <n v="3.46"/>
    <n v="5"/>
    <n v="1.54"/>
    <x v="1"/>
  </r>
  <r>
    <x v="0"/>
    <s v="紫波郡矢巾町"/>
    <x v="19"/>
    <x v="13"/>
    <n v="29"/>
    <n v="4.68"/>
    <n v="13"/>
    <n v="4.5"/>
    <n v="16"/>
    <n v="4.9400000000000004"/>
    <x v="0"/>
  </r>
  <r>
    <x v="0"/>
    <s v="紫波郡矢巾町"/>
    <x v="19"/>
    <x v="14"/>
    <n v="27"/>
    <n v="4.3600000000000003"/>
    <n v="11"/>
    <n v="3.81"/>
    <n v="16"/>
    <n v="4.9400000000000004"/>
    <x v="0"/>
  </r>
  <r>
    <x v="0"/>
    <s v="和賀郡西和賀町"/>
    <x v="20"/>
    <x v="0"/>
    <n v="0"/>
    <n v="0"/>
    <n v="0"/>
    <n v="0"/>
    <n v="0"/>
    <n v="0"/>
    <x v="0"/>
  </r>
  <r>
    <x v="0"/>
    <s v="和賀郡西和賀町"/>
    <x v="20"/>
    <x v="1"/>
    <n v="25"/>
    <n v="11.9"/>
    <n v="12"/>
    <n v="8.57"/>
    <n v="13"/>
    <n v="20.309999999999999"/>
    <x v="0"/>
  </r>
  <r>
    <x v="0"/>
    <s v="和賀郡西和賀町"/>
    <x v="20"/>
    <x v="2"/>
    <n v="16"/>
    <n v="7.62"/>
    <n v="7"/>
    <n v="5"/>
    <n v="9"/>
    <n v="14.06"/>
    <x v="0"/>
  </r>
  <r>
    <x v="0"/>
    <s v="和賀郡西和賀町"/>
    <x v="20"/>
    <x v="3"/>
    <n v="0"/>
    <n v="0"/>
    <n v="0"/>
    <n v="0"/>
    <n v="0"/>
    <n v="0"/>
    <x v="0"/>
  </r>
  <r>
    <x v="0"/>
    <s v="和賀郡西和賀町"/>
    <x v="20"/>
    <x v="4"/>
    <n v="3"/>
    <n v="1.43"/>
    <n v="1"/>
    <n v="0.71"/>
    <n v="2"/>
    <n v="3.13"/>
    <x v="0"/>
  </r>
  <r>
    <x v="0"/>
    <s v="和賀郡西和賀町"/>
    <x v="20"/>
    <x v="5"/>
    <n v="3"/>
    <n v="1.43"/>
    <n v="0"/>
    <n v="0"/>
    <n v="2"/>
    <n v="3.13"/>
    <x v="1"/>
  </r>
  <r>
    <x v="0"/>
    <s v="和賀郡西和賀町"/>
    <x v="20"/>
    <x v="6"/>
    <n v="46"/>
    <n v="21.9"/>
    <n v="32"/>
    <n v="22.86"/>
    <n v="14"/>
    <n v="21.88"/>
    <x v="0"/>
  </r>
  <r>
    <x v="0"/>
    <s v="和賀郡西和賀町"/>
    <x v="20"/>
    <x v="7"/>
    <n v="1"/>
    <n v="0.48"/>
    <n v="0"/>
    <n v="0"/>
    <n v="1"/>
    <n v="1.56"/>
    <x v="0"/>
  </r>
  <r>
    <x v="0"/>
    <s v="和賀郡西和賀町"/>
    <x v="20"/>
    <x v="8"/>
    <n v="12"/>
    <n v="5.71"/>
    <n v="11"/>
    <n v="7.86"/>
    <n v="1"/>
    <n v="1.56"/>
    <x v="0"/>
  </r>
  <r>
    <x v="0"/>
    <s v="和賀郡西和賀町"/>
    <x v="20"/>
    <x v="9"/>
    <n v="8"/>
    <n v="3.81"/>
    <n v="6"/>
    <n v="4.29"/>
    <n v="2"/>
    <n v="3.13"/>
    <x v="0"/>
  </r>
  <r>
    <x v="0"/>
    <s v="和賀郡西和賀町"/>
    <x v="20"/>
    <x v="10"/>
    <n v="40"/>
    <n v="19.05"/>
    <n v="34"/>
    <n v="24.29"/>
    <n v="6"/>
    <n v="9.3800000000000008"/>
    <x v="0"/>
  </r>
  <r>
    <x v="0"/>
    <s v="和賀郡西和賀町"/>
    <x v="20"/>
    <x v="11"/>
    <n v="36"/>
    <n v="17.14"/>
    <n v="31"/>
    <n v="22.14"/>
    <n v="4"/>
    <n v="6.25"/>
    <x v="0"/>
  </r>
  <r>
    <x v="0"/>
    <s v="和賀郡西和賀町"/>
    <x v="20"/>
    <x v="12"/>
    <n v="5"/>
    <n v="2.38"/>
    <n v="0"/>
    <n v="0"/>
    <n v="2"/>
    <n v="3.13"/>
    <x v="0"/>
  </r>
  <r>
    <x v="0"/>
    <s v="和賀郡西和賀町"/>
    <x v="20"/>
    <x v="13"/>
    <n v="1"/>
    <n v="0.48"/>
    <n v="0"/>
    <n v="0"/>
    <n v="1"/>
    <n v="1.56"/>
    <x v="0"/>
  </r>
  <r>
    <x v="0"/>
    <s v="和賀郡西和賀町"/>
    <x v="20"/>
    <x v="14"/>
    <n v="14"/>
    <n v="6.67"/>
    <n v="6"/>
    <n v="4.29"/>
    <n v="7"/>
    <n v="10.94"/>
    <x v="0"/>
  </r>
  <r>
    <x v="0"/>
    <s v="胆沢郡金ケ崎町"/>
    <x v="21"/>
    <x v="0"/>
    <n v="0"/>
    <n v="0"/>
    <n v="0"/>
    <n v="0"/>
    <n v="0"/>
    <n v="0"/>
    <x v="0"/>
  </r>
  <r>
    <x v="0"/>
    <s v="胆沢郡金ケ崎町"/>
    <x v="21"/>
    <x v="1"/>
    <n v="40"/>
    <n v="14.6"/>
    <n v="15"/>
    <n v="10.49"/>
    <n v="25"/>
    <n v="20.83"/>
    <x v="0"/>
  </r>
  <r>
    <x v="0"/>
    <s v="胆沢郡金ケ崎町"/>
    <x v="21"/>
    <x v="2"/>
    <n v="23"/>
    <n v="8.39"/>
    <n v="7"/>
    <n v="4.9000000000000004"/>
    <n v="16"/>
    <n v="13.33"/>
    <x v="0"/>
  </r>
  <r>
    <x v="0"/>
    <s v="胆沢郡金ケ崎町"/>
    <x v="21"/>
    <x v="3"/>
    <n v="1"/>
    <n v="0.36"/>
    <n v="0"/>
    <n v="0"/>
    <n v="1"/>
    <n v="0.83"/>
    <x v="0"/>
  </r>
  <r>
    <x v="0"/>
    <s v="胆沢郡金ケ崎町"/>
    <x v="21"/>
    <x v="4"/>
    <n v="1"/>
    <n v="0.36"/>
    <n v="0"/>
    <n v="0"/>
    <n v="1"/>
    <n v="0.83"/>
    <x v="0"/>
  </r>
  <r>
    <x v="0"/>
    <s v="胆沢郡金ケ崎町"/>
    <x v="21"/>
    <x v="5"/>
    <n v="3"/>
    <n v="1.0900000000000001"/>
    <n v="0"/>
    <n v="0"/>
    <n v="3"/>
    <n v="2.5"/>
    <x v="0"/>
  </r>
  <r>
    <x v="0"/>
    <s v="胆沢郡金ケ崎町"/>
    <x v="21"/>
    <x v="6"/>
    <n v="71"/>
    <n v="25.91"/>
    <n v="45"/>
    <n v="31.47"/>
    <n v="24"/>
    <n v="20"/>
    <x v="5"/>
  </r>
  <r>
    <x v="0"/>
    <s v="胆沢郡金ケ崎町"/>
    <x v="21"/>
    <x v="7"/>
    <n v="1"/>
    <n v="0.36"/>
    <n v="0"/>
    <n v="0"/>
    <n v="1"/>
    <n v="0.83"/>
    <x v="0"/>
  </r>
  <r>
    <x v="0"/>
    <s v="胆沢郡金ケ崎町"/>
    <x v="21"/>
    <x v="8"/>
    <n v="7"/>
    <n v="2.5499999999999998"/>
    <n v="1"/>
    <n v="0.7"/>
    <n v="5"/>
    <n v="4.17"/>
    <x v="0"/>
  </r>
  <r>
    <x v="0"/>
    <s v="胆沢郡金ケ崎町"/>
    <x v="21"/>
    <x v="9"/>
    <n v="7"/>
    <n v="2.5499999999999998"/>
    <n v="4"/>
    <n v="2.8"/>
    <n v="3"/>
    <n v="2.5"/>
    <x v="0"/>
  </r>
  <r>
    <x v="0"/>
    <s v="胆沢郡金ケ崎町"/>
    <x v="21"/>
    <x v="10"/>
    <n v="31"/>
    <n v="11.31"/>
    <n v="20"/>
    <n v="13.99"/>
    <n v="10"/>
    <n v="8.33"/>
    <x v="0"/>
  </r>
  <r>
    <x v="0"/>
    <s v="胆沢郡金ケ崎町"/>
    <x v="21"/>
    <x v="11"/>
    <n v="45"/>
    <n v="16.420000000000002"/>
    <n v="39"/>
    <n v="27.27"/>
    <n v="6"/>
    <n v="5"/>
    <x v="0"/>
  </r>
  <r>
    <x v="0"/>
    <s v="胆沢郡金ケ崎町"/>
    <x v="21"/>
    <x v="12"/>
    <n v="12"/>
    <n v="4.38"/>
    <n v="3"/>
    <n v="2.1"/>
    <n v="2"/>
    <n v="1.67"/>
    <x v="0"/>
  </r>
  <r>
    <x v="0"/>
    <s v="胆沢郡金ケ崎町"/>
    <x v="21"/>
    <x v="13"/>
    <n v="20"/>
    <n v="7.3"/>
    <n v="6"/>
    <n v="4.2"/>
    <n v="14"/>
    <n v="11.67"/>
    <x v="0"/>
  </r>
  <r>
    <x v="0"/>
    <s v="胆沢郡金ケ崎町"/>
    <x v="21"/>
    <x v="14"/>
    <n v="12"/>
    <n v="4.38"/>
    <n v="3"/>
    <n v="2.1"/>
    <n v="9"/>
    <n v="7.5"/>
    <x v="0"/>
  </r>
  <r>
    <x v="0"/>
    <s v="西磐井郡平泉町"/>
    <x v="22"/>
    <x v="0"/>
    <n v="0"/>
    <n v="0"/>
    <n v="0"/>
    <n v="0"/>
    <n v="0"/>
    <n v="0"/>
    <x v="0"/>
  </r>
  <r>
    <x v="0"/>
    <s v="西磐井郡平泉町"/>
    <x v="22"/>
    <x v="1"/>
    <n v="37"/>
    <n v="15.95"/>
    <n v="20"/>
    <n v="13.7"/>
    <n v="17"/>
    <n v="20.48"/>
    <x v="0"/>
  </r>
  <r>
    <x v="0"/>
    <s v="西磐井郡平泉町"/>
    <x v="22"/>
    <x v="2"/>
    <n v="20"/>
    <n v="8.6199999999999992"/>
    <n v="11"/>
    <n v="7.53"/>
    <n v="9"/>
    <n v="10.84"/>
    <x v="0"/>
  </r>
  <r>
    <x v="0"/>
    <s v="西磐井郡平泉町"/>
    <x v="22"/>
    <x v="3"/>
    <n v="1"/>
    <n v="0.43"/>
    <n v="0"/>
    <n v="0"/>
    <n v="1"/>
    <n v="1.2"/>
    <x v="0"/>
  </r>
  <r>
    <x v="0"/>
    <s v="西磐井郡平泉町"/>
    <x v="22"/>
    <x v="4"/>
    <n v="2"/>
    <n v="0.86"/>
    <n v="0"/>
    <n v="0"/>
    <n v="2"/>
    <n v="2.41"/>
    <x v="0"/>
  </r>
  <r>
    <x v="0"/>
    <s v="西磐井郡平泉町"/>
    <x v="22"/>
    <x v="5"/>
    <n v="3"/>
    <n v="1.29"/>
    <n v="2"/>
    <n v="1.37"/>
    <n v="1"/>
    <n v="1.2"/>
    <x v="0"/>
  </r>
  <r>
    <x v="0"/>
    <s v="西磐井郡平泉町"/>
    <x v="22"/>
    <x v="6"/>
    <n v="58"/>
    <n v="25"/>
    <n v="34"/>
    <n v="23.29"/>
    <n v="24"/>
    <n v="28.92"/>
    <x v="0"/>
  </r>
  <r>
    <x v="0"/>
    <s v="西磐井郡平泉町"/>
    <x v="22"/>
    <x v="7"/>
    <n v="0"/>
    <n v="0"/>
    <n v="0"/>
    <n v="0"/>
    <n v="0"/>
    <n v="0"/>
    <x v="0"/>
  </r>
  <r>
    <x v="0"/>
    <s v="西磐井郡平泉町"/>
    <x v="22"/>
    <x v="8"/>
    <n v="20"/>
    <n v="8.6199999999999992"/>
    <n v="13"/>
    <n v="8.9"/>
    <n v="5"/>
    <n v="6.02"/>
    <x v="0"/>
  </r>
  <r>
    <x v="0"/>
    <s v="西磐井郡平泉町"/>
    <x v="22"/>
    <x v="9"/>
    <n v="8"/>
    <n v="3.45"/>
    <n v="6"/>
    <n v="4.1100000000000003"/>
    <n v="2"/>
    <n v="2.41"/>
    <x v="0"/>
  </r>
  <r>
    <x v="0"/>
    <s v="西磐井郡平泉町"/>
    <x v="22"/>
    <x v="10"/>
    <n v="34"/>
    <n v="14.66"/>
    <n v="25"/>
    <n v="17.12"/>
    <n v="9"/>
    <n v="10.84"/>
    <x v="0"/>
  </r>
  <r>
    <x v="0"/>
    <s v="西磐井郡平泉町"/>
    <x v="22"/>
    <x v="11"/>
    <n v="26"/>
    <n v="11.21"/>
    <n v="25"/>
    <n v="17.12"/>
    <n v="1"/>
    <n v="1.2"/>
    <x v="0"/>
  </r>
  <r>
    <x v="0"/>
    <s v="西磐井郡平泉町"/>
    <x v="22"/>
    <x v="12"/>
    <n v="4"/>
    <n v="1.72"/>
    <n v="3"/>
    <n v="2.0499999999999998"/>
    <n v="0"/>
    <n v="0"/>
    <x v="0"/>
  </r>
  <r>
    <x v="0"/>
    <s v="西磐井郡平泉町"/>
    <x v="22"/>
    <x v="13"/>
    <n v="12"/>
    <n v="5.17"/>
    <n v="5"/>
    <n v="3.42"/>
    <n v="7"/>
    <n v="8.43"/>
    <x v="0"/>
  </r>
  <r>
    <x v="0"/>
    <s v="西磐井郡平泉町"/>
    <x v="22"/>
    <x v="14"/>
    <n v="7"/>
    <n v="3.02"/>
    <n v="2"/>
    <n v="1.37"/>
    <n v="5"/>
    <n v="6.02"/>
    <x v="0"/>
  </r>
  <r>
    <x v="0"/>
    <s v="気仙郡住田町"/>
    <x v="23"/>
    <x v="0"/>
    <n v="0"/>
    <n v="0"/>
    <n v="0"/>
    <n v="0"/>
    <n v="0"/>
    <n v="0"/>
    <x v="0"/>
  </r>
  <r>
    <x v="0"/>
    <s v="気仙郡住田町"/>
    <x v="23"/>
    <x v="1"/>
    <n v="19"/>
    <n v="18.27"/>
    <n v="6"/>
    <n v="8.6999999999999993"/>
    <n v="13"/>
    <n v="46.43"/>
    <x v="0"/>
  </r>
  <r>
    <x v="0"/>
    <s v="気仙郡住田町"/>
    <x v="23"/>
    <x v="2"/>
    <n v="10"/>
    <n v="9.6199999999999992"/>
    <n v="7"/>
    <n v="10.14"/>
    <n v="3"/>
    <n v="10.71"/>
    <x v="0"/>
  </r>
  <r>
    <x v="0"/>
    <s v="気仙郡住田町"/>
    <x v="23"/>
    <x v="3"/>
    <n v="0"/>
    <n v="0"/>
    <n v="0"/>
    <n v="0"/>
    <n v="0"/>
    <n v="0"/>
    <x v="0"/>
  </r>
  <r>
    <x v="0"/>
    <s v="気仙郡住田町"/>
    <x v="23"/>
    <x v="4"/>
    <n v="0"/>
    <n v="0"/>
    <n v="0"/>
    <n v="0"/>
    <n v="0"/>
    <n v="0"/>
    <x v="0"/>
  </r>
  <r>
    <x v="0"/>
    <s v="気仙郡住田町"/>
    <x v="23"/>
    <x v="5"/>
    <n v="0"/>
    <n v="0"/>
    <n v="0"/>
    <n v="0"/>
    <n v="0"/>
    <n v="0"/>
    <x v="0"/>
  </r>
  <r>
    <x v="0"/>
    <s v="気仙郡住田町"/>
    <x v="23"/>
    <x v="6"/>
    <n v="31"/>
    <n v="29.81"/>
    <n v="28"/>
    <n v="40.58"/>
    <n v="3"/>
    <n v="10.71"/>
    <x v="0"/>
  </r>
  <r>
    <x v="0"/>
    <s v="気仙郡住田町"/>
    <x v="23"/>
    <x v="7"/>
    <n v="0"/>
    <n v="0"/>
    <n v="0"/>
    <n v="0"/>
    <n v="0"/>
    <n v="0"/>
    <x v="0"/>
  </r>
  <r>
    <x v="0"/>
    <s v="気仙郡住田町"/>
    <x v="23"/>
    <x v="8"/>
    <n v="0"/>
    <n v="0"/>
    <n v="0"/>
    <n v="0"/>
    <n v="0"/>
    <n v="0"/>
    <x v="0"/>
  </r>
  <r>
    <x v="0"/>
    <s v="気仙郡住田町"/>
    <x v="23"/>
    <x v="9"/>
    <n v="1"/>
    <n v="0.96"/>
    <n v="0"/>
    <n v="0"/>
    <n v="0"/>
    <n v="0"/>
    <x v="0"/>
  </r>
  <r>
    <x v="0"/>
    <s v="気仙郡住田町"/>
    <x v="23"/>
    <x v="10"/>
    <n v="12"/>
    <n v="11.54"/>
    <n v="9"/>
    <n v="13.04"/>
    <n v="2"/>
    <n v="7.14"/>
    <x v="0"/>
  </r>
  <r>
    <x v="0"/>
    <s v="気仙郡住田町"/>
    <x v="23"/>
    <x v="11"/>
    <n v="17"/>
    <n v="16.350000000000001"/>
    <n v="15"/>
    <n v="21.74"/>
    <n v="2"/>
    <n v="7.14"/>
    <x v="0"/>
  </r>
  <r>
    <x v="0"/>
    <s v="気仙郡住田町"/>
    <x v="23"/>
    <x v="12"/>
    <n v="5"/>
    <n v="4.8099999999999996"/>
    <n v="0"/>
    <n v="0"/>
    <n v="0"/>
    <n v="0"/>
    <x v="0"/>
  </r>
  <r>
    <x v="0"/>
    <s v="気仙郡住田町"/>
    <x v="23"/>
    <x v="13"/>
    <n v="2"/>
    <n v="1.92"/>
    <n v="1"/>
    <n v="1.45"/>
    <n v="1"/>
    <n v="3.57"/>
    <x v="0"/>
  </r>
  <r>
    <x v="0"/>
    <s v="気仙郡住田町"/>
    <x v="23"/>
    <x v="14"/>
    <n v="7"/>
    <n v="6.73"/>
    <n v="3"/>
    <n v="4.3499999999999996"/>
    <n v="4"/>
    <n v="14.29"/>
    <x v="0"/>
  </r>
  <r>
    <x v="0"/>
    <s v="上閉伊郡大槌町"/>
    <x v="24"/>
    <x v="0"/>
    <n v="0"/>
    <n v="0"/>
    <n v="0"/>
    <n v="0"/>
    <n v="0"/>
    <n v="0"/>
    <x v="0"/>
  </r>
  <r>
    <x v="0"/>
    <s v="上閉伊郡大槌町"/>
    <x v="24"/>
    <x v="1"/>
    <n v="39"/>
    <n v="13.83"/>
    <n v="24"/>
    <n v="13.71"/>
    <n v="15"/>
    <n v="15"/>
    <x v="0"/>
  </r>
  <r>
    <x v="0"/>
    <s v="上閉伊郡大槌町"/>
    <x v="24"/>
    <x v="2"/>
    <n v="21"/>
    <n v="7.45"/>
    <n v="8"/>
    <n v="4.57"/>
    <n v="13"/>
    <n v="13"/>
    <x v="0"/>
  </r>
  <r>
    <x v="0"/>
    <s v="上閉伊郡大槌町"/>
    <x v="24"/>
    <x v="3"/>
    <n v="0"/>
    <n v="0"/>
    <n v="0"/>
    <n v="0"/>
    <n v="0"/>
    <n v="0"/>
    <x v="0"/>
  </r>
  <r>
    <x v="0"/>
    <s v="上閉伊郡大槌町"/>
    <x v="24"/>
    <x v="4"/>
    <n v="3"/>
    <n v="1.06"/>
    <n v="0"/>
    <n v="0"/>
    <n v="3"/>
    <n v="3"/>
    <x v="0"/>
  </r>
  <r>
    <x v="0"/>
    <s v="上閉伊郡大槌町"/>
    <x v="24"/>
    <x v="5"/>
    <n v="2"/>
    <n v="0.71"/>
    <n v="0"/>
    <n v="0"/>
    <n v="2"/>
    <n v="2"/>
    <x v="0"/>
  </r>
  <r>
    <x v="0"/>
    <s v="上閉伊郡大槌町"/>
    <x v="24"/>
    <x v="6"/>
    <n v="81"/>
    <n v="28.72"/>
    <n v="46"/>
    <n v="26.29"/>
    <n v="35"/>
    <n v="35"/>
    <x v="0"/>
  </r>
  <r>
    <x v="0"/>
    <s v="上閉伊郡大槌町"/>
    <x v="24"/>
    <x v="7"/>
    <n v="3"/>
    <n v="1.06"/>
    <n v="1"/>
    <n v="0.56999999999999995"/>
    <n v="2"/>
    <n v="2"/>
    <x v="0"/>
  </r>
  <r>
    <x v="0"/>
    <s v="上閉伊郡大槌町"/>
    <x v="24"/>
    <x v="8"/>
    <n v="8"/>
    <n v="2.84"/>
    <n v="1"/>
    <n v="0.56999999999999995"/>
    <n v="7"/>
    <n v="7"/>
    <x v="0"/>
  </r>
  <r>
    <x v="0"/>
    <s v="上閉伊郡大槌町"/>
    <x v="24"/>
    <x v="9"/>
    <n v="5"/>
    <n v="1.77"/>
    <n v="3"/>
    <n v="1.71"/>
    <n v="2"/>
    <n v="2"/>
    <x v="0"/>
  </r>
  <r>
    <x v="0"/>
    <s v="上閉伊郡大槌町"/>
    <x v="24"/>
    <x v="10"/>
    <n v="39"/>
    <n v="13.83"/>
    <n v="30"/>
    <n v="17.14"/>
    <n v="8"/>
    <n v="8"/>
    <x v="0"/>
  </r>
  <r>
    <x v="0"/>
    <s v="上閉伊郡大槌町"/>
    <x v="24"/>
    <x v="11"/>
    <n v="55"/>
    <n v="19.5"/>
    <n v="49"/>
    <n v="28"/>
    <n v="6"/>
    <n v="6"/>
    <x v="0"/>
  </r>
  <r>
    <x v="0"/>
    <s v="上閉伊郡大槌町"/>
    <x v="24"/>
    <x v="12"/>
    <n v="9"/>
    <n v="3.19"/>
    <n v="3"/>
    <n v="1.71"/>
    <n v="0"/>
    <n v="0"/>
    <x v="0"/>
  </r>
  <r>
    <x v="0"/>
    <s v="上閉伊郡大槌町"/>
    <x v="24"/>
    <x v="13"/>
    <n v="7"/>
    <n v="2.48"/>
    <n v="5"/>
    <n v="2.86"/>
    <n v="2"/>
    <n v="2"/>
    <x v="0"/>
  </r>
  <r>
    <x v="0"/>
    <s v="上閉伊郡大槌町"/>
    <x v="24"/>
    <x v="14"/>
    <n v="10"/>
    <n v="3.55"/>
    <n v="5"/>
    <n v="2.86"/>
    <n v="5"/>
    <n v="5"/>
    <x v="0"/>
  </r>
  <r>
    <x v="0"/>
    <s v="下閉伊郡山田町"/>
    <x v="25"/>
    <x v="0"/>
    <n v="0"/>
    <n v="0"/>
    <n v="0"/>
    <n v="0"/>
    <n v="0"/>
    <n v="0"/>
    <x v="0"/>
  </r>
  <r>
    <x v="0"/>
    <s v="下閉伊郡山田町"/>
    <x v="25"/>
    <x v="1"/>
    <n v="54"/>
    <n v="15.93"/>
    <n v="29"/>
    <n v="12.03"/>
    <n v="25"/>
    <n v="27.17"/>
    <x v="0"/>
  </r>
  <r>
    <x v="0"/>
    <s v="下閉伊郡山田町"/>
    <x v="25"/>
    <x v="2"/>
    <n v="32"/>
    <n v="9.44"/>
    <n v="18"/>
    <n v="7.47"/>
    <n v="14"/>
    <n v="15.22"/>
    <x v="0"/>
  </r>
  <r>
    <x v="0"/>
    <s v="下閉伊郡山田町"/>
    <x v="25"/>
    <x v="3"/>
    <n v="0"/>
    <n v="0"/>
    <n v="0"/>
    <n v="0"/>
    <n v="0"/>
    <n v="0"/>
    <x v="0"/>
  </r>
  <r>
    <x v="0"/>
    <s v="下閉伊郡山田町"/>
    <x v="25"/>
    <x v="4"/>
    <n v="0"/>
    <n v="0"/>
    <n v="0"/>
    <n v="0"/>
    <n v="0"/>
    <n v="0"/>
    <x v="0"/>
  </r>
  <r>
    <x v="0"/>
    <s v="下閉伊郡山田町"/>
    <x v="25"/>
    <x v="5"/>
    <n v="6"/>
    <n v="1.77"/>
    <n v="2"/>
    <n v="0.83"/>
    <n v="4"/>
    <n v="4.3499999999999996"/>
    <x v="0"/>
  </r>
  <r>
    <x v="0"/>
    <s v="下閉伊郡山田町"/>
    <x v="25"/>
    <x v="6"/>
    <n v="80"/>
    <n v="23.6"/>
    <n v="64"/>
    <n v="26.56"/>
    <n v="16"/>
    <n v="17.39"/>
    <x v="0"/>
  </r>
  <r>
    <x v="0"/>
    <s v="下閉伊郡山田町"/>
    <x v="25"/>
    <x v="7"/>
    <n v="6"/>
    <n v="1.77"/>
    <n v="1"/>
    <n v="0.41"/>
    <n v="5"/>
    <n v="5.43"/>
    <x v="0"/>
  </r>
  <r>
    <x v="0"/>
    <s v="下閉伊郡山田町"/>
    <x v="25"/>
    <x v="8"/>
    <n v="13"/>
    <n v="3.83"/>
    <n v="9"/>
    <n v="3.73"/>
    <n v="4"/>
    <n v="4.3499999999999996"/>
    <x v="0"/>
  </r>
  <r>
    <x v="0"/>
    <s v="下閉伊郡山田町"/>
    <x v="25"/>
    <x v="9"/>
    <n v="11"/>
    <n v="3.24"/>
    <n v="8"/>
    <n v="3.32"/>
    <n v="2"/>
    <n v="2.17"/>
    <x v="0"/>
  </r>
  <r>
    <x v="0"/>
    <s v="下閉伊郡山田町"/>
    <x v="25"/>
    <x v="10"/>
    <n v="45"/>
    <n v="13.27"/>
    <n v="41"/>
    <n v="17.010000000000002"/>
    <n v="3"/>
    <n v="3.26"/>
    <x v="0"/>
  </r>
  <r>
    <x v="0"/>
    <s v="下閉伊郡山田町"/>
    <x v="25"/>
    <x v="11"/>
    <n v="56"/>
    <n v="16.52"/>
    <n v="50"/>
    <n v="20.75"/>
    <n v="6"/>
    <n v="6.52"/>
    <x v="0"/>
  </r>
  <r>
    <x v="0"/>
    <s v="下閉伊郡山田町"/>
    <x v="25"/>
    <x v="12"/>
    <n v="5"/>
    <n v="1.47"/>
    <n v="4"/>
    <n v="1.66"/>
    <n v="1"/>
    <n v="1.0900000000000001"/>
    <x v="0"/>
  </r>
  <r>
    <x v="0"/>
    <s v="下閉伊郡山田町"/>
    <x v="25"/>
    <x v="13"/>
    <n v="13"/>
    <n v="3.83"/>
    <n v="6"/>
    <n v="2.4900000000000002"/>
    <n v="5"/>
    <n v="5.43"/>
    <x v="0"/>
  </r>
  <r>
    <x v="0"/>
    <s v="下閉伊郡山田町"/>
    <x v="25"/>
    <x v="14"/>
    <n v="18"/>
    <n v="5.31"/>
    <n v="9"/>
    <n v="3.73"/>
    <n v="7"/>
    <n v="7.61"/>
    <x v="1"/>
  </r>
  <r>
    <x v="0"/>
    <s v="下閉伊郡岩泉町"/>
    <x v="26"/>
    <x v="0"/>
    <n v="1"/>
    <n v="0.33"/>
    <n v="0"/>
    <n v="0"/>
    <n v="1"/>
    <n v="1.18"/>
    <x v="0"/>
  </r>
  <r>
    <x v="0"/>
    <s v="下閉伊郡岩泉町"/>
    <x v="26"/>
    <x v="1"/>
    <n v="31"/>
    <n v="10.199999999999999"/>
    <n v="15"/>
    <n v="7.14"/>
    <n v="16"/>
    <n v="18.82"/>
    <x v="0"/>
  </r>
  <r>
    <x v="0"/>
    <s v="下閉伊郡岩泉町"/>
    <x v="26"/>
    <x v="2"/>
    <n v="27"/>
    <n v="8.8800000000000008"/>
    <n v="14"/>
    <n v="6.67"/>
    <n v="13"/>
    <n v="15.29"/>
    <x v="0"/>
  </r>
  <r>
    <x v="0"/>
    <s v="下閉伊郡岩泉町"/>
    <x v="26"/>
    <x v="3"/>
    <n v="1"/>
    <n v="0.33"/>
    <n v="0"/>
    <n v="0"/>
    <n v="0"/>
    <n v="0"/>
    <x v="0"/>
  </r>
  <r>
    <x v="0"/>
    <s v="下閉伊郡岩泉町"/>
    <x v="26"/>
    <x v="4"/>
    <n v="2"/>
    <n v="0.66"/>
    <n v="0"/>
    <n v="0"/>
    <n v="2"/>
    <n v="2.35"/>
    <x v="0"/>
  </r>
  <r>
    <x v="0"/>
    <s v="下閉伊郡岩泉町"/>
    <x v="26"/>
    <x v="5"/>
    <n v="9"/>
    <n v="2.96"/>
    <n v="2"/>
    <n v="0.95"/>
    <n v="5"/>
    <n v="5.88"/>
    <x v="0"/>
  </r>
  <r>
    <x v="0"/>
    <s v="下閉伊郡岩泉町"/>
    <x v="26"/>
    <x v="6"/>
    <n v="104"/>
    <n v="34.21"/>
    <n v="80"/>
    <n v="38.1"/>
    <n v="24"/>
    <n v="28.24"/>
    <x v="0"/>
  </r>
  <r>
    <x v="0"/>
    <s v="下閉伊郡岩泉町"/>
    <x v="26"/>
    <x v="7"/>
    <n v="2"/>
    <n v="0.66"/>
    <n v="1"/>
    <n v="0.48"/>
    <n v="1"/>
    <n v="1.18"/>
    <x v="0"/>
  </r>
  <r>
    <x v="0"/>
    <s v="下閉伊郡岩泉町"/>
    <x v="26"/>
    <x v="8"/>
    <n v="22"/>
    <n v="7.24"/>
    <n v="20"/>
    <n v="9.52"/>
    <n v="2"/>
    <n v="2.35"/>
    <x v="0"/>
  </r>
  <r>
    <x v="0"/>
    <s v="下閉伊郡岩泉町"/>
    <x v="26"/>
    <x v="9"/>
    <n v="9"/>
    <n v="2.96"/>
    <n v="6"/>
    <n v="2.86"/>
    <n v="3"/>
    <n v="3.53"/>
    <x v="0"/>
  </r>
  <r>
    <x v="0"/>
    <s v="下閉伊郡岩泉町"/>
    <x v="26"/>
    <x v="10"/>
    <n v="32"/>
    <n v="10.53"/>
    <n v="27"/>
    <n v="12.86"/>
    <n v="3"/>
    <n v="3.53"/>
    <x v="0"/>
  </r>
  <r>
    <x v="0"/>
    <s v="下閉伊郡岩泉町"/>
    <x v="26"/>
    <x v="11"/>
    <n v="35"/>
    <n v="11.51"/>
    <n v="31"/>
    <n v="14.76"/>
    <n v="4"/>
    <n v="4.71"/>
    <x v="0"/>
  </r>
  <r>
    <x v="0"/>
    <s v="下閉伊郡岩泉町"/>
    <x v="26"/>
    <x v="12"/>
    <n v="7"/>
    <n v="2.2999999999999998"/>
    <n v="5"/>
    <n v="2.38"/>
    <n v="1"/>
    <n v="1.18"/>
    <x v="0"/>
  </r>
  <r>
    <x v="0"/>
    <s v="下閉伊郡岩泉町"/>
    <x v="26"/>
    <x v="13"/>
    <n v="9"/>
    <n v="2.96"/>
    <n v="4"/>
    <n v="1.9"/>
    <n v="3"/>
    <n v="3.53"/>
    <x v="0"/>
  </r>
  <r>
    <x v="0"/>
    <s v="下閉伊郡岩泉町"/>
    <x v="26"/>
    <x v="14"/>
    <n v="13"/>
    <n v="4.28"/>
    <n v="5"/>
    <n v="2.38"/>
    <n v="7"/>
    <n v="8.24"/>
    <x v="1"/>
  </r>
  <r>
    <x v="0"/>
    <s v="下閉伊郡田野畑村"/>
    <x v="27"/>
    <x v="0"/>
    <n v="0"/>
    <n v="0"/>
    <n v="0"/>
    <n v="0"/>
    <n v="0"/>
    <n v="0"/>
    <x v="0"/>
  </r>
  <r>
    <x v="0"/>
    <s v="下閉伊郡田野畑村"/>
    <x v="27"/>
    <x v="1"/>
    <n v="12"/>
    <n v="16.899999999999999"/>
    <n v="9"/>
    <n v="22.5"/>
    <n v="3"/>
    <n v="11.11"/>
    <x v="0"/>
  </r>
  <r>
    <x v="0"/>
    <s v="下閉伊郡田野畑村"/>
    <x v="27"/>
    <x v="2"/>
    <n v="9"/>
    <n v="12.68"/>
    <n v="2"/>
    <n v="5"/>
    <n v="7"/>
    <n v="25.93"/>
    <x v="0"/>
  </r>
  <r>
    <x v="0"/>
    <s v="下閉伊郡田野畑村"/>
    <x v="27"/>
    <x v="3"/>
    <n v="1"/>
    <n v="1.41"/>
    <n v="0"/>
    <n v="0"/>
    <n v="0"/>
    <n v="0"/>
    <x v="0"/>
  </r>
  <r>
    <x v="0"/>
    <s v="下閉伊郡田野畑村"/>
    <x v="27"/>
    <x v="4"/>
    <n v="0"/>
    <n v="0"/>
    <n v="0"/>
    <n v="0"/>
    <n v="0"/>
    <n v="0"/>
    <x v="0"/>
  </r>
  <r>
    <x v="0"/>
    <s v="下閉伊郡田野畑村"/>
    <x v="27"/>
    <x v="5"/>
    <n v="2"/>
    <n v="2.82"/>
    <n v="0"/>
    <n v="0"/>
    <n v="2"/>
    <n v="7.41"/>
    <x v="0"/>
  </r>
  <r>
    <x v="0"/>
    <s v="下閉伊郡田野畑村"/>
    <x v="27"/>
    <x v="6"/>
    <n v="15"/>
    <n v="21.13"/>
    <n v="10"/>
    <n v="25"/>
    <n v="5"/>
    <n v="18.52"/>
    <x v="0"/>
  </r>
  <r>
    <x v="0"/>
    <s v="下閉伊郡田野畑村"/>
    <x v="27"/>
    <x v="7"/>
    <n v="0"/>
    <n v="0"/>
    <n v="0"/>
    <n v="0"/>
    <n v="0"/>
    <n v="0"/>
    <x v="0"/>
  </r>
  <r>
    <x v="0"/>
    <s v="下閉伊郡田野畑村"/>
    <x v="27"/>
    <x v="8"/>
    <n v="0"/>
    <n v="0"/>
    <n v="0"/>
    <n v="0"/>
    <n v="0"/>
    <n v="0"/>
    <x v="0"/>
  </r>
  <r>
    <x v="0"/>
    <s v="下閉伊郡田野畑村"/>
    <x v="27"/>
    <x v="9"/>
    <n v="4"/>
    <n v="5.63"/>
    <n v="1"/>
    <n v="2.5"/>
    <n v="3"/>
    <n v="11.11"/>
    <x v="0"/>
  </r>
  <r>
    <x v="0"/>
    <s v="下閉伊郡田野畑村"/>
    <x v="27"/>
    <x v="10"/>
    <n v="8"/>
    <n v="11.27"/>
    <n v="8"/>
    <n v="20"/>
    <n v="0"/>
    <n v="0"/>
    <x v="0"/>
  </r>
  <r>
    <x v="0"/>
    <s v="下閉伊郡田野畑村"/>
    <x v="27"/>
    <x v="11"/>
    <n v="7"/>
    <n v="9.86"/>
    <n v="7"/>
    <n v="17.5"/>
    <n v="0"/>
    <n v="0"/>
    <x v="0"/>
  </r>
  <r>
    <x v="0"/>
    <s v="下閉伊郡田野畑村"/>
    <x v="27"/>
    <x v="12"/>
    <n v="2"/>
    <n v="2.82"/>
    <n v="1"/>
    <n v="2.5"/>
    <n v="0"/>
    <n v="0"/>
    <x v="0"/>
  </r>
  <r>
    <x v="0"/>
    <s v="下閉伊郡田野畑村"/>
    <x v="27"/>
    <x v="13"/>
    <n v="7"/>
    <n v="9.86"/>
    <n v="1"/>
    <n v="2.5"/>
    <n v="4"/>
    <n v="14.81"/>
    <x v="0"/>
  </r>
  <r>
    <x v="0"/>
    <s v="下閉伊郡田野畑村"/>
    <x v="27"/>
    <x v="14"/>
    <n v="4"/>
    <n v="5.63"/>
    <n v="1"/>
    <n v="2.5"/>
    <n v="3"/>
    <n v="11.11"/>
    <x v="0"/>
  </r>
  <r>
    <x v="0"/>
    <s v="下閉伊郡普代村"/>
    <x v="28"/>
    <x v="0"/>
    <n v="0"/>
    <n v="0"/>
    <n v="0"/>
    <n v="0"/>
    <n v="0"/>
    <n v="0"/>
    <x v="0"/>
  </r>
  <r>
    <x v="0"/>
    <s v="下閉伊郡普代村"/>
    <x v="28"/>
    <x v="1"/>
    <n v="11"/>
    <n v="13.75"/>
    <n v="11"/>
    <n v="16.920000000000002"/>
    <n v="0"/>
    <n v="0"/>
    <x v="0"/>
  </r>
  <r>
    <x v="0"/>
    <s v="下閉伊郡普代村"/>
    <x v="28"/>
    <x v="2"/>
    <n v="5"/>
    <n v="6.25"/>
    <n v="4"/>
    <n v="6.15"/>
    <n v="1"/>
    <n v="10"/>
    <x v="0"/>
  </r>
  <r>
    <x v="0"/>
    <s v="下閉伊郡普代村"/>
    <x v="28"/>
    <x v="3"/>
    <n v="2"/>
    <n v="2.5"/>
    <n v="0"/>
    <n v="0"/>
    <n v="0"/>
    <n v="0"/>
    <x v="0"/>
  </r>
  <r>
    <x v="0"/>
    <s v="下閉伊郡普代村"/>
    <x v="28"/>
    <x v="4"/>
    <n v="0"/>
    <n v="0"/>
    <n v="0"/>
    <n v="0"/>
    <n v="0"/>
    <n v="0"/>
    <x v="0"/>
  </r>
  <r>
    <x v="0"/>
    <s v="下閉伊郡普代村"/>
    <x v="28"/>
    <x v="5"/>
    <n v="1"/>
    <n v="1.25"/>
    <n v="0"/>
    <n v="0"/>
    <n v="1"/>
    <n v="10"/>
    <x v="0"/>
  </r>
  <r>
    <x v="0"/>
    <s v="下閉伊郡普代村"/>
    <x v="28"/>
    <x v="6"/>
    <n v="21"/>
    <n v="26.25"/>
    <n v="18"/>
    <n v="27.69"/>
    <n v="3"/>
    <n v="30"/>
    <x v="0"/>
  </r>
  <r>
    <x v="0"/>
    <s v="下閉伊郡普代村"/>
    <x v="28"/>
    <x v="7"/>
    <n v="0"/>
    <n v="0"/>
    <n v="0"/>
    <n v="0"/>
    <n v="0"/>
    <n v="0"/>
    <x v="0"/>
  </r>
  <r>
    <x v="0"/>
    <s v="下閉伊郡普代村"/>
    <x v="28"/>
    <x v="8"/>
    <n v="4"/>
    <n v="5"/>
    <n v="4"/>
    <n v="6.15"/>
    <n v="0"/>
    <n v="0"/>
    <x v="0"/>
  </r>
  <r>
    <x v="0"/>
    <s v="下閉伊郡普代村"/>
    <x v="28"/>
    <x v="9"/>
    <n v="0"/>
    <n v="0"/>
    <n v="0"/>
    <n v="0"/>
    <n v="0"/>
    <n v="0"/>
    <x v="0"/>
  </r>
  <r>
    <x v="0"/>
    <s v="下閉伊郡普代村"/>
    <x v="28"/>
    <x v="10"/>
    <n v="9"/>
    <n v="11.25"/>
    <n v="8"/>
    <n v="12.31"/>
    <n v="1"/>
    <n v="10"/>
    <x v="0"/>
  </r>
  <r>
    <x v="0"/>
    <s v="下閉伊郡普代村"/>
    <x v="28"/>
    <x v="11"/>
    <n v="18"/>
    <n v="22.5"/>
    <n v="17"/>
    <n v="26.15"/>
    <n v="0"/>
    <n v="0"/>
    <x v="0"/>
  </r>
  <r>
    <x v="0"/>
    <s v="下閉伊郡普代村"/>
    <x v="28"/>
    <x v="12"/>
    <n v="1"/>
    <n v="1.25"/>
    <n v="0"/>
    <n v="0"/>
    <n v="0"/>
    <n v="0"/>
    <x v="0"/>
  </r>
  <r>
    <x v="0"/>
    <s v="下閉伊郡普代村"/>
    <x v="28"/>
    <x v="13"/>
    <n v="4"/>
    <n v="5"/>
    <n v="0"/>
    <n v="0"/>
    <n v="3"/>
    <n v="30"/>
    <x v="0"/>
  </r>
  <r>
    <x v="0"/>
    <s v="下閉伊郡普代村"/>
    <x v="28"/>
    <x v="14"/>
    <n v="4"/>
    <n v="5"/>
    <n v="3"/>
    <n v="4.62"/>
    <n v="1"/>
    <n v="10"/>
    <x v="0"/>
  </r>
  <r>
    <x v="0"/>
    <s v="九戸郡軽米町"/>
    <x v="29"/>
    <x v="0"/>
    <n v="0"/>
    <n v="0"/>
    <n v="0"/>
    <n v="0"/>
    <n v="0"/>
    <n v="0"/>
    <x v="0"/>
  </r>
  <r>
    <x v="0"/>
    <s v="九戸郡軽米町"/>
    <x v="29"/>
    <x v="1"/>
    <n v="31"/>
    <n v="14.83"/>
    <n v="19"/>
    <n v="12.26"/>
    <n v="12"/>
    <n v="25.53"/>
    <x v="0"/>
  </r>
  <r>
    <x v="0"/>
    <s v="九戸郡軽米町"/>
    <x v="29"/>
    <x v="2"/>
    <n v="17"/>
    <n v="8.1300000000000008"/>
    <n v="9"/>
    <n v="5.81"/>
    <n v="8"/>
    <n v="17.02"/>
    <x v="0"/>
  </r>
  <r>
    <x v="0"/>
    <s v="九戸郡軽米町"/>
    <x v="29"/>
    <x v="3"/>
    <n v="2"/>
    <n v="0.96"/>
    <n v="0"/>
    <n v="0"/>
    <n v="0"/>
    <n v="0"/>
    <x v="0"/>
  </r>
  <r>
    <x v="0"/>
    <s v="九戸郡軽米町"/>
    <x v="29"/>
    <x v="4"/>
    <n v="0"/>
    <n v="0"/>
    <n v="0"/>
    <n v="0"/>
    <n v="0"/>
    <n v="0"/>
    <x v="0"/>
  </r>
  <r>
    <x v="0"/>
    <s v="九戸郡軽米町"/>
    <x v="29"/>
    <x v="5"/>
    <n v="3"/>
    <n v="1.44"/>
    <n v="2"/>
    <n v="1.29"/>
    <n v="1"/>
    <n v="2.13"/>
    <x v="0"/>
  </r>
  <r>
    <x v="0"/>
    <s v="九戸郡軽米町"/>
    <x v="29"/>
    <x v="6"/>
    <n v="64"/>
    <n v="30.62"/>
    <n v="51"/>
    <n v="32.9"/>
    <n v="13"/>
    <n v="27.66"/>
    <x v="0"/>
  </r>
  <r>
    <x v="0"/>
    <s v="九戸郡軽米町"/>
    <x v="29"/>
    <x v="7"/>
    <n v="2"/>
    <n v="0.96"/>
    <n v="0"/>
    <n v="0"/>
    <n v="2"/>
    <n v="4.26"/>
    <x v="0"/>
  </r>
  <r>
    <x v="0"/>
    <s v="九戸郡軽米町"/>
    <x v="29"/>
    <x v="8"/>
    <n v="13"/>
    <n v="6.22"/>
    <n v="12"/>
    <n v="7.74"/>
    <n v="1"/>
    <n v="2.13"/>
    <x v="0"/>
  </r>
  <r>
    <x v="0"/>
    <s v="九戸郡軽米町"/>
    <x v="29"/>
    <x v="9"/>
    <n v="6"/>
    <n v="2.87"/>
    <n v="5"/>
    <n v="3.23"/>
    <n v="0"/>
    <n v="0"/>
    <x v="0"/>
  </r>
  <r>
    <x v="0"/>
    <s v="九戸郡軽米町"/>
    <x v="29"/>
    <x v="10"/>
    <n v="17"/>
    <n v="8.1300000000000008"/>
    <n v="15"/>
    <n v="9.68"/>
    <n v="2"/>
    <n v="4.26"/>
    <x v="0"/>
  </r>
  <r>
    <x v="0"/>
    <s v="九戸郡軽米町"/>
    <x v="29"/>
    <x v="11"/>
    <n v="35"/>
    <n v="16.75"/>
    <n v="32"/>
    <n v="20.65"/>
    <n v="2"/>
    <n v="4.26"/>
    <x v="0"/>
  </r>
  <r>
    <x v="0"/>
    <s v="九戸郡軽米町"/>
    <x v="29"/>
    <x v="12"/>
    <n v="4"/>
    <n v="1.91"/>
    <n v="1"/>
    <n v="0.65"/>
    <n v="0"/>
    <n v="0"/>
    <x v="0"/>
  </r>
  <r>
    <x v="0"/>
    <s v="九戸郡軽米町"/>
    <x v="29"/>
    <x v="13"/>
    <n v="9"/>
    <n v="4.3099999999999996"/>
    <n v="5"/>
    <n v="3.23"/>
    <n v="4"/>
    <n v="8.51"/>
    <x v="0"/>
  </r>
  <r>
    <x v="0"/>
    <s v="九戸郡軽米町"/>
    <x v="29"/>
    <x v="14"/>
    <n v="6"/>
    <n v="2.87"/>
    <n v="4"/>
    <n v="2.58"/>
    <n v="2"/>
    <n v="4.26"/>
    <x v="0"/>
  </r>
  <r>
    <x v="0"/>
    <s v="九戸郡野田村"/>
    <x v="30"/>
    <x v="0"/>
    <n v="0"/>
    <n v="0"/>
    <n v="0"/>
    <n v="0"/>
    <n v="0"/>
    <n v="0"/>
    <x v="0"/>
  </r>
  <r>
    <x v="0"/>
    <s v="九戸郡野田村"/>
    <x v="30"/>
    <x v="1"/>
    <n v="17"/>
    <n v="16.829999999999998"/>
    <n v="11"/>
    <n v="15.07"/>
    <n v="6"/>
    <n v="30"/>
    <x v="0"/>
  </r>
  <r>
    <x v="0"/>
    <s v="九戸郡野田村"/>
    <x v="30"/>
    <x v="2"/>
    <n v="5"/>
    <n v="4.95"/>
    <n v="2"/>
    <n v="2.74"/>
    <n v="3"/>
    <n v="15"/>
    <x v="0"/>
  </r>
  <r>
    <x v="0"/>
    <s v="九戸郡野田村"/>
    <x v="30"/>
    <x v="3"/>
    <n v="2"/>
    <n v="1.98"/>
    <n v="0"/>
    <n v="0"/>
    <n v="0"/>
    <n v="0"/>
    <x v="0"/>
  </r>
  <r>
    <x v="0"/>
    <s v="九戸郡野田村"/>
    <x v="30"/>
    <x v="4"/>
    <n v="0"/>
    <n v="0"/>
    <n v="0"/>
    <n v="0"/>
    <n v="0"/>
    <n v="0"/>
    <x v="0"/>
  </r>
  <r>
    <x v="0"/>
    <s v="九戸郡野田村"/>
    <x v="30"/>
    <x v="5"/>
    <n v="4"/>
    <n v="3.96"/>
    <n v="3"/>
    <n v="4.1100000000000003"/>
    <n v="0"/>
    <n v="0"/>
    <x v="1"/>
  </r>
  <r>
    <x v="0"/>
    <s v="九戸郡野田村"/>
    <x v="30"/>
    <x v="6"/>
    <n v="28"/>
    <n v="27.72"/>
    <n v="25"/>
    <n v="34.25"/>
    <n v="2"/>
    <n v="10"/>
    <x v="1"/>
  </r>
  <r>
    <x v="0"/>
    <s v="九戸郡野田村"/>
    <x v="30"/>
    <x v="7"/>
    <n v="2"/>
    <n v="1.98"/>
    <n v="0"/>
    <n v="0"/>
    <n v="2"/>
    <n v="10"/>
    <x v="0"/>
  </r>
  <r>
    <x v="0"/>
    <s v="九戸郡野田村"/>
    <x v="30"/>
    <x v="8"/>
    <n v="1"/>
    <n v="0.99"/>
    <n v="0"/>
    <n v="0"/>
    <n v="0"/>
    <n v="0"/>
    <x v="0"/>
  </r>
  <r>
    <x v="0"/>
    <s v="九戸郡野田村"/>
    <x v="30"/>
    <x v="9"/>
    <n v="4"/>
    <n v="3.96"/>
    <n v="2"/>
    <n v="2.74"/>
    <n v="2"/>
    <n v="10"/>
    <x v="0"/>
  </r>
  <r>
    <x v="0"/>
    <s v="九戸郡野田村"/>
    <x v="30"/>
    <x v="10"/>
    <n v="5"/>
    <n v="4.95"/>
    <n v="4"/>
    <n v="5.48"/>
    <n v="0"/>
    <n v="0"/>
    <x v="0"/>
  </r>
  <r>
    <x v="0"/>
    <s v="九戸郡野田村"/>
    <x v="30"/>
    <x v="11"/>
    <n v="17"/>
    <n v="16.829999999999998"/>
    <n v="17"/>
    <n v="23.29"/>
    <n v="0"/>
    <n v="0"/>
    <x v="0"/>
  </r>
  <r>
    <x v="0"/>
    <s v="九戸郡野田村"/>
    <x v="30"/>
    <x v="12"/>
    <n v="7"/>
    <n v="6.93"/>
    <n v="4"/>
    <n v="5.48"/>
    <n v="1"/>
    <n v="5"/>
    <x v="0"/>
  </r>
  <r>
    <x v="0"/>
    <s v="九戸郡野田村"/>
    <x v="30"/>
    <x v="13"/>
    <n v="5"/>
    <n v="4.95"/>
    <n v="1"/>
    <n v="1.37"/>
    <n v="4"/>
    <n v="20"/>
    <x v="0"/>
  </r>
  <r>
    <x v="0"/>
    <s v="九戸郡野田村"/>
    <x v="30"/>
    <x v="14"/>
    <n v="4"/>
    <n v="3.96"/>
    <n v="4"/>
    <n v="5.48"/>
    <n v="0"/>
    <n v="0"/>
    <x v="0"/>
  </r>
  <r>
    <x v="0"/>
    <s v="九戸郡九戸村"/>
    <x v="31"/>
    <x v="0"/>
    <n v="0"/>
    <n v="0"/>
    <n v="0"/>
    <n v="0"/>
    <n v="0"/>
    <n v="0"/>
    <x v="0"/>
  </r>
  <r>
    <x v="0"/>
    <s v="九戸郡九戸村"/>
    <x v="31"/>
    <x v="1"/>
    <n v="22"/>
    <n v="19.47"/>
    <n v="10"/>
    <n v="12.99"/>
    <n v="12"/>
    <n v="35.29"/>
    <x v="0"/>
  </r>
  <r>
    <x v="0"/>
    <s v="九戸郡九戸村"/>
    <x v="31"/>
    <x v="2"/>
    <n v="8"/>
    <n v="7.08"/>
    <n v="4"/>
    <n v="5.19"/>
    <n v="4"/>
    <n v="11.76"/>
    <x v="0"/>
  </r>
  <r>
    <x v="0"/>
    <s v="九戸郡九戸村"/>
    <x v="31"/>
    <x v="3"/>
    <n v="1"/>
    <n v="0.88"/>
    <n v="0"/>
    <n v="0"/>
    <n v="0"/>
    <n v="0"/>
    <x v="0"/>
  </r>
  <r>
    <x v="0"/>
    <s v="九戸郡九戸村"/>
    <x v="31"/>
    <x v="4"/>
    <n v="2"/>
    <n v="1.77"/>
    <n v="0"/>
    <n v="0"/>
    <n v="2"/>
    <n v="5.88"/>
    <x v="0"/>
  </r>
  <r>
    <x v="0"/>
    <s v="九戸郡九戸村"/>
    <x v="31"/>
    <x v="5"/>
    <n v="2"/>
    <n v="1.77"/>
    <n v="1"/>
    <n v="1.3"/>
    <n v="1"/>
    <n v="2.94"/>
    <x v="0"/>
  </r>
  <r>
    <x v="0"/>
    <s v="九戸郡九戸村"/>
    <x v="31"/>
    <x v="6"/>
    <n v="39"/>
    <n v="34.51"/>
    <n v="29"/>
    <n v="37.659999999999997"/>
    <n v="10"/>
    <n v="29.41"/>
    <x v="0"/>
  </r>
  <r>
    <x v="0"/>
    <s v="九戸郡九戸村"/>
    <x v="31"/>
    <x v="7"/>
    <n v="0"/>
    <n v="0"/>
    <n v="0"/>
    <n v="0"/>
    <n v="0"/>
    <n v="0"/>
    <x v="0"/>
  </r>
  <r>
    <x v="0"/>
    <s v="九戸郡九戸村"/>
    <x v="31"/>
    <x v="8"/>
    <n v="1"/>
    <n v="0.88"/>
    <n v="0"/>
    <n v="0"/>
    <n v="1"/>
    <n v="2.94"/>
    <x v="0"/>
  </r>
  <r>
    <x v="0"/>
    <s v="九戸郡九戸村"/>
    <x v="31"/>
    <x v="9"/>
    <n v="0"/>
    <n v="0"/>
    <n v="0"/>
    <n v="0"/>
    <n v="0"/>
    <n v="0"/>
    <x v="0"/>
  </r>
  <r>
    <x v="0"/>
    <s v="九戸郡九戸村"/>
    <x v="31"/>
    <x v="10"/>
    <n v="7"/>
    <n v="6.19"/>
    <n v="7"/>
    <n v="9.09"/>
    <n v="0"/>
    <n v="0"/>
    <x v="0"/>
  </r>
  <r>
    <x v="0"/>
    <s v="九戸郡九戸村"/>
    <x v="31"/>
    <x v="11"/>
    <n v="19"/>
    <n v="16.809999999999999"/>
    <n v="17"/>
    <n v="22.08"/>
    <n v="1"/>
    <n v="2.94"/>
    <x v="0"/>
  </r>
  <r>
    <x v="0"/>
    <s v="九戸郡九戸村"/>
    <x v="31"/>
    <x v="12"/>
    <n v="1"/>
    <n v="0.88"/>
    <n v="1"/>
    <n v="1.3"/>
    <n v="0"/>
    <n v="0"/>
    <x v="0"/>
  </r>
  <r>
    <x v="0"/>
    <s v="九戸郡九戸村"/>
    <x v="31"/>
    <x v="13"/>
    <n v="4"/>
    <n v="3.54"/>
    <n v="4"/>
    <n v="5.19"/>
    <n v="0"/>
    <n v="0"/>
    <x v="0"/>
  </r>
  <r>
    <x v="0"/>
    <s v="九戸郡九戸村"/>
    <x v="31"/>
    <x v="14"/>
    <n v="7"/>
    <n v="6.19"/>
    <n v="4"/>
    <n v="5.19"/>
    <n v="3"/>
    <n v="8.82"/>
    <x v="0"/>
  </r>
  <r>
    <x v="0"/>
    <s v="九戸郡洋野町"/>
    <x v="32"/>
    <x v="0"/>
    <n v="0"/>
    <n v="0"/>
    <n v="0"/>
    <n v="0"/>
    <n v="0"/>
    <n v="0"/>
    <x v="0"/>
  </r>
  <r>
    <x v="0"/>
    <s v="九戸郡洋野町"/>
    <x v="32"/>
    <x v="1"/>
    <n v="69"/>
    <n v="19.489999999999998"/>
    <n v="43"/>
    <n v="17.84"/>
    <n v="26"/>
    <n v="26.26"/>
    <x v="0"/>
  </r>
  <r>
    <x v="0"/>
    <s v="九戸郡洋野町"/>
    <x v="32"/>
    <x v="2"/>
    <n v="29"/>
    <n v="8.19"/>
    <n v="16"/>
    <n v="6.64"/>
    <n v="11"/>
    <n v="11.11"/>
    <x v="5"/>
  </r>
  <r>
    <x v="0"/>
    <s v="九戸郡洋野町"/>
    <x v="32"/>
    <x v="3"/>
    <n v="2"/>
    <n v="0.56000000000000005"/>
    <n v="0"/>
    <n v="0"/>
    <n v="2"/>
    <n v="2.02"/>
    <x v="0"/>
  </r>
  <r>
    <x v="0"/>
    <s v="九戸郡洋野町"/>
    <x v="32"/>
    <x v="4"/>
    <n v="1"/>
    <n v="0.28000000000000003"/>
    <n v="1"/>
    <n v="0.41"/>
    <n v="0"/>
    <n v="0"/>
    <x v="0"/>
  </r>
  <r>
    <x v="0"/>
    <s v="九戸郡洋野町"/>
    <x v="32"/>
    <x v="5"/>
    <n v="3"/>
    <n v="0.85"/>
    <n v="1"/>
    <n v="0.41"/>
    <n v="2"/>
    <n v="2.02"/>
    <x v="0"/>
  </r>
  <r>
    <x v="0"/>
    <s v="九戸郡洋野町"/>
    <x v="32"/>
    <x v="6"/>
    <n v="97"/>
    <n v="27.4"/>
    <n v="70"/>
    <n v="29.05"/>
    <n v="25"/>
    <n v="25.25"/>
    <x v="5"/>
  </r>
  <r>
    <x v="0"/>
    <s v="九戸郡洋野町"/>
    <x v="32"/>
    <x v="7"/>
    <n v="2"/>
    <n v="0.56000000000000005"/>
    <n v="1"/>
    <n v="0.41"/>
    <n v="1"/>
    <n v="1.01"/>
    <x v="0"/>
  </r>
  <r>
    <x v="0"/>
    <s v="九戸郡洋野町"/>
    <x v="32"/>
    <x v="8"/>
    <n v="6"/>
    <n v="1.69"/>
    <n v="2"/>
    <n v="0.83"/>
    <n v="4"/>
    <n v="4.04"/>
    <x v="0"/>
  </r>
  <r>
    <x v="0"/>
    <s v="九戸郡洋野町"/>
    <x v="32"/>
    <x v="9"/>
    <n v="10"/>
    <n v="2.82"/>
    <n v="5"/>
    <n v="2.0699999999999998"/>
    <n v="5"/>
    <n v="5.05"/>
    <x v="0"/>
  </r>
  <r>
    <x v="0"/>
    <s v="九戸郡洋野町"/>
    <x v="32"/>
    <x v="10"/>
    <n v="25"/>
    <n v="7.06"/>
    <n v="17"/>
    <n v="7.05"/>
    <n v="6"/>
    <n v="6.06"/>
    <x v="0"/>
  </r>
  <r>
    <x v="0"/>
    <s v="九戸郡洋野町"/>
    <x v="32"/>
    <x v="11"/>
    <n v="67"/>
    <n v="18.93"/>
    <n v="60"/>
    <n v="24.9"/>
    <n v="4"/>
    <n v="4.04"/>
    <x v="0"/>
  </r>
  <r>
    <x v="0"/>
    <s v="九戸郡洋野町"/>
    <x v="32"/>
    <x v="12"/>
    <n v="13"/>
    <n v="3.67"/>
    <n v="10"/>
    <n v="4.1500000000000004"/>
    <n v="2"/>
    <n v="2.02"/>
    <x v="0"/>
  </r>
  <r>
    <x v="0"/>
    <s v="九戸郡洋野町"/>
    <x v="32"/>
    <x v="13"/>
    <n v="17"/>
    <n v="4.8"/>
    <n v="8"/>
    <n v="3.32"/>
    <n v="5"/>
    <n v="5.05"/>
    <x v="0"/>
  </r>
  <r>
    <x v="0"/>
    <s v="九戸郡洋野町"/>
    <x v="32"/>
    <x v="14"/>
    <n v="13"/>
    <n v="3.67"/>
    <n v="7"/>
    <n v="2.9"/>
    <n v="6"/>
    <n v="6.06"/>
    <x v="0"/>
  </r>
  <r>
    <x v="0"/>
    <s v="二戸郡一戸町"/>
    <x v="33"/>
    <x v="0"/>
    <n v="0"/>
    <n v="0"/>
    <n v="0"/>
    <n v="0"/>
    <n v="0"/>
    <n v="0"/>
    <x v="0"/>
  </r>
  <r>
    <x v="0"/>
    <s v="二戸郡一戸町"/>
    <x v="33"/>
    <x v="1"/>
    <n v="27"/>
    <n v="9.18"/>
    <n v="10"/>
    <n v="5.0999999999999996"/>
    <n v="17"/>
    <n v="20.239999999999998"/>
    <x v="0"/>
  </r>
  <r>
    <x v="0"/>
    <s v="二戸郡一戸町"/>
    <x v="33"/>
    <x v="2"/>
    <n v="18"/>
    <n v="6.12"/>
    <n v="15"/>
    <n v="7.65"/>
    <n v="3"/>
    <n v="3.57"/>
    <x v="0"/>
  </r>
  <r>
    <x v="0"/>
    <s v="二戸郡一戸町"/>
    <x v="33"/>
    <x v="3"/>
    <n v="1"/>
    <n v="0.34"/>
    <n v="0"/>
    <n v="0"/>
    <n v="0"/>
    <n v="0"/>
    <x v="0"/>
  </r>
  <r>
    <x v="0"/>
    <s v="二戸郡一戸町"/>
    <x v="33"/>
    <x v="4"/>
    <n v="1"/>
    <n v="0.34"/>
    <n v="1"/>
    <n v="0.51"/>
    <n v="0"/>
    <n v="0"/>
    <x v="0"/>
  </r>
  <r>
    <x v="0"/>
    <s v="二戸郡一戸町"/>
    <x v="33"/>
    <x v="5"/>
    <n v="3"/>
    <n v="1.02"/>
    <n v="0"/>
    <n v="0"/>
    <n v="2"/>
    <n v="2.38"/>
    <x v="1"/>
  </r>
  <r>
    <x v="0"/>
    <s v="二戸郡一戸町"/>
    <x v="33"/>
    <x v="6"/>
    <n v="99"/>
    <n v="33.67"/>
    <n v="67"/>
    <n v="34.18"/>
    <n v="31"/>
    <n v="36.9"/>
    <x v="1"/>
  </r>
  <r>
    <x v="0"/>
    <s v="二戸郡一戸町"/>
    <x v="33"/>
    <x v="7"/>
    <n v="0"/>
    <n v="0"/>
    <n v="0"/>
    <n v="0"/>
    <n v="0"/>
    <n v="0"/>
    <x v="0"/>
  </r>
  <r>
    <x v="0"/>
    <s v="二戸郡一戸町"/>
    <x v="33"/>
    <x v="8"/>
    <n v="34"/>
    <n v="11.56"/>
    <n v="25"/>
    <n v="12.76"/>
    <n v="9"/>
    <n v="10.71"/>
    <x v="0"/>
  </r>
  <r>
    <x v="0"/>
    <s v="二戸郡一戸町"/>
    <x v="33"/>
    <x v="9"/>
    <n v="5"/>
    <n v="1.7"/>
    <n v="2"/>
    <n v="1.02"/>
    <n v="3"/>
    <n v="3.57"/>
    <x v="0"/>
  </r>
  <r>
    <x v="0"/>
    <s v="二戸郡一戸町"/>
    <x v="33"/>
    <x v="10"/>
    <n v="23"/>
    <n v="7.82"/>
    <n v="20"/>
    <n v="10.199999999999999"/>
    <n v="2"/>
    <n v="2.38"/>
    <x v="0"/>
  </r>
  <r>
    <x v="0"/>
    <s v="二戸郡一戸町"/>
    <x v="33"/>
    <x v="11"/>
    <n v="43"/>
    <n v="14.63"/>
    <n v="39"/>
    <n v="19.899999999999999"/>
    <n v="3"/>
    <n v="3.57"/>
    <x v="0"/>
  </r>
  <r>
    <x v="0"/>
    <s v="二戸郡一戸町"/>
    <x v="33"/>
    <x v="12"/>
    <n v="4"/>
    <n v="1.36"/>
    <n v="0"/>
    <n v="0"/>
    <n v="1"/>
    <n v="1.19"/>
    <x v="0"/>
  </r>
  <r>
    <x v="0"/>
    <s v="二戸郡一戸町"/>
    <x v="33"/>
    <x v="13"/>
    <n v="24"/>
    <n v="8.16"/>
    <n v="12"/>
    <n v="6.12"/>
    <n v="6"/>
    <n v="7.14"/>
    <x v="5"/>
  </r>
  <r>
    <x v="0"/>
    <s v="二戸郡一戸町"/>
    <x v="33"/>
    <x v="14"/>
    <n v="12"/>
    <n v="4.08"/>
    <n v="5"/>
    <n v="2.5499999999999998"/>
    <n v="7"/>
    <n v="8.33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0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2"/>
  </r>
  <r>
    <x v="0"/>
    <x v="0"/>
    <x v="0"/>
    <x v="5"/>
    <x v="5"/>
    <x v="5"/>
    <x v="5"/>
    <x v="5"/>
    <x v="5"/>
    <x v="5"/>
    <x v="5"/>
    <x v="5"/>
    <x v="5"/>
    <x v="3"/>
  </r>
  <r>
    <x v="0"/>
    <x v="0"/>
    <x v="0"/>
    <x v="6"/>
    <x v="6"/>
    <x v="6"/>
    <x v="6"/>
    <x v="6"/>
    <x v="6"/>
    <x v="6"/>
    <x v="6"/>
    <x v="6"/>
    <x v="6"/>
    <x v="3"/>
  </r>
  <r>
    <x v="0"/>
    <x v="0"/>
    <x v="0"/>
    <x v="7"/>
    <x v="7"/>
    <x v="7"/>
    <x v="7"/>
    <x v="7"/>
    <x v="7"/>
    <x v="7"/>
    <x v="7"/>
    <x v="7"/>
    <x v="7"/>
    <x v="4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3"/>
  </r>
  <r>
    <x v="0"/>
    <x v="0"/>
    <x v="0"/>
    <x v="10"/>
    <x v="10"/>
    <x v="10"/>
    <x v="10"/>
    <x v="10"/>
    <x v="10"/>
    <x v="10"/>
    <x v="10"/>
    <x v="10"/>
    <x v="10"/>
    <x v="3"/>
  </r>
  <r>
    <x v="0"/>
    <x v="0"/>
    <x v="0"/>
    <x v="11"/>
    <x v="11"/>
    <x v="11"/>
    <x v="11"/>
    <x v="11"/>
    <x v="11"/>
    <x v="11"/>
    <x v="11"/>
    <x v="11"/>
    <x v="11"/>
    <x v="3"/>
  </r>
  <r>
    <x v="0"/>
    <x v="0"/>
    <x v="0"/>
    <x v="12"/>
    <x v="12"/>
    <x v="12"/>
    <x v="12"/>
    <x v="12"/>
    <x v="12"/>
    <x v="12"/>
    <x v="12"/>
    <x v="12"/>
    <x v="12"/>
    <x v="5"/>
  </r>
  <r>
    <x v="0"/>
    <x v="0"/>
    <x v="0"/>
    <x v="13"/>
    <x v="13"/>
    <x v="13"/>
    <x v="13"/>
    <x v="13"/>
    <x v="13"/>
    <x v="13"/>
    <x v="13"/>
    <x v="13"/>
    <x v="13"/>
    <x v="0"/>
  </r>
  <r>
    <x v="0"/>
    <x v="0"/>
    <x v="0"/>
    <x v="14"/>
    <x v="14"/>
    <x v="14"/>
    <x v="14"/>
    <x v="14"/>
    <x v="14"/>
    <x v="14"/>
    <x v="14"/>
    <x v="14"/>
    <x v="14"/>
    <x v="6"/>
  </r>
  <r>
    <x v="0"/>
    <x v="0"/>
    <x v="0"/>
    <x v="15"/>
    <x v="15"/>
    <x v="15"/>
    <x v="15"/>
    <x v="15"/>
    <x v="15"/>
    <x v="15"/>
    <x v="15"/>
    <x v="15"/>
    <x v="15"/>
    <x v="3"/>
  </r>
  <r>
    <x v="0"/>
    <x v="0"/>
    <x v="0"/>
    <x v="16"/>
    <x v="16"/>
    <x v="16"/>
    <x v="16"/>
    <x v="16"/>
    <x v="16"/>
    <x v="16"/>
    <x v="16"/>
    <x v="16"/>
    <x v="16"/>
    <x v="7"/>
  </r>
  <r>
    <x v="0"/>
    <x v="0"/>
    <x v="0"/>
    <x v="17"/>
    <x v="17"/>
    <x v="17"/>
    <x v="17"/>
    <x v="17"/>
    <x v="17"/>
    <x v="17"/>
    <x v="17"/>
    <x v="17"/>
    <x v="17"/>
    <x v="0"/>
  </r>
  <r>
    <x v="0"/>
    <x v="0"/>
    <x v="0"/>
    <x v="18"/>
    <x v="18"/>
    <x v="18"/>
    <x v="18"/>
    <x v="18"/>
    <x v="18"/>
    <x v="18"/>
    <x v="18"/>
    <x v="18"/>
    <x v="18"/>
    <x v="0"/>
  </r>
  <r>
    <x v="0"/>
    <x v="0"/>
    <x v="0"/>
    <x v="19"/>
    <x v="19"/>
    <x v="19"/>
    <x v="19"/>
    <x v="19"/>
    <x v="19"/>
    <x v="19"/>
    <x v="19"/>
    <x v="19"/>
    <x v="19"/>
    <x v="3"/>
  </r>
  <r>
    <x v="0"/>
    <x v="1"/>
    <x v="1"/>
    <x v="2"/>
    <x v="2"/>
    <x v="2"/>
    <x v="0"/>
    <x v="20"/>
    <x v="20"/>
    <x v="20"/>
    <x v="20"/>
    <x v="15"/>
    <x v="20"/>
    <x v="0"/>
  </r>
  <r>
    <x v="0"/>
    <x v="1"/>
    <x v="1"/>
    <x v="1"/>
    <x v="1"/>
    <x v="1"/>
    <x v="1"/>
    <x v="21"/>
    <x v="21"/>
    <x v="21"/>
    <x v="21"/>
    <x v="20"/>
    <x v="21"/>
    <x v="3"/>
  </r>
  <r>
    <x v="0"/>
    <x v="1"/>
    <x v="1"/>
    <x v="0"/>
    <x v="0"/>
    <x v="0"/>
    <x v="2"/>
    <x v="22"/>
    <x v="22"/>
    <x v="22"/>
    <x v="22"/>
    <x v="21"/>
    <x v="22"/>
    <x v="0"/>
  </r>
  <r>
    <x v="0"/>
    <x v="1"/>
    <x v="1"/>
    <x v="3"/>
    <x v="3"/>
    <x v="3"/>
    <x v="3"/>
    <x v="23"/>
    <x v="23"/>
    <x v="23"/>
    <x v="23"/>
    <x v="22"/>
    <x v="23"/>
    <x v="3"/>
  </r>
  <r>
    <x v="0"/>
    <x v="1"/>
    <x v="1"/>
    <x v="5"/>
    <x v="5"/>
    <x v="5"/>
    <x v="4"/>
    <x v="24"/>
    <x v="24"/>
    <x v="24"/>
    <x v="24"/>
    <x v="23"/>
    <x v="24"/>
    <x v="3"/>
  </r>
  <r>
    <x v="0"/>
    <x v="1"/>
    <x v="1"/>
    <x v="7"/>
    <x v="7"/>
    <x v="7"/>
    <x v="5"/>
    <x v="25"/>
    <x v="25"/>
    <x v="25"/>
    <x v="25"/>
    <x v="24"/>
    <x v="25"/>
    <x v="8"/>
  </r>
  <r>
    <x v="0"/>
    <x v="1"/>
    <x v="1"/>
    <x v="4"/>
    <x v="4"/>
    <x v="4"/>
    <x v="6"/>
    <x v="26"/>
    <x v="26"/>
    <x v="26"/>
    <x v="26"/>
    <x v="25"/>
    <x v="26"/>
    <x v="6"/>
  </r>
  <r>
    <x v="0"/>
    <x v="1"/>
    <x v="1"/>
    <x v="10"/>
    <x v="10"/>
    <x v="10"/>
    <x v="7"/>
    <x v="27"/>
    <x v="27"/>
    <x v="27"/>
    <x v="27"/>
    <x v="26"/>
    <x v="27"/>
    <x v="3"/>
  </r>
  <r>
    <x v="0"/>
    <x v="1"/>
    <x v="1"/>
    <x v="14"/>
    <x v="14"/>
    <x v="14"/>
    <x v="8"/>
    <x v="28"/>
    <x v="28"/>
    <x v="28"/>
    <x v="28"/>
    <x v="27"/>
    <x v="28"/>
    <x v="8"/>
  </r>
  <r>
    <x v="0"/>
    <x v="1"/>
    <x v="1"/>
    <x v="11"/>
    <x v="11"/>
    <x v="11"/>
    <x v="9"/>
    <x v="29"/>
    <x v="29"/>
    <x v="29"/>
    <x v="29"/>
    <x v="28"/>
    <x v="29"/>
    <x v="3"/>
  </r>
  <r>
    <x v="0"/>
    <x v="1"/>
    <x v="1"/>
    <x v="6"/>
    <x v="6"/>
    <x v="6"/>
    <x v="10"/>
    <x v="30"/>
    <x v="30"/>
    <x v="30"/>
    <x v="30"/>
    <x v="29"/>
    <x v="30"/>
    <x v="3"/>
  </r>
  <r>
    <x v="0"/>
    <x v="1"/>
    <x v="1"/>
    <x v="8"/>
    <x v="8"/>
    <x v="8"/>
    <x v="10"/>
    <x v="30"/>
    <x v="30"/>
    <x v="31"/>
    <x v="31"/>
    <x v="30"/>
    <x v="31"/>
    <x v="3"/>
  </r>
  <r>
    <x v="0"/>
    <x v="1"/>
    <x v="1"/>
    <x v="13"/>
    <x v="13"/>
    <x v="13"/>
    <x v="12"/>
    <x v="31"/>
    <x v="31"/>
    <x v="32"/>
    <x v="32"/>
    <x v="31"/>
    <x v="32"/>
    <x v="0"/>
  </r>
  <r>
    <x v="0"/>
    <x v="1"/>
    <x v="1"/>
    <x v="12"/>
    <x v="12"/>
    <x v="12"/>
    <x v="13"/>
    <x v="32"/>
    <x v="32"/>
    <x v="33"/>
    <x v="33"/>
    <x v="32"/>
    <x v="33"/>
    <x v="6"/>
  </r>
  <r>
    <x v="0"/>
    <x v="1"/>
    <x v="1"/>
    <x v="15"/>
    <x v="15"/>
    <x v="15"/>
    <x v="14"/>
    <x v="33"/>
    <x v="33"/>
    <x v="34"/>
    <x v="34"/>
    <x v="33"/>
    <x v="34"/>
    <x v="3"/>
  </r>
  <r>
    <x v="0"/>
    <x v="1"/>
    <x v="1"/>
    <x v="9"/>
    <x v="9"/>
    <x v="9"/>
    <x v="15"/>
    <x v="34"/>
    <x v="34"/>
    <x v="35"/>
    <x v="35"/>
    <x v="34"/>
    <x v="35"/>
    <x v="3"/>
  </r>
  <r>
    <x v="0"/>
    <x v="1"/>
    <x v="1"/>
    <x v="20"/>
    <x v="20"/>
    <x v="20"/>
    <x v="16"/>
    <x v="35"/>
    <x v="35"/>
    <x v="34"/>
    <x v="34"/>
    <x v="35"/>
    <x v="36"/>
    <x v="3"/>
  </r>
  <r>
    <x v="0"/>
    <x v="1"/>
    <x v="1"/>
    <x v="19"/>
    <x v="19"/>
    <x v="19"/>
    <x v="17"/>
    <x v="36"/>
    <x v="36"/>
    <x v="36"/>
    <x v="36"/>
    <x v="36"/>
    <x v="37"/>
    <x v="3"/>
  </r>
  <r>
    <x v="0"/>
    <x v="1"/>
    <x v="1"/>
    <x v="21"/>
    <x v="21"/>
    <x v="21"/>
    <x v="18"/>
    <x v="37"/>
    <x v="37"/>
    <x v="12"/>
    <x v="37"/>
    <x v="37"/>
    <x v="38"/>
    <x v="3"/>
  </r>
  <r>
    <x v="0"/>
    <x v="1"/>
    <x v="1"/>
    <x v="18"/>
    <x v="18"/>
    <x v="18"/>
    <x v="19"/>
    <x v="38"/>
    <x v="38"/>
    <x v="37"/>
    <x v="38"/>
    <x v="38"/>
    <x v="39"/>
    <x v="3"/>
  </r>
  <r>
    <x v="0"/>
    <x v="2"/>
    <x v="2"/>
    <x v="1"/>
    <x v="1"/>
    <x v="1"/>
    <x v="0"/>
    <x v="39"/>
    <x v="39"/>
    <x v="38"/>
    <x v="39"/>
    <x v="39"/>
    <x v="40"/>
    <x v="3"/>
  </r>
  <r>
    <x v="0"/>
    <x v="2"/>
    <x v="2"/>
    <x v="0"/>
    <x v="0"/>
    <x v="0"/>
    <x v="0"/>
    <x v="39"/>
    <x v="39"/>
    <x v="39"/>
    <x v="40"/>
    <x v="40"/>
    <x v="41"/>
    <x v="3"/>
  </r>
  <r>
    <x v="0"/>
    <x v="2"/>
    <x v="2"/>
    <x v="2"/>
    <x v="2"/>
    <x v="2"/>
    <x v="2"/>
    <x v="40"/>
    <x v="40"/>
    <x v="40"/>
    <x v="41"/>
    <x v="41"/>
    <x v="42"/>
    <x v="3"/>
  </r>
  <r>
    <x v="0"/>
    <x v="2"/>
    <x v="2"/>
    <x v="3"/>
    <x v="3"/>
    <x v="3"/>
    <x v="3"/>
    <x v="41"/>
    <x v="41"/>
    <x v="19"/>
    <x v="42"/>
    <x v="42"/>
    <x v="43"/>
    <x v="3"/>
  </r>
  <r>
    <x v="0"/>
    <x v="2"/>
    <x v="2"/>
    <x v="4"/>
    <x v="4"/>
    <x v="4"/>
    <x v="4"/>
    <x v="42"/>
    <x v="42"/>
    <x v="41"/>
    <x v="43"/>
    <x v="43"/>
    <x v="44"/>
    <x v="8"/>
  </r>
  <r>
    <x v="0"/>
    <x v="2"/>
    <x v="2"/>
    <x v="5"/>
    <x v="5"/>
    <x v="5"/>
    <x v="5"/>
    <x v="43"/>
    <x v="43"/>
    <x v="42"/>
    <x v="44"/>
    <x v="44"/>
    <x v="45"/>
    <x v="3"/>
  </r>
  <r>
    <x v="0"/>
    <x v="2"/>
    <x v="2"/>
    <x v="6"/>
    <x v="6"/>
    <x v="6"/>
    <x v="6"/>
    <x v="44"/>
    <x v="44"/>
    <x v="43"/>
    <x v="45"/>
    <x v="45"/>
    <x v="46"/>
    <x v="3"/>
  </r>
  <r>
    <x v="0"/>
    <x v="2"/>
    <x v="2"/>
    <x v="7"/>
    <x v="7"/>
    <x v="7"/>
    <x v="7"/>
    <x v="45"/>
    <x v="45"/>
    <x v="44"/>
    <x v="46"/>
    <x v="46"/>
    <x v="47"/>
    <x v="0"/>
  </r>
  <r>
    <x v="0"/>
    <x v="2"/>
    <x v="2"/>
    <x v="9"/>
    <x v="9"/>
    <x v="9"/>
    <x v="8"/>
    <x v="46"/>
    <x v="46"/>
    <x v="45"/>
    <x v="47"/>
    <x v="40"/>
    <x v="41"/>
    <x v="3"/>
  </r>
  <r>
    <x v="0"/>
    <x v="2"/>
    <x v="2"/>
    <x v="10"/>
    <x v="10"/>
    <x v="10"/>
    <x v="9"/>
    <x v="47"/>
    <x v="47"/>
    <x v="46"/>
    <x v="48"/>
    <x v="47"/>
    <x v="48"/>
    <x v="3"/>
  </r>
  <r>
    <x v="0"/>
    <x v="2"/>
    <x v="2"/>
    <x v="16"/>
    <x v="16"/>
    <x v="16"/>
    <x v="10"/>
    <x v="48"/>
    <x v="30"/>
    <x v="47"/>
    <x v="49"/>
    <x v="48"/>
    <x v="49"/>
    <x v="3"/>
  </r>
  <r>
    <x v="0"/>
    <x v="2"/>
    <x v="2"/>
    <x v="8"/>
    <x v="8"/>
    <x v="8"/>
    <x v="11"/>
    <x v="49"/>
    <x v="48"/>
    <x v="48"/>
    <x v="50"/>
    <x v="43"/>
    <x v="44"/>
    <x v="3"/>
  </r>
  <r>
    <x v="0"/>
    <x v="2"/>
    <x v="2"/>
    <x v="11"/>
    <x v="11"/>
    <x v="11"/>
    <x v="12"/>
    <x v="50"/>
    <x v="12"/>
    <x v="49"/>
    <x v="51"/>
    <x v="49"/>
    <x v="50"/>
    <x v="3"/>
  </r>
  <r>
    <x v="0"/>
    <x v="2"/>
    <x v="2"/>
    <x v="13"/>
    <x v="13"/>
    <x v="13"/>
    <x v="13"/>
    <x v="51"/>
    <x v="49"/>
    <x v="50"/>
    <x v="52"/>
    <x v="50"/>
    <x v="51"/>
    <x v="3"/>
  </r>
  <r>
    <x v="0"/>
    <x v="2"/>
    <x v="2"/>
    <x v="12"/>
    <x v="12"/>
    <x v="12"/>
    <x v="14"/>
    <x v="52"/>
    <x v="50"/>
    <x v="51"/>
    <x v="53"/>
    <x v="51"/>
    <x v="21"/>
    <x v="3"/>
  </r>
  <r>
    <x v="0"/>
    <x v="2"/>
    <x v="2"/>
    <x v="19"/>
    <x v="19"/>
    <x v="19"/>
    <x v="15"/>
    <x v="53"/>
    <x v="51"/>
    <x v="36"/>
    <x v="54"/>
    <x v="52"/>
    <x v="52"/>
    <x v="3"/>
  </r>
  <r>
    <x v="0"/>
    <x v="2"/>
    <x v="2"/>
    <x v="22"/>
    <x v="22"/>
    <x v="22"/>
    <x v="16"/>
    <x v="54"/>
    <x v="52"/>
    <x v="12"/>
    <x v="55"/>
    <x v="53"/>
    <x v="53"/>
    <x v="3"/>
  </r>
  <r>
    <x v="0"/>
    <x v="2"/>
    <x v="2"/>
    <x v="23"/>
    <x v="23"/>
    <x v="23"/>
    <x v="17"/>
    <x v="55"/>
    <x v="53"/>
    <x v="33"/>
    <x v="56"/>
    <x v="40"/>
    <x v="41"/>
    <x v="3"/>
  </r>
  <r>
    <x v="0"/>
    <x v="2"/>
    <x v="2"/>
    <x v="24"/>
    <x v="24"/>
    <x v="24"/>
    <x v="18"/>
    <x v="56"/>
    <x v="54"/>
    <x v="52"/>
    <x v="57"/>
    <x v="54"/>
    <x v="7"/>
    <x v="3"/>
  </r>
  <r>
    <x v="0"/>
    <x v="2"/>
    <x v="2"/>
    <x v="18"/>
    <x v="18"/>
    <x v="18"/>
    <x v="18"/>
    <x v="56"/>
    <x v="54"/>
    <x v="53"/>
    <x v="16"/>
    <x v="55"/>
    <x v="54"/>
    <x v="3"/>
  </r>
  <r>
    <x v="0"/>
    <x v="3"/>
    <x v="3"/>
    <x v="2"/>
    <x v="2"/>
    <x v="2"/>
    <x v="0"/>
    <x v="57"/>
    <x v="55"/>
    <x v="54"/>
    <x v="58"/>
    <x v="56"/>
    <x v="55"/>
    <x v="3"/>
  </r>
  <r>
    <x v="0"/>
    <x v="3"/>
    <x v="3"/>
    <x v="0"/>
    <x v="0"/>
    <x v="0"/>
    <x v="1"/>
    <x v="58"/>
    <x v="56"/>
    <x v="55"/>
    <x v="59"/>
    <x v="45"/>
    <x v="56"/>
    <x v="3"/>
  </r>
  <r>
    <x v="0"/>
    <x v="3"/>
    <x v="3"/>
    <x v="1"/>
    <x v="1"/>
    <x v="1"/>
    <x v="2"/>
    <x v="59"/>
    <x v="57"/>
    <x v="56"/>
    <x v="60"/>
    <x v="53"/>
    <x v="57"/>
    <x v="3"/>
  </r>
  <r>
    <x v="0"/>
    <x v="3"/>
    <x v="3"/>
    <x v="3"/>
    <x v="3"/>
    <x v="3"/>
    <x v="3"/>
    <x v="60"/>
    <x v="58"/>
    <x v="57"/>
    <x v="11"/>
    <x v="57"/>
    <x v="58"/>
    <x v="0"/>
  </r>
  <r>
    <x v="0"/>
    <x v="3"/>
    <x v="3"/>
    <x v="4"/>
    <x v="4"/>
    <x v="4"/>
    <x v="4"/>
    <x v="61"/>
    <x v="59"/>
    <x v="58"/>
    <x v="61"/>
    <x v="47"/>
    <x v="59"/>
    <x v="0"/>
  </r>
  <r>
    <x v="0"/>
    <x v="3"/>
    <x v="3"/>
    <x v="5"/>
    <x v="5"/>
    <x v="5"/>
    <x v="5"/>
    <x v="62"/>
    <x v="60"/>
    <x v="59"/>
    <x v="62"/>
    <x v="58"/>
    <x v="60"/>
    <x v="3"/>
  </r>
  <r>
    <x v="0"/>
    <x v="3"/>
    <x v="3"/>
    <x v="6"/>
    <x v="6"/>
    <x v="6"/>
    <x v="6"/>
    <x v="63"/>
    <x v="61"/>
    <x v="43"/>
    <x v="63"/>
    <x v="59"/>
    <x v="61"/>
    <x v="3"/>
  </r>
  <r>
    <x v="0"/>
    <x v="3"/>
    <x v="3"/>
    <x v="10"/>
    <x v="10"/>
    <x v="10"/>
    <x v="7"/>
    <x v="64"/>
    <x v="62"/>
    <x v="60"/>
    <x v="64"/>
    <x v="59"/>
    <x v="61"/>
    <x v="3"/>
  </r>
  <r>
    <x v="0"/>
    <x v="3"/>
    <x v="3"/>
    <x v="7"/>
    <x v="7"/>
    <x v="7"/>
    <x v="7"/>
    <x v="64"/>
    <x v="62"/>
    <x v="60"/>
    <x v="64"/>
    <x v="55"/>
    <x v="62"/>
    <x v="3"/>
  </r>
  <r>
    <x v="0"/>
    <x v="3"/>
    <x v="3"/>
    <x v="9"/>
    <x v="9"/>
    <x v="9"/>
    <x v="9"/>
    <x v="65"/>
    <x v="63"/>
    <x v="49"/>
    <x v="65"/>
    <x v="52"/>
    <x v="63"/>
    <x v="3"/>
  </r>
  <r>
    <x v="0"/>
    <x v="3"/>
    <x v="3"/>
    <x v="8"/>
    <x v="8"/>
    <x v="8"/>
    <x v="10"/>
    <x v="66"/>
    <x v="64"/>
    <x v="61"/>
    <x v="66"/>
    <x v="52"/>
    <x v="63"/>
    <x v="3"/>
  </r>
  <r>
    <x v="0"/>
    <x v="3"/>
    <x v="3"/>
    <x v="16"/>
    <x v="16"/>
    <x v="16"/>
    <x v="11"/>
    <x v="67"/>
    <x v="65"/>
    <x v="62"/>
    <x v="67"/>
    <x v="51"/>
    <x v="64"/>
    <x v="3"/>
  </r>
  <r>
    <x v="0"/>
    <x v="3"/>
    <x v="3"/>
    <x v="13"/>
    <x v="13"/>
    <x v="13"/>
    <x v="11"/>
    <x v="67"/>
    <x v="65"/>
    <x v="47"/>
    <x v="68"/>
    <x v="60"/>
    <x v="65"/>
    <x v="3"/>
  </r>
  <r>
    <x v="0"/>
    <x v="3"/>
    <x v="3"/>
    <x v="11"/>
    <x v="11"/>
    <x v="11"/>
    <x v="11"/>
    <x v="67"/>
    <x v="65"/>
    <x v="63"/>
    <x v="69"/>
    <x v="61"/>
    <x v="66"/>
    <x v="3"/>
  </r>
  <r>
    <x v="0"/>
    <x v="3"/>
    <x v="3"/>
    <x v="24"/>
    <x v="24"/>
    <x v="24"/>
    <x v="14"/>
    <x v="68"/>
    <x v="66"/>
    <x v="12"/>
    <x v="70"/>
    <x v="52"/>
    <x v="63"/>
    <x v="3"/>
  </r>
  <r>
    <x v="0"/>
    <x v="3"/>
    <x v="3"/>
    <x v="14"/>
    <x v="14"/>
    <x v="14"/>
    <x v="15"/>
    <x v="69"/>
    <x v="67"/>
    <x v="64"/>
    <x v="71"/>
    <x v="61"/>
    <x v="66"/>
    <x v="3"/>
  </r>
  <r>
    <x v="0"/>
    <x v="3"/>
    <x v="3"/>
    <x v="17"/>
    <x v="17"/>
    <x v="17"/>
    <x v="16"/>
    <x v="53"/>
    <x v="68"/>
    <x v="65"/>
    <x v="72"/>
    <x v="55"/>
    <x v="62"/>
    <x v="3"/>
  </r>
  <r>
    <x v="0"/>
    <x v="3"/>
    <x v="3"/>
    <x v="15"/>
    <x v="15"/>
    <x v="15"/>
    <x v="17"/>
    <x v="70"/>
    <x v="69"/>
    <x v="51"/>
    <x v="73"/>
    <x v="52"/>
    <x v="63"/>
    <x v="3"/>
  </r>
  <r>
    <x v="0"/>
    <x v="3"/>
    <x v="3"/>
    <x v="18"/>
    <x v="18"/>
    <x v="18"/>
    <x v="17"/>
    <x v="70"/>
    <x v="69"/>
    <x v="12"/>
    <x v="70"/>
    <x v="49"/>
    <x v="67"/>
    <x v="0"/>
  </r>
  <r>
    <x v="0"/>
    <x v="3"/>
    <x v="3"/>
    <x v="12"/>
    <x v="12"/>
    <x v="12"/>
    <x v="19"/>
    <x v="56"/>
    <x v="70"/>
    <x v="66"/>
    <x v="74"/>
    <x v="40"/>
    <x v="68"/>
    <x v="0"/>
  </r>
  <r>
    <x v="0"/>
    <x v="4"/>
    <x v="4"/>
    <x v="0"/>
    <x v="0"/>
    <x v="0"/>
    <x v="0"/>
    <x v="71"/>
    <x v="71"/>
    <x v="67"/>
    <x v="75"/>
    <x v="62"/>
    <x v="13"/>
    <x v="3"/>
  </r>
  <r>
    <x v="0"/>
    <x v="4"/>
    <x v="4"/>
    <x v="1"/>
    <x v="1"/>
    <x v="1"/>
    <x v="1"/>
    <x v="72"/>
    <x v="72"/>
    <x v="68"/>
    <x v="76"/>
    <x v="63"/>
    <x v="69"/>
    <x v="0"/>
  </r>
  <r>
    <x v="0"/>
    <x v="4"/>
    <x v="4"/>
    <x v="3"/>
    <x v="3"/>
    <x v="3"/>
    <x v="2"/>
    <x v="73"/>
    <x v="73"/>
    <x v="69"/>
    <x v="77"/>
    <x v="64"/>
    <x v="70"/>
    <x v="0"/>
  </r>
  <r>
    <x v="0"/>
    <x v="4"/>
    <x v="4"/>
    <x v="2"/>
    <x v="2"/>
    <x v="2"/>
    <x v="3"/>
    <x v="74"/>
    <x v="74"/>
    <x v="70"/>
    <x v="78"/>
    <x v="65"/>
    <x v="71"/>
    <x v="3"/>
  </r>
  <r>
    <x v="0"/>
    <x v="4"/>
    <x v="4"/>
    <x v="4"/>
    <x v="4"/>
    <x v="4"/>
    <x v="4"/>
    <x v="75"/>
    <x v="75"/>
    <x v="71"/>
    <x v="79"/>
    <x v="66"/>
    <x v="72"/>
    <x v="8"/>
  </r>
  <r>
    <x v="0"/>
    <x v="4"/>
    <x v="4"/>
    <x v="5"/>
    <x v="5"/>
    <x v="5"/>
    <x v="5"/>
    <x v="76"/>
    <x v="76"/>
    <x v="65"/>
    <x v="80"/>
    <x v="67"/>
    <x v="73"/>
    <x v="3"/>
  </r>
  <r>
    <x v="0"/>
    <x v="4"/>
    <x v="4"/>
    <x v="6"/>
    <x v="6"/>
    <x v="6"/>
    <x v="6"/>
    <x v="77"/>
    <x v="77"/>
    <x v="72"/>
    <x v="81"/>
    <x v="68"/>
    <x v="74"/>
    <x v="3"/>
  </r>
  <r>
    <x v="0"/>
    <x v="4"/>
    <x v="4"/>
    <x v="11"/>
    <x v="11"/>
    <x v="11"/>
    <x v="7"/>
    <x v="78"/>
    <x v="78"/>
    <x v="73"/>
    <x v="82"/>
    <x v="55"/>
    <x v="75"/>
    <x v="3"/>
  </r>
  <r>
    <x v="0"/>
    <x v="4"/>
    <x v="4"/>
    <x v="7"/>
    <x v="7"/>
    <x v="7"/>
    <x v="8"/>
    <x v="79"/>
    <x v="79"/>
    <x v="74"/>
    <x v="83"/>
    <x v="69"/>
    <x v="76"/>
    <x v="0"/>
  </r>
  <r>
    <x v="0"/>
    <x v="4"/>
    <x v="4"/>
    <x v="10"/>
    <x v="10"/>
    <x v="10"/>
    <x v="9"/>
    <x v="80"/>
    <x v="80"/>
    <x v="75"/>
    <x v="84"/>
    <x v="39"/>
    <x v="77"/>
    <x v="3"/>
  </r>
  <r>
    <x v="0"/>
    <x v="4"/>
    <x v="4"/>
    <x v="9"/>
    <x v="9"/>
    <x v="9"/>
    <x v="9"/>
    <x v="80"/>
    <x v="80"/>
    <x v="74"/>
    <x v="83"/>
    <x v="70"/>
    <x v="78"/>
    <x v="3"/>
  </r>
  <r>
    <x v="0"/>
    <x v="4"/>
    <x v="4"/>
    <x v="13"/>
    <x v="13"/>
    <x v="13"/>
    <x v="11"/>
    <x v="81"/>
    <x v="81"/>
    <x v="65"/>
    <x v="80"/>
    <x v="68"/>
    <x v="74"/>
    <x v="3"/>
  </r>
  <r>
    <x v="0"/>
    <x v="4"/>
    <x v="4"/>
    <x v="8"/>
    <x v="8"/>
    <x v="8"/>
    <x v="12"/>
    <x v="64"/>
    <x v="82"/>
    <x v="76"/>
    <x v="85"/>
    <x v="71"/>
    <x v="79"/>
    <x v="3"/>
  </r>
  <r>
    <x v="0"/>
    <x v="4"/>
    <x v="4"/>
    <x v="14"/>
    <x v="14"/>
    <x v="14"/>
    <x v="13"/>
    <x v="46"/>
    <x v="83"/>
    <x v="37"/>
    <x v="86"/>
    <x v="53"/>
    <x v="80"/>
    <x v="3"/>
  </r>
  <r>
    <x v="0"/>
    <x v="4"/>
    <x v="4"/>
    <x v="12"/>
    <x v="12"/>
    <x v="12"/>
    <x v="14"/>
    <x v="67"/>
    <x v="84"/>
    <x v="77"/>
    <x v="87"/>
    <x v="72"/>
    <x v="81"/>
    <x v="8"/>
  </r>
  <r>
    <x v="0"/>
    <x v="4"/>
    <x v="4"/>
    <x v="16"/>
    <x v="16"/>
    <x v="16"/>
    <x v="15"/>
    <x v="82"/>
    <x v="85"/>
    <x v="76"/>
    <x v="85"/>
    <x v="40"/>
    <x v="18"/>
    <x v="8"/>
  </r>
  <r>
    <x v="0"/>
    <x v="4"/>
    <x v="4"/>
    <x v="17"/>
    <x v="17"/>
    <x v="17"/>
    <x v="16"/>
    <x v="83"/>
    <x v="86"/>
    <x v="44"/>
    <x v="49"/>
    <x v="49"/>
    <x v="82"/>
    <x v="3"/>
  </r>
  <r>
    <x v="0"/>
    <x v="4"/>
    <x v="4"/>
    <x v="18"/>
    <x v="18"/>
    <x v="18"/>
    <x v="17"/>
    <x v="84"/>
    <x v="70"/>
    <x v="12"/>
    <x v="88"/>
    <x v="40"/>
    <x v="18"/>
    <x v="3"/>
  </r>
  <r>
    <x v="0"/>
    <x v="4"/>
    <x v="4"/>
    <x v="22"/>
    <x v="22"/>
    <x v="22"/>
    <x v="18"/>
    <x v="85"/>
    <x v="87"/>
    <x v="48"/>
    <x v="89"/>
    <x v="73"/>
    <x v="83"/>
    <x v="3"/>
  </r>
  <r>
    <x v="0"/>
    <x v="4"/>
    <x v="4"/>
    <x v="25"/>
    <x v="25"/>
    <x v="25"/>
    <x v="19"/>
    <x v="53"/>
    <x v="88"/>
    <x v="50"/>
    <x v="90"/>
    <x v="47"/>
    <x v="53"/>
    <x v="3"/>
  </r>
  <r>
    <x v="0"/>
    <x v="5"/>
    <x v="5"/>
    <x v="1"/>
    <x v="1"/>
    <x v="1"/>
    <x v="0"/>
    <x v="86"/>
    <x v="89"/>
    <x v="78"/>
    <x v="91"/>
    <x v="63"/>
    <x v="6"/>
    <x v="3"/>
  </r>
  <r>
    <x v="0"/>
    <x v="5"/>
    <x v="5"/>
    <x v="0"/>
    <x v="0"/>
    <x v="0"/>
    <x v="1"/>
    <x v="87"/>
    <x v="90"/>
    <x v="79"/>
    <x v="92"/>
    <x v="50"/>
    <x v="84"/>
    <x v="3"/>
  </r>
  <r>
    <x v="0"/>
    <x v="5"/>
    <x v="5"/>
    <x v="3"/>
    <x v="3"/>
    <x v="3"/>
    <x v="2"/>
    <x v="88"/>
    <x v="91"/>
    <x v="80"/>
    <x v="93"/>
    <x v="67"/>
    <x v="85"/>
    <x v="3"/>
  </r>
  <r>
    <x v="0"/>
    <x v="5"/>
    <x v="5"/>
    <x v="5"/>
    <x v="5"/>
    <x v="5"/>
    <x v="3"/>
    <x v="89"/>
    <x v="4"/>
    <x v="63"/>
    <x v="94"/>
    <x v="74"/>
    <x v="86"/>
    <x v="3"/>
  </r>
  <r>
    <x v="0"/>
    <x v="5"/>
    <x v="5"/>
    <x v="2"/>
    <x v="2"/>
    <x v="2"/>
    <x v="4"/>
    <x v="59"/>
    <x v="92"/>
    <x v="81"/>
    <x v="95"/>
    <x v="75"/>
    <x v="87"/>
    <x v="3"/>
  </r>
  <r>
    <x v="0"/>
    <x v="5"/>
    <x v="5"/>
    <x v="4"/>
    <x v="4"/>
    <x v="4"/>
    <x v="5"/>
    <x v="90"/>
    <x v="93"/>
    <x v="82"/>
    <x v="96"/>
    <x v="76"/>
    <x v="88"/>
    <x v="0"/>
  </r>
  <r>
    <x v="0"/>
    <x v="5"/>
    <x v="5"/>
    <x v="7"/>
    <x v="7"/>
    <x v="7"/>
    <x v="5"/>
    <x v="90"/>
    <x v="93"/>
    <x v="73"/>
    <x v="97"/>
    <x v="52"/>
    <x v="16"/>
    <x v="8"/>
  </r>
  <r>
    <x v="0"/>
    <x v="5"/>
    <x v="5"/>
    <x v="6"/>
    <x v="6"/>
    <x v="6"/>
    <x v="7"/>
    <x v="91"/>
    <x v="94"/>
    <x v="45"/>
    <x v="98"/>
    <x v="77"/>
    <x v="21"/>
    <x v="3"/>
  </r>
  <r>
    <x v="0"/>
    <x v="5"/>
    <x v="5"/>
    <x v="8"/>
    <x v="8"/>
    <x v="8"/>
    <x v="8"/>
    <x v="78"/>
    <x v="95"/>
    <x v="83"/>
    <x v="99"/>
    <x v="42"/>
    <x v="89"/>
    <x v="3"/>
  </r>
  <r>
    <x v="0"/>
    <x v="5"/>
    <x v="5"/>
    <x v="10"/>
    <x v="10"/>
    <x v="10"/>
    <x v="9"/>
    <x v="43"/>
    <x v="96"/>
    <x v="31"/>
    <x v="100"/>
    <x v="78"/>
    <x v="65"/>
    <x v="3"/>
  </r>
  <r>
    <x v="0"/>
    <x v="5"/>
    <x v="5"/>
    <x v="9"/>
    <x v="9"/>
    <x v="9"/>
    <x v="10"/>
    <x v="92"/>
    <x v="97"/>
    <x v="24"/>
    <x v="101"/>
    <x v="73"/>
    <x v="90"/>
    <x v="3"/>
  </r>
  <r>
    <x v="0"/>
    <x v="5"/>
    <x v="5"/>
    <x v="11"/>
    <x v="11"/>
    <x v="11"/>
    <x v="11"/>
    <x v="63"/>
    <x v="98"/>
    <x v="84"/>
    <x v="102"/>
    <x v="79"/>
    <x v="67"/>
    <x v="3"/>
  </r>
  <r>
    <x v="0"/>
    <x v="5"/>
    <x v="5"/>
    <x v="13"/>
    <x v="13"/>
    <x v="13"/>
    <x v="12"/>
    <x v="93"/>
    <x v="99"/>
    <x v="65"/>
    <x v="103"/>
    <x v="80"/>
    <x v="91"/>
    <x v="3"/>
  </r>
  <r>
    <x v="0"/>
    <x v="5"/>
    <x v="5"/>
    <x v="15"/>
    <x v="15"/>
    <x v="15"/>
    <x v="13"/>
    <x v="44"/>
    <x v="100"/>
    <x v="85"/>
    <x v="104"/>
    <x v="44"/>
    <x v="92"/>
    <x v="3"/>
  </r>
  <r>
    <x v="0"/>
    <x v="5"/>
    <x v="5"/>
    <x v="12"/>
    <x v="12"/>
    <x v="12"/>
    <x v="14"/>
    <x v="45"/>
    <x v="101"/>
    <x v="77"/>
    <x v="87"/>
    <x v="81"/>
    <x v="27"/>
    <x v="1"/>
  </r>
  <r>
    <x v="0"/>
    <x v="5"/>
    <x v="5"/>
    <x v="19"/>
    <x v="19"/>
    <x v="19"/>
    <x v="15"/>
    <x v="67"/>
    <x v="67"/>
    <x v="85"/>
    <x v="104"/>
    <x v="72"/>
    <x v="93"/>
    <x v="3"/>
  </r>
  <r>
    <x v="0"/>
    <x v="5"/>
    <x v="5"/>
    <x v="18"/>
    <x v="18"/>
    <x v="18"/>
    <x v="16"/>
    <x v="94"/>
    <x v="102"/>
    <x v="65"/>
    <x v="103"/>
    <x v="69"/>
    <x v="94"/>
    <x v="3"/>
  </r>
  <r>
    <x v="0"/>
    <x v="5"/>
    <x v="5"/>
    <x v="26"/>
    <x v="26"/>
    <x v="26"/>
    <x v="17"/>
    <x v="95"/>
    <x v="103"/>
    <x v="52"/>
    <x v="105"/>
    <x v="56"/>
    <x v="95"/>
    <x v="3"/>
  </r>
  <r>
    <x v="0"/>
    <x v="5"/>
    <x v="5"/>
    <x v="27"/>
    <x v="27"/>
    <x v="27"/>
    <x v="18"/>
    <x v="68"/>
    <x v="104"/>
    <x v="52"/>
    <x v="105"/>
    <x v="60"/>
    <x v="25"/>
    <x v="3"/>
  </r>
  <r>
    <x v="0"/>
    <x v="5"/>
    <x v="5"/>
    <x v="20"/>
    <x v="20"/>
    <x v="20"/>
    <x v="19"/>
    <x v="52"/>
    <x v="105"/>
    <x v="33"/>
    <x v="106"/>
    <x v="50"/>
    <x v="84"/>
    <x v="3"/>
  </r>
  <r>
    <x v="0"/>
    <x v="6"/>
    <x v="6"/>
    <x v="0"/>
    <x v="0"/>
    <x v="0"/>
    <x v="0"/>
    <x v="96"/>
    <x v="106"/>
    <x v="86"/>
    <x v="107"/>
    <x v="55"/>
    <x v="96"/>
    <x v="3"/>
  </r>
  <r>
    <x v="0"/>
    <x v="6"/>
    <x v="6"/>
    <x v="1"/>
    <x v="1"/>
    <x v="1"/>
    <x v="1"/>
    <x v="97"/>
    <x v="107"/>
    <x v="87"/>
    <x v="108"/>
    <x v="69"/>
    <x v="97"/>
    <x v="3"/>
  </r>
  <r>
    <x v="0"/>
    <x v="6"/>
    <x v="6"/>
    <x v="2"/>
    <x v="2"/>
    <x v="2"/>
    <x v="2"/>
    <x v="98"/>
    <x v="108"/>
    <x v="88"/>
    <x v="109"/>
    <x v="72"/>
    <x v="98"/>
    <x v="3"/>
  </r>
  <r>
    <x v="0"/>
    <x v="6"/>
    <x v="6"/>
    <x v="4"/>
    <x v="4"/>
    <x v="4"/>
    <x v="3"/>
    <x v="99"/>
    <x v="109"/>
    <x v="89"/>
    <x v="110"/>
    <x v="51"/>
    <x v="99"/>
    <x v="0"/>
  </r>
  <r>
    <x v="0"/>
    <x v="6"/>
    <x v="6"/>
    <x v="3"/>
    <x v="3"/>
    <x v="3"/>
    <x v="4"/>
    <x v="100"/>
    <x v="110"/>
    <x v="90"/>
    <x v="111"/>
    <x v="82"/>
    <x v="100"/>
    <x v="3"/>
  </r>
  <r>
    <x v="0"/>
    <x v="6"/>
    <x v="6"/>
    <x v="5"/>
    <x v="5"/>
    <x v="5"/>
    <x v="5"/>
    <x v="45"/>
    <x v="111"/>
    <x v="47"/>
    <x v="112"/>
    <x v="83"/>
    <x v="101"/>
    <x v="3"/>
  </r>
  <r>
    <x v="0"/>
    <x v="6"/>
    <x v="6"/>
    <x v="6"/>
    <x v="6"/>
    <x v="6"/>
    <x v="6"/>
    <x v="101"/>
    <x v="77"/>
    <x v="31"/>
    <x v="113"/>
    <x v="52"/>
    <x v="61"/>
    <x v="3"/>
  </r>
  <r>
    <x v="0"/>
    <x v="6"/>
    <x v="6"/>
    <x v="7"/>
    <x v="7"/>
    <x v="7"/>
    <x v="7"/>
    <x v="50"/>
    <x v="112"/>
    <x v="31"/>
    <x v="113"/>
    <x v="55"/>
    <x v="96"/>
    <x v="0"/>
  </r>
  <r>
    <x v="0"/>
    <x v="6"/>
    <x v="6"/>
    <x v="9"/>
    <x v="9"/>
    <x v="9"/>
    <x v="8"/>
    <x v="51"/>
    <x v="7"/>
    <x v="64"/>
    <x v="114"/>
    <x v="73"/>
    <x v="102"/>
    <x v="3"/>
  </r>
  <r>
    <x v="0"/>
    <x v="6"/>
    <x v="6"/>
    <x v="10"/>
    <x v="10"/>
    <x v="10"/>
    <x v="9"/>
    <x v="94"/>
    <x v="113"/>
    <x v="76"/>
    <x v="115"/>
    <x v="45"/>
    <x v="103"/>
    <x v="3"/>
  </r>
  <r>
    <x v="0"/>
    <x v="6"/>
    <x v="6"/>
    <x v="13"/>
    <x v="13"/>
    <x v="13"/>
    <x v="10"/>
    <x v="85"/>
    <x v="100"/>
    <x v="91"/>
    <x v="116"/>
    <x v="60"/>
    <x v="104"/>
    <x v="3"/>
  </r>
  <r>
    <x v="0"/>
    <x v="6"/>
    <x v="6"/>
    <x v="8"/>
    <x v="8"/>
    <x v="8"/>
    <x v="11"/>
    <x v="102"/>
    <x v="83"/>
    <x v="53"/>
    <x v="117"/>
    <x v="73"/>
    <x v="102"/>
    <x v="3"/>
  </r>
  <r>
    <x v="0"/>
    <x v="6"/>
    <x v="6"/>
    <x v="28"/>
    <x v="28"/>
    <x v="28"/>
    <x v="12"/>
    <x v="103"/>
    <x v="114"/>
    <x v="51"/>
    <x v="118"/>
    <x v="59"/>
    <x v="105"/>
    <x v="3"/>
  </r>
  <r>
    <x v="0"/>
    <x v="6"/>
    <x v="6"/>
    <x v="11"/>
    <x v="11"/>
    <x v="11"/>
    <x v="12"/>
    <x v="103"/>
    <x v="114"/>
    <x v="83"/>
    <x v="94"/>
    <x v="84"/>
    <x v="106"/>
    <x v="3"/>
  </r>
  <r>
    <x v="0"/>
    <x v="6"/>
    <x v="6"/>
    <x v="12"/>
    <x v="12"/>
    <x v="12"/>
    <x v="12"/>
    <x v="103"/>
    <x v="114"/>
    <x v="66"/>
    <x v="119"/>
    <x v="47"/>
    <x v="107"/>
    <x v="0"/>
  </r>
  <r>
    <x v="0"/>
    <x v="6"/>
    <x v="6"/>
    <x v="23"/>
    <x v="23"/>
    <x v="23"/>
    <x v="15"/>
    <x v="70"/>
    <x v="115"/>
    <x v="52"/>
    <x v="120"/>
    <x v="53"/>
    <x v="108"/>
    <x v="3"/>
  </r>
  <r>
    <x v="0"/>
    <x v="6"/>
    <x v="6"/>
    <x v="16"/>
    <x v="16"/>
    <x v="16"/>
    <x v="16"/>
    <x v="55"/>
    <x v="116"/>
    <x v="92"/>
    <x v="121"/>
    <x v="55"/>
    <x v="96"/>
    <x v="3"/>
  </r>
  <r>
    <x v="0"/>
    <x v="6"/>
    <x v="6"/>
    <x v="14"/>
    <x v="14"/>
    <x v="14"/>
    <x v="17"/>
    <x v="56"/>
    <x v="117"/>
    <x v="48"/>
    <x v="122"/>
    <x v="61"/>
    <x v="109"/>
    <x v="3"/>
  </r>
  <r>
    <x v="0"/>
    <x v="6"/>
    <x v="6"/>
    <x v="17"/>
    <x v="17"/>
    <x v="17"/>
    <x v="17"/>
    <x v="56"/>
    <x v="117"/>
    <x v="34"/>
    <x v="123"/>
    <x v="85"/>
    <x v="110"/>
    <x v="3"/>
  </r>
  <r>
    <x v="0"/>
    <x v="6"/>
    <x v="6"/>
    <x v="24"/>
    <x v="24"/>
    <x v="24"/>
    <x v="19"/>
    <x v="104"/>
    <x v="118"/>
    <x v="36"/>
    <x v="124"/>
    <x v="54"/>
    <x v="111"/>
    <x v="3"/>
  </r>
  <r>
    <x v="0"/>
    <x v="7"/>
    <x v="7"/>
    <x v="0"/>
    <x v="0"/>
    <x v="0"/>
    <x v="0"/>
    <x v="105"/>
    <x v="119"/>
    <x v="69"/>
    <x v="125"/>
    <x v="53"/>
    <x v="27"/>
    <x v="3"/>
  </r>
  <r>
    <x v="0"/>
    <x v="7"/>
    <x v="7"/>
    <x v="1"/>
    <x v="1"/>
    <x v="1"/>
    <x v="1"/>
    <x v="91"/>
    <x v="120"/>
    <x v="19"/>
    <x v="126"/>
    <x v="86"/>
    <x v="112"/>
    <x v="3"/>
  </r>
  <r>
    <x v="0"/>
    <x v="7"/>
    <x v="7"/>
    <x v="3"/>
    <x v="3"/>
    <x v="3"/>
    <x v="2"/>
    <x v="43"/>
    <x v="121"/>
    <x v="63"/>
    <x v="127"/>
    <x v="72"/>
    <x v="113"/>
    <x v="3"/>
  </r>
  <r>
    <x v="0"/>
    <x v="7"/>
    <x v="7"/>
    <x v="4"/>
    <x v="4"/>
    <x v="4"/>
    <x v="3"/>
    <x v="79"/>
    <x v="122"/>
    <x v="93"/>
    <x v="128"/>
    <x v="52"/>
    <x v="114"/>
    <x v="0"/>
  </r>
  <r>
    <x v="0"/>
    <x v="7"/>
    <x v="7"/>
    <x v="5"/>
    <x v="5"/>
    <x v="5"/>
    <x v="4"/>
    <x v="106"/>
    <x v="123"/>
    <x v="94"/>
    <x v="129"/>
    <x v="48"/>
    <x v="115"/>
    <x v="3"/>
  </r>
  <r>
    <x v="0"/>
    <x v="7"/>
    <x v="7"/>
    <x v="2"/>
    <x v="2"/>
    <x v="2"/>
    <x v="5"/>
    <x v="66"/>
    <x v="124"/>
    <x v="95"/>
    <x v="130"/>
    <x v="73"/>
    <x v="116"/>
    <x v="3"/>
  </r>
  <r>
    <x v="0"/>
    <x v="7"/>
    <x v="7"/>
    <x v="6"/>
    <x v="6"/>
    <x v="6"/>
    <x v="6"/>
    <x v="94"/>
    <x v="125"/>
    <x v="42"/>
    <x v="131"/>
    <x v="79"/>
    <x v="117"/>
    <x v="3"/>
  </r>
  <r>
    <x v="0"/>
    <x v="7"/>
    <x v="7"/>
    <x v="9"/>
    <x v="9"/>
    <x v="9"/>
    <x v="7"/>
    <x v="95"/>
    <x v="76"/>
    <x v="47"/>
    <x v="132"/>
    <x v="73"/>
    <x v="116"/>
    <x v="3"/>
  </r>
  <r>
    <x v="0"/>
    <x v="7"/>
    <x v="7"/>
    <x v="10"/>
    <x v="10"/>
    <x v="10"/>
    <x v="8"/>
    <x v="84"/>
    <x v="126"/>
    <x v="31"/>
    <x v="133"/>
    <x v="86"/>
    <x v="112"/>
    <x v="3"/>
  </r>
  <r>
    <x v="0"/>
    <x v="7"/>
    <x v="7"/>
    <x v="8"/>
    <x v="8"/>
    <x v="8"/>
    <x v="9"/>
    <x v="53"/>
    <x v="96"/>
    <x v="52"/>
    <x v="134"/>
    <x v="69"/>
    <x v="118"/>
    <x v="3"/>
  </r>
  <r>
    <x v="0"/>
    <x v="7"/>
    <x v="7"/>
    <x v="7"/>
    <x v="7"/>
    <x v="7"/>
    <x v="10"/>
    <x v="107"/>
    <x v="127"/>
    <x v="65"/>
    <x v="47"/>
    <x v="87"/>
    <x v="119"/>
    <x v="0"/>
  </r>
  <r>
    <x v="0"/>
    <x v="7"/>
    <x v="7"/>
    <x v="16"/>
    <x v="16"/>
    <x v="16"/>
    <x v="11"/>
    <x v="55"/>
    <x v="128"/>
    <x v="96"/>
    <x v="135"/>
    <x v="49"/>
    <x v="120"/>
    <x v="0"/>
  </r>
  <r>
    <x v="0"/>
    <x v="7"/>
    <x v="7"/>
    <x v="22"/>
    <x v="22"/>
    <x v="22"/>
    <x v="11"/>
    <x v="55"/>
    <x v="128"/>
    <x v="12"/>
    <x v="136"/>
    <x v="49"/>
    <x v="120"/>
    <x v="3"/>
  </r>
  <r>
    <x v="0"/>
    <x v="7"/>
    <x v="7"/>
    <x v="29"/>
    <x v="29"/>
    <x v="29"/>
    <x v="13"/>
    <x v="56"/>
    <x v="129"/>
    <x v="36"/>
    <x v="137"/>
    <x v="88"/>
    <x v="121"/>
    <x v="3"/>
  </r>
  <r>
    <x v="0"/>
    <x v="7"/>
    <x v="7"/>
    <x v="13"/>
    <x v="13"/>
    <x v="13"/>
    <x v="14"/>
    <x v="104"/>
    <x v="130"/>
    <x v="50"/>
    <x v="138"/>
    <x v="88"/>
    <x v="121"/>
    <x v="3"/>
  </r>
  <r>
    <x v="0"/>
    <x v="7"/>
    <x v="7"/>
    <x v="11"/>
    <x v="11"/>
    <x v="11"/>
    <x v="15"/>
    <x v="108"/>
    <x v="114"/>
    <x v="92"/>
    <x v="139"/>
    <x v="61"/>
    <x v="122"/>
    <x v="3"/>
  </r>
  <r>
    <x v="0"/>
    <x v="7"/>
    <x v="7"/>
    <x v="12"/>
    <x v="12"/>
    <x v="12"/>
    <x v="15"/>
    <x v="108"/>
    <x v="114"/>
    <x v="77"/>
    <x v="87"/>
    <x v="40"/>
    <x v="123"/>
    <x v="3"/>
  </r>
  <r>
    <x v="0"/>
    <x v="7"/>
    <x v="7"/>
    <x v="17"/>
    <x v="17"/>
    <x v="17"/>
    <x v="17"/>
    <x v="109"/>
    <x v="86"/>
    <x v="92"/>
    <x v="139"/>
    <x v="87"/>
    <x v="119"/>
    <x v="3"/>
  </r>
  <r>
    <x v="0"/>
    <x v="7"/>
    <x v="7"/>
    <x v="23"/>
    <x v="23"/>
    <x v="23"/>
    <x v="18"/>
    <x v="110"/>
    <x v="131"/>
    <x v="66"/>
    <x v="140"/>
    <x v="54"/>
    <x v="10"/>
    <x v="3"/>
  </r>
  <r>
    <x v="0"/>
    <x v="7"/>
    <x v="7"/>
    <x v="30"/>
    <x v="30"/>
    <x v="30"/>
    <x v="18"/>
    <x v="110"/>
    <x v="131"/>
    <x v="77"/>
    <x v="87"/>
    <x v="88"/>
    <x v="121"/>
    <x v="3"/>
  </r>
  <r>
    <x v="0"/>
    <x v="7"/>
    <x v="7"/>
    <x v="14"/>
    <x v="14"/>
    <x v="14"/>
    <x v="18"/>
    <x v="110"/>
    <x v="131"/>
    <x v="52"/>
    <x v="134"/>
    <x v="84"/>
    <x v="124"/>
    <x v="3"/>
  </r>
  <r>
    <x v="0"/>
    <x v="8"/>
    <x v="8"/>
    <x v="0"/>
    <x v="0"/>
    <x v="0"/>
    <x v="0"/>
    <x v="111"/>
    <x v="132"/>
    <x v="97"/>
    <x v="141"/>
    <x v="39"/>
    <x v="125"/>
    <x v="3"/>
  </r>
  <r>
    <x v="0"/>
    <x v="8"/>
    <x v="8"/>
    <x v="1"/>
    <x v="1"/>
    <x v="1"/>
    <x v="1"/>
    <x v="112"/>
    <x v="133"/>
    <x v="98"/>
    <x v="142"/>
    <x v="77"/>
    <x v="126"/>
    <x v="3"/>
  </r>
  <r>
    <x v="0"/>
    <x v="8"/>
    <x v="8"/>
    <x v="3"/>
    <x v="3"/>
    <x v="3"/>
    <x v="2"/>
    <x v="113"/>
    <x v="134"/>
    <x v="99"/>
    <x v="143"/>
    <x v="89"/>
    <x v="127"/>
    <x v="3"/>
  </r>
  <r>
    <x v="0"/>
    <x v="8"/>
    <x v="8"/>
    <x v="4"/>
    <x v="4"/>
    <x v="4"/>
    <x v="3"/>
    <x v="114"/>
    <x v="135"/>
    <x v="100"/>
    <x v="144"/>
    <x v="57"/>
    <x v="128"/>
    <x v="3"/>
  </r>
  <r>
    <x v="0"/>
    <x v="8"/>
    <x v="8"/>
    <x v="2"/>
    <x v="2"/>
    <x v="2"/>
    <x v="4"/>
    <x v="115"/>
    <x v="136"/>
    <x v="101"/>
    <x v="145"/>
    <x v="78"/>
    <x v="22"/>
    <x v="3"/>
  </r>
  <r>
    <x v="0"/>
    <x v="8"/>
    <x v="8"/>
    <x v="5"/>
    <x v="5"/>
    <x v="5"/>
    <x v="5"/>
    <x v="116"/>
    <x v="137"/>
    <x v="102"/>
    <x v="69"/>
    <x v="17"/>
    <x v="129"/>
    <x v="3"/>
  </r>
  <r>
    <x v="0"/>
    <x v="8"/>
    <x v="8"/>
    <x v="6"/>
    <x v="6"/>
    <x v="6"/>
    <x v="6"/>
    <x v="117"/>
    <x v="138"/>
    <x v="103"/>
    <x v="146"/>
    <x v="90"/>
    <x v="31"/>
    <x v="3"/>
  </r>
  <r>
    <x v="0"/>
    <x v="8"/>
    <x v="8"/>
    <x v="9"/>
    <x v="9"/>
    <x v="9"/>
    <x v="7"/>
    <x v="118"/>
    <x v="139"/>
    <x v="89"/>
    <x v="147"/>
    <x v="62"/>
    <x v="56"/>
    <x v="3"/>
  </r>
  <r>
    <x v="0"/>
    <x v="8"/>
    <x v="8"/>
    <x v="8"/>
    <x v="8"/>
    <x v="8"/>
    <x v="8"/>
    <x v="119"/>
    <x v="140"/>
    <x v="37"/>
    <x v="148"/>
    <x v="91"/>
    <x v="130"/>
    <x v="3"/>
  </r>
  <r>
    <x v="0"/>
    <x v="8"/>
    <x v="8"/>
    <x v="10"/>
    <x v="10"/>
    <x v="10"/>
    <x v="9"/>
    <x v="120"/>
    <x v="141"/>
    <x v="15"/>
    <x v="149"/>
    <x v="58"/>
    <x v="0"/>
    <x v="3"/>
  </r>
  <r>
    <x v="0"/>
    <x v="8"/>
    <x v="8"/>
    <x v="11"/>
    <x v="11"/>
    <x v="11"/>
    <x v="10"/>
    <x v="91"/>
    <x v="99"/>
    <x v="58"/>
    <x v="150"/>
    <x v="54"/>
    <x v="131"/>
    <x v="3"/>
  </r>
  <r>
    <x v="0"/>
    <x v="8"/>
    <x v="8"/>
    <x v="7"/>
    <x v="7"/>
    <x v="7"/>
    <x v="11"/>
    <x v="121"/>
    <x v="142"/>
    <x v="104"/>
    <x v="151"/>
    <x v="73"/>
    <x v="132"/>
    <x v="3"/>
  </r>
  <r>
    <x v="0"/>
    <x v="8"/>
    <x v="8"/>
    <x v="12"/>
    <x v="12"/>
    <x v="12"/>
    <x v="11"/>
    <x v="121"/>
    <x v="142"/>
    <x v="33"/>
    <x v="152"/>
    <x v="91"/>
    <x v="130"/>
    <x v="3"/>
  </r>
  <r>
    <x v="0"/>
    <x v="8"/>
    <x v="8"/>
    <x v="14"/>
    <x v="14"/>
    <x v="14"/>
    <x v="13"/>
    <x v="122"/>
    <x v="143"/>
    <x v="15"/>
    <x v="149"/>
    <x v="45"/>
    <x v="133"/>
    <x v="0"/>
  </r>
  <r>
    <x v="0"/>
    <x v="8"/>
    <x v="8"/>
    <x v="13"/>
    <x v="13"/>
    <x v="13"/>
    <x v="14"/>
    <x v="63"/>
    <x v="144"/>
    <x v="94"/>
    <x v="153"/>
    <x v="62"/>
    <x v="56"/>
    <x v="3"/>
  </r>
  <r>
    <x v="0"/>
    <x v="8"/>
    <x v="8"/>
    <x v="17"/>
    <x v="17"/>
    <x v="17"/>
    <x v="15"/>
    <x v="64"/>
    <x v="145"/>
    <x v="60"/>
    <x v="154"/>
    <x v="59"/>
    <x v="134"/>
    <x v="3"/>
  </r>
  <r>
    <x v="0"/>
    <x v="8"/>
    <x v="8"/>
    <x v="19"/>
    <x v="19"/>
    <x v="19"/>
    <x v="16"/>
    <x v="67"/>
    <x v="69"/>
    <x v="34"/>
    <x v="155"/>
    <x v="43"/>
    <x v="135"/>
    <x v="3"/>
  </r>
  <r>
    <x v="0"/>
    <x v="8"/>
    <x v="8"/>
    <x v="31"/>
    <x v="31"/>
    <x v="31"/>
    <x v="17"/>
    <x v="50"/>
    <x v="17"/>
    <x v="50"/>
    <x v="156"/>
    <x v="50"/>
    <x v="136"/>
    <x v="3"/>
  </r>
  <r>
    <x v="0"/>
    <x v="8"/>
    <x v="8"/>
    <x v="18"/>
    <x v="18"/>
    <x v="18"/>
    <x v="18"/>
    <x v="94"/>
    <x v="146"/>
    <x v="48"/>
    <x v="157"/>
    <x v="59"/>
    <x v="134"/>
    <x v="3"/>
  </r>
  <r>
    <x v="0"/>
    <x v="8"/>
    <x v="8"/>
    <x v="20"/>
    <x v="20"/>
    <x v="20"/>
    <x v="19"/>
    <x v="68"/>
    <x v="147"/>
    <x v="36"/>
    <x v="158"/>
    <x v="56"/>
    <x v="137"/>
    <x v="3"/>
  </r>
  <r>
    <x v="0"/>
    <x v="9"/>
    <x v="9"/>
    <x v="0"/>
    <x v="0"/>
    <x v="0"/>
    <x v="0"/>
    <x v="123"/>
    <x v="148"/>
    <x v="105"/>
    <x v="159"/>
    <x v="55"/>
    <x v="138"/>
    <x v="3"/>
  </r>
  <r>
    <x v="0"/>
    <x v="9"/>
    <x v="9"/>
    <x v="4"/>
    <x v="4"/>
    <x v="4"/>
    <x v="1"/>
    <x v="51"/>
    <x v="149"/>
    <x v="46"/>
    <x v="60"/>
    <x v="46"/>
    <x v="139"/>
    <x v="0"/>
  </r>
  <r>
    <x v="0"/>
    <x v="9"/>
    <x v="9"/>
    <x v="3"/>
    <x v="3"/>
    <x v="3"/>
    <x v="2"/>
    <x v="124"/>
    <x v="150"/>
    <x v="47"/>
    <x v="160"/>
    <x v="40"/>
    <x v="140"/>
    <x v="0"/>
  </r>
  <r>
    <x v="0"/>
    <x v="9"/>
    <x v="9"/>
    <x v="1"/>
    <x v="1"/>
    <x v="1"/>
    <x v="3"/>
    <x v="94"/>
    <x v="151"/>
    <x v="44"/>
    <x v="161"/>
    <x v="46"/>
    <x v="139"/>
    <x v="3"/>
  </r>
  <r>
    <x v="0"/>
    <x v="9"/>
    <x v="9"/>
    <x v="5"/>
    <x v="5"/>
    <x v="5"/>
    <x v="4"/>
    <x v="84"/>
    <x v="152"/>
    <x v="83"/>
    <x v="162"/>
    <x v="55"/>
    <x v="138"/>
    <x v="3"/>
  </r>
  <r>
    <x v="0"/>
    <x v="9"/>
    <x v="9"/>
    <x v="6"/>
    <x v="6"/>
    <x v="6"/>
    <x v="5"/>
    <x v="103"/>
    <x v="153"/>
    <x v="65"/>
    <x v="163"/>
    <x v="86"/>
    <x v="141"/>
    <x v="3"/>
  </r>
  <r>
    <x v="0"/>
    <x v="9"/>
    <x v="9"/>
    <x v="9"/>
    <x v="9"/>
    <x v="9"/>
    <x v="6"/>
    <x v="125"/>
    <x v="29"/>
    <x v="92"/>
    <x v="164"/>
    <x v="85"/>
    <x v="142"/>
    <x v="3"/>
  </r>
  <r>
    <x v="0"/>
    <x v="9"/>
    <x v="9"/>
    <x v="7"/>
    <x v="7"/>
    <x v="7"/>
    <x v="6"/>
    <x v="125"/>
    <x v="29"/>
    <x v="53"/>
    <x v="165"/>
    <x v="85"/>
    <x v="142"/>
    <x v="3"/>
  </r>
  <r>
    <x v="0"/>
    <x v="9"/>
    <x v="9"/>
    <x v="11"/>
    <x v="11"/>
    <x v="11"/>
    <x v="6"/>
    <x v="125"/>
    <x v="29"/>
    <x v="92"/>
    <x v="164"/>
    <x v="85"/>
    <x v="142"/>
    <x v="3"/>
  </r>
  <r>
    <x v="0"/>
    <x v="9"/>
    <x v="9"/>
    <x v="12"/>
    <x v="12"/>
    <x v="12"/>
    <x v="6"/>
    <x v="125"/>
    <x v="29"/>
    <x v="77"/>
    <x v="87"/>
    <x v="49"/>
    <x v="143"/>
    <x v="9"/>
  </r>
  <r>
    <x v="0"/>
    <x v="9"/>
    <x v="9"/>
    <x v="8"/>
    <x v="8"/>
    <x v="8"/>
    <x v="10"/>
    <x v="126"/>
    <x v="154"/>
    <x v="51"/>
    <x v="166"/>
    <x v="88"/>
    <x v="144"/>
    <x v="3"/>
  </r>
  <r>
    <x v="0"/>
    <x v="9"/>
    <x v="9"/>
    <x v="16"/>
    <x v="16"/>
    <x v="16"/>
    <x v="11"/>
    <x v="109"/>
    <x v="155"/>
    <x v="66"/>
    <x v="167"/>
    <x v="54"/>
    <x v="145"/>
    <x v="0"/>
  </r>
  <r>
    <x v="0"/>
    <x v="9"/>
    <x v="9"/>
    <x v="10"/>
    <x v="10"/>
    <x v="10"/>
    <x v="12"/>
    <x v="110"/>
    <x v="128"/>
    <x v="91"/>
    <x v="122"/>
    <x v="86"/>
    <x v="141"/>
    <x v="3"/>
  </r>
  <r>
    <x v="0"/>
    <x v="9"/>
    <x v="9"/>
    <x v="2"/>
    <x v="2"/>
    <x v="2"/>
    <x v="12"/>
    <x v="110"/>
    <x v="128"/>
    <x v="85"/>
    <x v="168"/>
    <x v="49"/>
    <x v="143"/>
    <x v="3"/>
  </r>
  <r>
    <x v="0"/>
    <x v="9"/>
    <x v="9"/>
    <x v="13"/>
    <x v="13"/>
    <x v="13"/>
    <x v="12"/>
    <x v="110"/>
    <x v="128"/>
    <x v="36"/>
    <x v="46"/>
    <x v="85"/>
    <x v="142"/>
    <x v="3"/>
  </r>
  <r>
    <x v="0"/>
    <x v="9"/>
    <x v="9"/>
    <x v="22"/>
    <x v="22"/>
    <x v="22"/>
    <x v="12"/>
    <x v="110"/>
    <x v="128"/>
    <x v="50"/>
    <x v="169"/>
    <x v="61"/>
    <x v="28"/>
    <x v="3"/>
  </r>
  <r>
    <x v="0"/>
    <x v="9"/>
    <x v="9"/>
    <x v="30"/>
    <x v="30"/>
    <x v="30"/>
    <x v="16"/>
    <x v="127"/>
    <x v="156"/>
    <x v="77"/>
    <x v="87"/>
    <x v="55"/>
    <x v="138"/>
    <x v="3"/>
  </r>
  <r>
    <x v="0"/>
    <x v="9"/>
    <x v="9"/>
    <x v="17"/>
    <x v="17"/>
    <x v="17"/>
    <x v="16"/>
    <x v="127"/>
    <x v="156"/>
    <x v="85"/>
    <x v="168"/>
    <x v="61"/>
    <x v="28"/>
    <x v="3"/>
  </r>
  <r>
    <x v="0"/>
    <x v="9"/>
    <x v="9"/>
    <x v="14"/>
    <x v="14"/>
    <x v="14"/>
    <x v="18"/>
    <x v="128"/>
    <x v="105"/>
    <x v="85"/>
    <x v="168"/>
    <x v="84"/>
    <x v="17"/>
    <x v="3"/>
  </r>
  <r>
    <x v="0"/>
    <x v="9"/>
    <x v="9"/>
    <x v="32"/>
    <x v="32"/>
    <x v="32"/>
    <x v="19"/>
    <x v="129"/>
    <x v="157"/>
    <x v="66"/>
    <x v="167"/>
    <x v="61"/>
    <x v="28"/>
    <x v="3"/>
  </r>
  <r>
    <x v="0"/>
    <x v="9"/>
    <x v="9"/>
    <x v="33"/>
    <x v="33"/>
    <x v="33"/>
    <x v="19"/>
    <x v="129"/>
    <x v="157"/>
    <x v="66"/>
    <x v="167"/>
    <x v="61"/>
    <x v="28"/>
    <x v="3"/>
  </r>
  <r>
    <x v="0"/>
    <x v="9"/>
    <x v="9"/>
    <x v="19"/>
    <x v="19"/>
    <x v="19"/>
    <x v="19"/>
    <x v="129"/>
    <x v="157"/>
    <x v="66"/>
    <x v="167"/>
    <x v="61"/>
    <x v="28"/>
    <x v="3"/>
  </r>
  <r>
    <x v="0"/>
    <x v="9"/>
    <x v="9"/>
    <x v="23"/>
    <x v="23"/>
    <x v="23"/>
    <x v="19"/>
    <x v="129"/>
    <x v="157"/>
    <x v="77"/>
    <x v="87"/>
    <x v="86"/>
    <x v="141"/>
    <x v="3"/>
  </r>
  <r>
    <x v="0"/>
    <x v="9"/>
    <x v="9"/>
    <x v="18"/>
    <x v="18"/>
    <x v="18"/>
    <x v="19"/>
    <x v="129"/>
    <x v="157"/>
    <x v="51"/>
    <x v="166"/>
    <x v="85"/>
    <x v="142"/>
    <x v="3"/>
  </r>
  <r>
    <x v="0"/>
    <x v="10"/>
    <x v="10"/>
    <x v="1"/>
    <x v="1"/>
    <x v="1"/>
    <x v="0"/>
    <x v="130"/>
    <x v="158"/>
    <x v="106"/>
    <x v="170"/>
    <x v="50"/>
    <x v="146"/>
    <x v="3"/>
  </r>
  <r>
    <x v="0"/>
    <x v="10"/>
    <x v="10"/>
    <x v="0"/>
    <x v="0"/>
    <x v="0"/>
    <x v="1"/>
    <x v="131"/>
    <x v="159"/>
    <x v="107"/>
    <x v="171"/>
    <x v="49"/>
    <x v="147"/>
    <x v="3"/>
  </r>
  <r>
    <x v="0"/>
    <x v="10"/>
    <x v="10"/>
    <x v="3"/>
    <x v="3"/>
    <x v="3"/>
    <x v="2"/>
    <x v="61"/>
    <x v="160"/>
    <x v="90"/>
    <x v="172"/>
    <x v="92"/>
    <x v="148"/>
    <x v="3"/>
  </r>
  <r>
    <x v="0"/>
    <x v="10"/>
    <x v="10"/>
    <x v="2"/>
    <x v="2"/>
    <x v="2"/>
    <x v="3"/>
    <x v="62"/>
    <x v="161"/>
    <x v="82"/>
    <x v="173"/>
    <x v="51"/>
    <x v="149"/>
    <x v="3"/>
  </r>
  <r>
    <x v="0"/>
    <x v="10"/>
    <x v="10"/>
    <x v="5"/>
    <x v="5"/>
    <x v="5"/>
    <x v="4"/>
    <x v="92"/>
    <x v="162"/>
    <x v="92"/>
    <x v="68"/>
    <x v="93"/>
    <x v="150"/>
    <x v="3"/>
  </r>
  <r>
    <x v="0"/>
    <x v="10"/>
    <x v="10"/>
    <x v="4"/>
    <x v="4"/>
    <x v="4"/>
    <x v="5"/>
    <x v="63"/>
    <x v="163"/>
    <x v="74"/>
    <x v="174"/>
    <x v="52"/>
    <x v="151"/>
    <x v="3"/>
  </r>
  <r>
    <x v="0"/>
    <x v="10"/>
    <x v="10"/>
    <x v="13"/>
    <x v="13"/>
    <x v="13"/>
    <x v="6"/>
    <x v="50"/>
    <x v="164"/>
    <x v="52"/>
    <x v="175"/>
    <x v="94"/>
    <x v="152"/>
    <x v="3"/>
  </r>
  <r>
    <x v="0"/>
    <x v="10"/>
    <x v="10"/>
    <x v="12"/>
    <x v="12"/>
    <x v="12"/>
    <x v="7"/>
    <x v="82"/>
    <x v="165"/>
    <x v="77"/>
    <x v="87"/>
    <x v="83"/>
    <x v="153"/>
    <x v="10"/>
  </r>
  <r>
    <x v="0"/>
    <x v="10"/>
    <x v="10"/>
    <x v="8"/>
    <x v="8"/>
    <x v="8"/>
    <x v="8"/>
    <x v="124"/>
    <x v="28"/>
    <x v="36"/>
    <x v="176"/>
    <x v="50"/>
    <x v="146"/>
    <x v="0"/>
  </r>
  <r>
    <x v="0"/>
    <x v="10"/>
    <x v="10"/>
    <x v="10"/>
    <x v="10"/>
    <x v="10"/>
    <x v="9"/>
    <x v="95"/>
    <x v="166"/>
    <x v="48"/>
    <x v="177"/>
    <x v="52"/>
    <x v="151"/>
    <x v="3"/>
  </r>
  <r>
    <x v="0"/>
    <x v="10"/>
    <x v="10"/>
    <x v="6"/>
    <x v="6"/>
    <x v="6"/>
    <x v="10"/>
    <x v="68"/>
    <x v="32"/>
    <x v="12"/>
    <x v="178"/>
    <x v="52"/>
    <x v="151"/>
    <x v="3"/>
  </r>
  <r>
    <x v="0"/>
    <x v="10"/>
    <x v="10"/>
    <x v="9"/>
    <x v="9"/>
    <x v="9"/>
    <x v="11"/>
    <x v="69"/>
    <x v="167"/>
    <x v="62"/>
    <x v="115"/>
    <x v="88"/>
    <x v="154"/>
    <x v="3"/>
  </r>
  <r>
    <x v="0"/>
    <x v="10"/>
    <x v="10"/>
    <x v="7"/>
    <x v="7"/>
    <x v="7"/>
    <x v="11"/>
    <x v="69"/>
    <x v="167"/>
    <x v="47"/>
    <x v="179"/>
    <x v="86"/>
    <x v="155"/>
    <x v="3"/>
  </r>
  <r>
    <x v="0"/>
    <x v="10"/>
    <x v="10"/>
    <x v="11"/>
    <x v="11"/>
    <x v="11"/>
    <x v="11"/>
    <x v="69"/>
    <x v="167"/>
    <x v="31"/>
    <x v="180"/>
    <x v="85"/>
    <x v="156"/>
    <x v="3"/>
  </r>
  <r>
    <x v="0"/>
    <x v="10"/>
    <x v="10"/>
    <x v="23"/>
    <x v="23"/>
    <x v="23"/>
    <x v="14"/>
    <x v="107"/>
    <x v="168"/>
    <x v="91"/>
    <x v="181"/>
    <x v="40"/>
    <x v="56"/>
    <x v="3"/>
  </r>
  <r>
    <x v="0"/>
    <x v="10"/>
    <x v="10"/>
    <x v="15"/>
    <x v="15"/>
    <x v="15"/>
    <x v="15"/>
    <x v="55"/>
    <x v="169"/>
    <x v="66"/>
    <x v="36"/>
    <x v="52"/>
    <x v="151"/>
    <x v="3"/>
  </r>
  <r>
    <x v="0"/>
    <x v="10"/>
    <x v="10"/>
    <x v="24"/>
    <x v="24"/>
    <x v="24"/>
    <x v="16"/>
    <x v="56"/>
    <x v="170"/>
    <x v="51"/>
    <x v="34"/>
    <x v="40"/>
    <x v="56"/>
    <x v="3"/>
  </r>
  <r>
    <x v="0"/>
    <x v="10"/>
    <x v="10"/>
    <x v="18"/>
    <x v="18"/>
    <x v="18"/>
    <x v="16"/>
    <x v="56"/>
    <x v="170"/>
    <x v="52"/>
    <x v="175"/>
    <x v="54"/>
    <x v="157"/>
    <x v="3"/>
  </r>
  <r>
    <x v="0"/>
    <x v="10"/>
    <x v="10"/>
    <x v="14"/>
    <x v="14"/>
    <x v="14"/>
    <x v="18"/>
    <x v="108"/>
    <x v="86"/>
    <x v="96"/>
    <x v="182"/>
    <x v="61"/>
    <x v="158"/>
    <x v="3"/>
  </r>
  <r>
    <x v="0"/>
    <x v="10"/>
    <x v="10"/>
    <x v="22"/>
    <x v="22"/>
    <x v="22"/>
    <x v="19"/>
    <x v="132"/>
    <x v="171"/>
    <x v="91"/>
    <x v="181"/>
    <x v="54"/>
    <x v="157"/>
    <x v="3"/>
  </r>
  <r>
    <x v="0"/>
    <x v="11"/>
    <x v="11"/>
    <x v="0"/>
    <x v="0"/>
    <x v="0"/>
    <x v="0"/>
    <x v="133"/>
    <x v="172"/>
    <x v="108"/>
    <x v="183"/>
    <x v="88"/>
    <x v="159"/>
    <x v="3"/>
  </r>
  <r>
    <x v="0"/>
    <x v="11"/>
    <x v="11"/>
    <x v="3"/>
    <x v="3"/>
    <x v="3"/>
    <x v="1"/>
    <x v="77"/>
    <x v="173"/>
    <x v="72"/>
    <x v="184"/>
    <x v="81"/>
    <x v="160"/>
    <x v="0"/>
  </r>
  <r>
    <x v="0"/>
    <x v="11"/>
    <x v="11"/>
    <x v="1"/>
    <x v="1"/>
    <x v="1"/>
    <x v="2"/>
    <x v="134"/>
    <x v="174"/>
    <x v="58"/>
    <x v="185"/>
    <x v="55"/>
    <x v="161"/>
    <x v="3"/>
  </r>
  <r>
    <x v="0"/>
    <x v="11"/>
    <x v="11"/>
    <x v="2"/>
    <x v="2"/>
    <x v="2"/>
    <x v="3"/>
    <x v="79"/>
    <x v="160"/>
    <x v="72"/>
    <x v="184"/>
    <x v="70"/>
    <x v="162"/>
    <x v="3"/>
  </r>
  <r>
    <x v="0"/>
    <x v="11"/>
    <x v="11"/>
    <x v="4"/>
    <x v="4"/>
    <x v="4"/>
    <x v="4"/>
    <x v="81"/>
    <x v="175"/>
    <x v="74"/>
    <x v="186"/>
    <x v="52"/>
    <x v="163"/>
    <x v="0"/>
  </r>
  <r>
    <x v="0"/>
    <x v="11"/>
    <x v="11"/>
    <x v="5"/>
    <x v="5"/>
    <x v="5"/>
    <x v="5"/>
    <x v="82"/>
    <x v="176"/>
    <x v="12"/>
    <x v="187"/>
    <x v="51"/>
    <x v="164"/>
    <x v="3"/>
  </r>
  <r>
    <x v="0"/>
    <x v="11"/>
    <x v="11"/>
    <x v="13"/>
    <x v="13"/>
    <x v="13"/>
    <x v="6"/>
    <x v="68"/>
    <x v="25"/>
    <x v="91"/>
    <x v="188"/>
    <x v="51"/>
    <x v="164"/>
    <x v="3"/>
  </r>
  <r>
    <x v="0"/>
    <x v="11"/>
    <x v="11"/>
    <x v="6"/>
    <x v="6"/>
    <x v="6"/>
    <x v="7"/>
    <x v="52"/>
    <x v="177"/>
    <x v="31"/>
    <x v="189"/>
    <x v="49"/>
    <x v="165"/>
    <x v="3"/>
  </r>
  <r>
    <x v="0"/>
    <x v="11"/>
    <x v="11"/>
    <x v="11"/>
    <x v="11"/>
    <x v="11"/>
    <x v="8"/>
    <x v="84"/>
    <x v="178"/>
    <x v="46"/>
    <x v="190"/>
    <x v="87"/>
    <x v="119"/>
    <x v="3"/>
  </r>
  <r>
    <x v="0"/>
    <x v="11"/>
    <x v="11"/>
    <x v="12"/>
    <x v="12"/>
    <x v="12"/>
    <x v="9"/>
    <x v="85"/>
    <x v="179"/>
    <x v="66"/>
    <x v="53"/>
    <x v="56"/>
    <x v="166"/>
    <x v="3"/>
  </r>
  <r>
    <x v="0"/>
    <x v="11"/>
    <x v="11"/>
    <x v="10"/>
    <x v="10"/>
    <x v="10"/>
    <x v="10"/>
    <x v="53"/>
    <x v="46"/>
    <x v="76"/>
    <x v="63"/>
    <x v="49"/>
    <x v="165"/>
    <x v="3"/>
  </r>
  <r>
    <x v="0"/>
    <x v="11"/>
    <x v="11"/>
    <x v="16"/>
    <x v="16"/>
    <x v="16"/>
    <x v="11"/>
    <x v="102"/>
    <x v="180"/>
    <x v="34"/>
    <x v="191"/>
    <x v="46"/>
    <x v="135"/>
    <x v="0"/>
  </r>
  <r>
    <x v="0"/>
    <x v="11"/>
    <x v="11"/>
    <x v="8"/>
    <x v="8"/>
    <x v="8"/>
    <x v="12"/>
    <x v="70"/>
    <x v="181"/>
    <x v="36"/>
    <x v="192"/>
    <x v="79"/>
    <x v="34"/>
    <x v="3"/>
  </r>
  <r>
    <x v="0"/>
    <x v="11"/>
    <x v="11"/>
    <x v="9"/>
    <x v="9"/>
    <x v="9"/>
    <x v="13"/>
    <x v="55"/>
    <x v="182"/>
    <x v="48"/>
    <x v="193"/>
    <x v="86"/>
    <x v="167"/>
    <x v="3"/>
  </r>
  <r>
    <x v="0"/>
    <x v="11"/>
    <x v="11"/>
    <x v="7"/>
    <x v="7"/>
    <x v="7"/>
    <x v="13"/>
    <x v="55"/>
    <x v="182"/>
    <x v="52"/>
    <x v="154"/>
    <x v="86"/>
    <x v="167"/>
    <x v="3"/>
  </r>
  <r>
    <x v="0"/>
    <x v="11"/>
    <x v="11"/>
    <x v="17"/>
    <x v="17"/>
    <x v="17"/>
    <x v="15"/>
    <x v="108"/>
    <x v="183"/>
    <x v="96"/>
    <x v="194"/>
    <x v="61"/>
    <x v="147"/>
    <x v="3"/>
  </r>
  <r>
    <x v="0"/>
    <x v="11"/>
    <x v="11"/>
    <x v="15"/>
    <x v="15"/>
    <x v="15"/>
    <x v="16"/>
    <x v="132"/>
    <x v="145"/>
    <x v="51"/>
    <x v="195"/>
    <x v="79"/>
    <x v="34"/>
    <x v="3"/>
  </r>
  <r>
    <x v="0"/>
    <x v="11"/>
    <x v="11"/>
    <x v="14"/>
    <x v="14"/>
    <x v="14"/>
    <x v="16"/>
    <x v="132"/>
    <x v="145"/>
    <x v="92"/>
    <x v="44"/>
    <x v="61"/>
    <x v="147"/>
    <x v="3"/>
  </r>
  <r>
    <x v="0"/>
    <x v="11"/>
    <x v="11"/>
    <x v="31"/>
    <x v="31"/>
    <x v="31"/>
    <x v="18"/>
    <x v="126"/>
    <x v="184"/>
    <x v="91"/>
    <x v="188"/>
    <x v="49"/>
    <x v="165"/>
    <x v="3"/>
  </r>
  <r>
    <x v="0"/>
    <x v="11"/>
    <x v="11"/>
    <x v="18"/>
    <x v="18"/>
    <x v="18"/>
    <x v="19"/>
    <x v="109"/>
    <x v="104"/>
    <x v="91"/>
    <x v="188"/>
    <x v="49"/>
    <x v="165"/>
    <x v="3"/>
  </r>
  <r>
    <x v="0"/>
    <x v="11"/>
    <x v="11"/>
    <x v="25"/>
    <x v="25"/>
    <x v="25"/>
    <x v="19"/>
    <x v="109"/>
    <x v="104"/>
    <x v="66"/>
    <x v="53"/>
    <x v="54"/>
    <x v="168"/>
    <x v="0"/>
  </r>
  <r>
    <x v="0"/>
    <x v="12"/>
    <x v="12"/>
    <x v="0"/>
    <x v="0"/>
    <x v="0"/>
    <x v="0"/>
    <x v="135"/>
    <x v="185"/>
    <x v="109"/>
    <x v="196"/>
    <x v="61"/>
    <x v="142"/>
    <x v="3"/>
  </r>
  <r>
    <x v="0"/>
    <x v="12"/>
    <x v="12"/>
    <x v="1"/>
    <x v="1"/>
    <x v="1"/>
    <x v="1"/>
    <x v="44"/>
    <x v="41"/>
    <x v="110"/>
    <x v="197"/>
    <x v="85"/>
    <x v="169"/>
    <x v="3"/>
  </r>
  <r>
    <x v="0"/>
    <x v="12"/>
    <x v="12"/>
    <x v="3"/>
    <x v="3"/>
    <x v="3"/>
    <x v="2"/>
    <x v="64"/>
    <x v="186"/>
    <x v="46"/>
    <x v="198"/>
    <x v="51"/>
    <x v="170"/>
    <x v="0"/>
  </r>
  <r>
    <x v="0"/>
    <x v="12"/>
    <x v="12"/>
    <x v="22"/>
    <x v="22"/>
    <x v="22"/>
    <x v="2"/>
    <x v="64"/>
    <x v="186"/>
    <x v="72"/>
    <x v="199"/>
    <x v="88"/>
    <x v="171"/>
    <x v="3"/>
  </r>
  <r>
    <x v="0"/>
    <x v="12"/>
    <x v="12"/>
    <x v="2"/>
    <x v="2"/>
    <x v="2"/>
    <x v="4"/>
    <x v="136"/>
    <x v="187"/>
    <x v="74"/>
    <x v="200"/>
    <x v="55"/>
    <x v="172"/>
    <x v="3"/>
  </r>
  <r>
    <x v="0"/>
    <x v="12"/>
    <x v="12"/>
    <x v="5"/>
    <x v="5"/>
    <x v="5"/>
    <x v="5"/>
    <x v="48"/>
    <x v="188"/>
    <x v="31"/>
    <x v="201"/>
    <x v="60"/>
    <x v="173"/>
    <x v="3"/>
  </r>
  <r>
    <x v="0"/>
    <x v="12"/>
    <x v="12"/>
    <x v="4"/>
    <x v="4"/>
    <x v="4"/>
    <x v="6"/>
    <x v="137"/>
    <x v="189"/>
    <x v="75"/>
    <x v="202"/>
    <x v="46"/>
    <x v="174"/>
    <x v="0"/>
  </r>
  <r>
    <x v="0"/>
    <x v="12"/>
    <x v="12"/>
    <x v="6"/>
    <x v="6"/>
    <x v="6"/>
    <x v="7"/>
    <x v="83"/>
    <x v="190"/>
    <x v="76"/>
    <x v="203"/>
    <x v="73"/>
    <x v="175"/>
    <x v="3"/>
  </r>
  <r>
    <x v="0"/>
    <x v="12"/>
    <x v="12"/>
    <x v="12"/>
    <x v="12"/>
    <x v="12"/>
    <x v="8"/>
    <x v="68"/>
    <x v="191"/>
    <x v="77"/>
    <x v="87"/>
    <x v="66"/>
    <x v="176"/>
    <x v="3"/>
  </r>
  <r>
    <x v="0"/>
    <x v="12"/>
    <x v="12"/>
    <x v="7"/>
    <x v="7"/>
    <x v="7"/>
    <x v="9"/>
    <x v="69"/>
    <x v="192"/>
    <x v="62"/>
    <x v="132"/>
    <x v="49"/>
    <x v="177"/>
    <x v="3"/>
  </r>
  <r>
    <x v="0"/>
    <x v="12"/>
    <x v="12"/>
    <x v="9"/>
    <x v="9"/>
    <x v="9"/>
    <x v="10"/>
    <x v="53"/>
    <x v="193"/>
    <x v="65"/>
    <x v="204"/>
    <x v="55"/>
    <x v="172"/>
    <x v="3"/>
  </r>
  <r>
    <x v="0"/>
    <x v="12"/>
    <x v="12"/>
    <x v="8"/>
    <x v="8"/>
    <x v="8"/>
    <x v="11"/>
    <x v="55"/>
    <x v="32"/>
    <x v="92"/>
    <x v="205"/>
    <x v="55"/>
    <x v="172"/>
    <x v="3"/>
  </r>
  <r>
    <x v="0"/>
    <x v="12"/>
    <x v="12"/>
    <x v="17"/>
    <x v="17"/>
    <x v="17"/>
    <x v="12"/>
    <x v="104"/>
    <x v="181"/>
    <x v="12"/>
    <x v="5"/>
    <x v="61"/>
    <x v="142"/>
    <x v="3"/>
  </r>
  <r>
    <x v="0"/>
    <x v="12"/>
    <x v="12"/>
    <x v="11"/>
    <x v="11"/>
    <x v="11"/>
    <x v="13"/>
    <x v="132"/>
    <x v="34"/>
    <x v="48"/>
    <x v="206"/>
    <x v="87"/>
    <x v="119"/>
    <x v="3"/>
  </r>
  <r>
    <x v="0"/>
    <x v="12"/>
    <x v="12"/>
    <x v="16"/>
    <x v="16"/>
    <x v="16"/>
    <x v="14"/>
    <x v="138"/>
    <x v="105"/>
    <x v="91"/>
    <x v="207"/>
    <x v="61"/>
    <x v="142"/>
    <x v="3"/>
  </r>
  <r>
    <x v="0"/>
    <x v="12"/>
    <x v="12"/>
    <x v="10"/>
    <x v="10"/>
    <x v="10"/>
    <x v="14"/>
    <x v="138"/>
    <x v="105"/>
    <x v="91"/>
    <x v="207"/>
    <x v="61"/>
    <x v="142"/>
    <x v="3"/>
  </r>
  <r>
    <x v="0"/>
    <x v="12"/>
    <x v="12"/>
    <x v="13"/>
    <x v="13"/>
    <x v="13"/>
    <x v="14"/>
    <x v="138"/>
    <x v="105"/>
    <x v="50"/>
    <x v="208"/>
    <x v="85"/>
    <x v="169"/>
    <x v="3"/>
  </r>
  <r>
    <x v="0"/>
    <x v="12"/>
    <x v="12"/>
    <x v="31"/>
    <x v="31"/>
    <x v="31"/>
    <x v="14"/>
    <x v="138"/>
    <x v="105"/>
    <x v="33"/>
    <x v="105"/>
    <x v="61"/>
    <x v="142"/>
    <x v="3"/>
  </r>
  <r>
    <x v="0"/>
    <x v="12"/>
    <x v="12"/>
    <x v="27"/>
    <x v="27"/>
    <x v="27"/>
    <x v="18"/>
    <x v="127"/>
    <x v="194"/>
    <x v="66"/>
    <x v="15"/>
    <x v="46"/>
    <x v="174"/>
    <x v="3"/>
  </r>
  <r>
    <x v="0"/>
    <x v="12"/>
    <x v="12"/>
    <x v="14"/>
    <x v="14"/>
    <x v="14"/>
    <x v="18"/>
    <x v="127"/>
    <x v="194"/>
    <x v="36"/>
    <x v="209"/>
    <x v="87"/>
    <x v="119"/>
    <x v="3"/>
  </r>
  <r>
    <x v="0"/>
    <x v="13"/>
    <x v="13"/>
    <x v="0"/>
    <x v="0"/>
    <x v="0"/>
    <x v="0"/>
    <x v="139"/>
    <x v="89"/>
    <x v="111"/>
    <x v="210"/>
    <x v="72"/>
    <x v="178"/>
    <x v="3"/>
  </r>
  <r>
    <x v="0"/>
    <x v="13"/>
    <x v="13"/>
    <x v="1"/>
    <x v="1"/>
    <x v="1"/>
    <x v="1"/>
    <x v="140"/>
    <x v="195"/>
    <x v="112"/>
    <x v="211"/>
    <x v="92"/>
    <x v="179"/>
    <x v="3"/>
  </r>
  <r>
    <x v="0"/>
    <x v="13"/>
    <x v="13"/>
    <x v="2"/>
    <x v="2"/>
    <x v="2"/>
    <x v="2"/>
    <x v="141"/>
    <x v="196"/>
    <x v="113"/>
    <x v="212"/>
    <x v="95"/>
    <x v="180"/>
    <x v="3"/>
  </r>
  <r>
    <x v="0"/>
    <x v="13"/>
    <x v="13"/>
    <x v="3"/>
    <x v="3"/>
    <x v="3"/>
    <x v="3"/>
    <x v="142"/>
    <x v="110"/>
    <x v="114"/>
    <x v="190"/>
    <x v="96"/>
    <x v="181"/>
    <x v="3"/>
  </r>
  <r>
    <x v="0"/>
    <x v="13"/>
    <x v="13"/>
    <x v="4"/>
    <x v="4"/>
    <x v="4"/>
    <x v="4"/>
    <x v="143"/>
    <x v="197"/>
    <x v="115"/>
    <x v="163"/>
    <x v="92"/>
    <x v="179"/>
    <x v="8"/>
  </r>
  <r>
    <x v="0"/>
    <x v="13"/>
    <x v="13"/>
    <x v="5"/>
    <x v="5"/>
    <x v="5"/>
    <x v="5"/>
    <x v="144"/>
    <x v="198"/>
    <x v="45"/>
    <x v="209"/>
    <x v="37"/>
    <x v="182"/>
    <x v="3"/>
  </r>
  <r>
    <x v="0"/>
    <x v="13"/>
    <x v="13"/>
    <x v="6"/>
    <x v="6"/>
    <x v="6"/>
    <x v="6"/>
    <x v="89"/>
    <x v="199"/>
    <x v="103"/>
    <x v="213"/>
    <x v="97"/>
    <x v="183"/>
    <x v="3"/>
  </r>
  <r>
    <x v="0"/>
    <x v="13"/>
    <x v="13"/>
    <x v="9"/>
    <x v="9"/>
    <x v="9"/>
    <x v="7"/>
    <x v="105"/>
    <x v="200"/>
    <x v="58"/>
    <x v="214"/>
    <x v="63"/>
    <x v="184"/>
    <x v="3"/>
  </r>
  <r>
    <x v="0"/>
    <x v="13"/>
    <x v="13"/>
    <x v="10"/>
    <x v="10"/>
    <x v="10"/>
    <x v="8"/>
    <x v="120"/>
    <x v="98"/>
    <x v="37"/>
    <x v="215"/>
    <x v="92"/>
    <x v="179"/>
    <x v="3"/>
  </r>
  <r>
    <x v="0"/>
    <x v="13"/>
    <x v="13"/>
    <x v="12"/>
    <x v="12"/>
    <x v="12"/>
    <x v="9"/>
    <x v="62"/>
    <x v="201"/>
    <x v="77"/>
    <x v="87"/>
    <x v="98"/>
    <x v="185"/>
    <x v="3"/>
  </r>
  <r>
    <x v="0"/>
    <x v="13"/>
    <x v="13"/>
    <x v="8"/>
    <x v="8"/>
    <x v="8"/>
    <x v="10"/>
    <x v="145"/>
    <x v="48"/>
    <x v="42"/>
    <x v="216"/>
    <x v="65"/>
    <x v="186"/>
    <x v="3"/>
  </r>
  <r>
    <x v="0"/>
    <x v="13"/>
    <x v="13"/>
    <x v="7"/>
    <x v="7"/>
    <x v="7"/>
    <x v="11"/>
    <x v="121"/>
    <x v="167"/>
    <x v="116"/>
    <x v="217"/>
    <x v="69"/>
    <x v="187"/>
    <x v="0"/>
  </r>
  <r>
    <x v="0"/>
    <x v="13"/>
    <x v="13"/>
    <x v="11"/>
    <x v="11"/>
    <x v="11"/>
    <x v="12"/>
    <x v="43"/>
    <x v="202"/>
    <x v="80"/>
    <x v="218"/>
    <x v="53"/>
    <x v="188"/>
    <x v="3"/>
  </r>
  <r>
    <x v="0"/>
    <x v="13"/>
    <x v="13"/>
    <x v="13"/>
    <x v="13"/>
    <x v="13"/>
    <x v="13"/>
    <x v="146"/>
    <x v="203"/>
    <x v="61"/>
    <x v="153"/>
    <x v="80"/>
    <x v="189"/>
    <x v="3"/>
  </r>
  <r>
    <x v="0"/>
    <x v="13"/>
    <x v="13"/>
    <x v="14"/>
    <x v="14"/>
    <x v="14"/>
    <x v="14"/>
    <x v="147"/>
    <x v="204"/>
    <x v="59"/>
    <x v="219"/>
    <x v="45"/>
    <x v="67"/>
    <x v="3"/>
  </r>
  <r>
    <x v="0"/>
    <x v="13"/>
    <x v="13"/>
    <x v="15"/>
    <x v="15"/>
    <x v="15"/>
    <x v="15"/>
    <x v="44"/>
    <x v="205"/>
    <x v="91"/>
    <x v="220"/>
    <x v="57"/>
    <x v="190"/>
    <x v="3"/>
  </r>
  <r>
    <x v="0"/>
    <x v="13"/>
    <x v="13"/>
    <x v="19"/>
    <x v="19"/>
    <x v="19"/>
    <x v="16"/>
    <x v="148"/>
    <x v="15"/>
    <x v="53"/>
    <x v="221"/>
    <x v="62"/>
    <x v="191"/>
    <x v="3"/>
  </r>
  <r>
    <x v="0"/>
    <x v="13"/>
    <x v="13"/>
    <x v="34"/>
    <x v="34"/>
    <x v="34"/>
    <x v="17"/>
    <x v="101"/>
    <x v="105"/>
    <x v="46"/>
    <x v="222"/>
    <x v="73"/>
    <x v="147"/>
    <x v="3"/>
  </r>
  <r>
    <x v="0"/>
    <x v="13"/>
    <x v="13"/>
    <x v="20"/>
    <x v="20"/>
    <x v="20"/>
    <x v="18"/>
    <x v="50"/>
    <x v="53"/>
    <x v="50"/>
    <x v="56"/>
    <x v="83"/>
    <x v="192"/>
    <x v="3"/>
  </r>
  <r>
    <x v="0"/>
    <x v="13"/>
    <x v="13"/>
    <x v="17"/>
    <x v="17"/>
    <x v="17"/>
    <x v="18"/>
    <x v="50"/>
    <x v="53"/>
    <x v="44"/>
    <x v="117"/>
    <x v="88"/>
    <x v="17"/>
    <x v="0"/>
  </r>
  <r>
    <x v="0"/>
    <x v="14"/>
    <x v="14"/>
    <x v="0"/>
    <x v="0"/>
    <x v="0"/>
    <x v="0"/>
    <x v="149"/>
    <x v="206"/>
    <x v="30"/>
    <x v="223"/>
    <x v="73"/>
    <x v="193"/>
    <x v="3"/>
  </r>
  <r>
    <x v="0"/>
    <x v="14"/>
    <x v="14"/>
    <x v="5"/>
    <x v="5"/>
    <x v="5"/>
    <x v="1"/>
    <x v="91"/>
    <x v="207"/>
    <x v="61"/>
    <x v="224"/>
    <x v="75"/>
    <x v="194"/>
    <x v="3"/>
  </r>
  <r>
    <x v="0"/>
    <x v="14"/>
    <x v="14"/>
    <x v="8"/>
    <x v="8"/>
    <x v="8"/>
    <x v="2"/>
    <x v="150"/>
    <x v="208"/>
    <x v="47"/>
    <x v="225"/>
    <x v="75"/>
    <x v="194"/>
    <x v="3"/>
  </r>
  <r>
    <x v="0"/>
    <x v="14"/>
    <x v="14"/>
    <x v="6"/>
    <x v="6"/>
    <x v="6"/>
    <x v="3"/>
    <x v="123"/>
    <x v="209"/>
    <x v="64"/>
    <x v="226"/>
    <x v="68"/>
    <x v="195"/>
    <x v="3"/>
  </r>
  <r>
    <x v="0"/>
    <x v="14"/>
    <x v="14"/>
    <x v="1"/>
    <x v="1"/>
    <x v="1"/>
    <x v="4"/>
    <x v="147"/>
    <x v="123"/>
    <x v="117"/>
    <x v="227"/>
    <x v="54"/>
    <x v="196"/>
    <x v="3"/>
  </r>
  <r>
    <x v="0"/>
    <x v="14"/>
    <x v="14"/>
    <x v="2"/>
    <x v="2"/>
    <x v="2"/>
    <x v="5"/>
    <x v="106"/>
    <x v="74"/>
    <x v="45"/>
    <x v="228"/>
    <x v="47"/>
    <x v="22"/>
    <x v="3"/>
  </r>
  <r>
    <x v="0"/>
    <x v="14"/>
    <x v="14"/>
    <x v="9"/>
    <x v="9"/>
    <x v="9"/>
    <x v="6"/>
    <x v="66"/>
    <x v="210"/>
    <x v="42"/>
    <x v="229"/>
    <x v="60"/>
    <x v="55"/>
    <x v="3"/>
  </r>
  <r>
    <x v="0"/>
    <x v="14"/>
    <x v="14"/>
    <x v="3"/>
    <x v="3"/>
    <x v="3"/>
    <x v="7"/>
    <x v="68"/>
    <x v="211"/>
    <x v="12"/>
    <x v="230"/>
    <x v="52"/>
    <x v="91"/>
    <x v="3"/>
  </r>
  <r>
    <x v="0"/>
    <x v="14"/>
    <x v="14"/>
    <x v="7"/>
    <x v="7"/>
    <x v="7"/>
    <x v="7"/>
    <x v="68"/>
    <x v="211"/>
    <x v="46"/>
    <x v="231"/>
    <x v="85"/>
    <x v="197"/>
    <x v="3"/>
  </r>
  <r>
    <x v="0"/>
    <x v="14"/>
    <x v="14"/>
    <x v="13"/>
    <x v="13"/>
    <x v="13"/>
    <x v="9"/>
    <x v="69"/>
    <x v="212"/>
    <x v="48"/>
    <x v="232"/>
    <x v="88"/>
    <x v="198"/>
    <x v="3"/>
  </r>
  <r>
    <x v="0"/>
    <x v="14"/>
    <x v="14"/>
    <x v="12"/>
    <x v="12"/>
    <x v="12"/>
    <x v="10"/>
    <x v="53"/>
    <x v="213"/>
    <x v="66"/>
    <x v="233"/>
    <x v="60"/>
    <x v="55"/>
    <x v="8"/>
  </r>
  <r>
    <x v="0"/>
    <x v="14"/>
    <x v="14"/>
    <x v="14"/>
    <x v="14"/>
    <x v="14"/>
    <x v="11"/>
    <x v="107"/>
    <x v="49"/>
    <x v="62"/>
    <x v="234"/>
    <x v="86"/>
    <x v="199"/>
    <x v="3"/>
  </r>
  <r>
    <x v="0"/>
    <x v="14"/>
    <x v="14"/>
    <x v="11"/>
    <x v="11"/>
    <x v="11"/>
    <x v="11"/>
    <x v="107"/>
    <x v="49"/>
    <x v="65"/>
    <x v="235"/>
    <x v="61"/>
    <x v="200"/>
    <x v="3"/>
  </r>
  <r>
    <x v="0"/>
    <x v="14"/>
    <x v="14"/>
    <x v="35"/>
    <x v="35"/>
    <x v="35"/>
    <x v="13"/>
    <x v="56"/>
    <x v="214"/>
    <x v="36"/>
    <x v="236"/>
    <x v="88"/>
    <x v="198"/>
    <x v="3"/>
  </r>
  <r>
    <x v="0"/>
    <x v="14"/>
    <x v="14"/>
    <x v="24"/>
    <x v="24"/>
    <x v="24"/>
    <x v="13"/>
    <x v="56"/>
    <x v="214"/>
    <x v="33"/>
    <x v="237"/>
    <x v="45"/>
    <x v="174"/>
    <x v="3"/>
  </r>
  <r>
    <x v="0"/>
    <x v="14"/>
    <x v="14"/>
    <x v="15"/>
    <x v="15"/>
    <x v="15"/>
    <x v="15"/>
    <x v="104"/>
    <x v="215"/>
    <x v="33"/>
    <x v="237"/>
    <x v="73"/>
    <x v="193"/>
    <x v="3"/>
  </r>
  <r>
    <x v="0"/>
    <x v="14"/>
    <x v="14"/>
    <x v="17"/>
    <x v="17"/>
    <x v="17"/>
    <x v="15"/>
    <x v="104"/>
    <x v="215"/>
    <x v="48"/>
    <x v="232"/>
    <x v="85"/>
    <x v="197"/>
    <x v="3"/>
  </r>
  <r>
    <x v="0"/>
    <x v="14"/>
    <x v="14"/>
    <x v="36"/>
    <x v="36"/>
    <x v="36"/>
    <x v="17"/>
    <x v="108"/>
    <x v="68"/>
    <x v="77"/>
    <x v="87"/>
    <x v="40"/>
    <x v="201"/>
    <x v="3"/>
  </r>
  <r>
    <x v="0"/>
    <x v="14"/>
    <x v="14"/>
    <x v="4"/>
    <x v="4"/>
    <x v="4"/>
    <x v="18"/>
    <x v="125"/>
    <x v="36"/>
    <x v="36"/>
    <x v="236"/>
    <x v="49"/>
    <x v="133"/>
    <x v="3"/>
  </r>
  <r>
    <x v="0"/>
    <x v="14"/>
    <x v="14"/>
    <x v="37"/>
    <x v="37"/>
    <x v="37"/>
    <x v="19"/>
    <x v="126"/>
    <x v="216"/>
    <x v="51"/>
    <x v="221"/>
    <x v="88"/>
    <x v="198"/>
    <x v="3"/>
  </r>
  <r>
    <x v="0"/>
    <x v="15"/>
    <x v="15"/>
    <x v="0"/>
    <x v="0"/>
    <x v="0"/>
    <x v="0"/>
    <x v="151"/>
    <x v="217"/>
    <x v="118"/>
    <x v="238"/>
    <x v="86"/>
    <x v="202"/>
    <x v="3"/>
  </r>
  <r>
    <x v="0"/>
    <x v="15"/>
    <x v="15"/>
    <x v="1"/>
    <x v="1"/>
    <x v="1"/>
    <x v="1"/>
    <x v="48"/>
    <x v="218"/>
    <x v="43"/>
    <x v="239"/>
    <x v="49"/>
    <x v="63"/>
    <x v="3"/>
  </r>
  <r>
    <x v="0"/>
    <x v="15"/>
    <x v="15"/>
    <x v="22"/>
    <x v="22"/>
    <x v="22"/>
    <x v="2"/>
    <x v="67"/>
    <x v="219"/>
    <x v="60"/>
    <x v="240"/>
    <x v="46"/>
    <x v="203"/>
    <x v="3"/>
  </r>
  <r>
    <x v="0"/>
    <x v="15"/>
    <x v="15"/>
    <x v="5"/>
    <x v="5"/>
    <x v="5"/>
    <x v="3"/>
    <x v="50"/>
    <x v="220"/>
    <x v="12"/>
    <x v="203"/>
    <x v="43"/>
    <x v="204"/>
    <x v="3"/>
  </r>
  <r>
    <x v="0"/>
    <x v="15"/>
    <x v="15"/>
    <x v="2"/>
    <x v="2"/>
    <x v="2"/>
    <x v="4"/>
    <x v="51"/>
    <x v="221"/>
    <x v="119"/>
    <x v="241"/>
    <x v="49"/>
    <x v="63"/>
    <x v="3"/>
  </r>
  <r>
    <x v="0"/>
    <x v="15"/>
    <x v="15"/>
    <x v="3"/>
    <x v="3"/>
    <x v="3"/>
    <x v="5"/>
    <x v="95"/>
    <x v="222"/>
    <x v="47"/>
    <x v="242"/>
    <x v="73"/>
    <x v="205"/>
    <x v="3"/>
  </r>
  <r>
    <x v="0"/>
    <x v="15"/>
    <x v="15"/>
    <x v="4"/>
    <x v="4"/>
    <x v="4"/>
    <x v="6"/>
    <x v="52"/>
    <x v="223"/>
    <x v="42"/>
    <x v="243"/>
    <x v="55"/>
    <x v="206"/>
    <x v="3"/>
  </r>
  <r>
    <x v="0"/>
    <x v="15"/>
    <x v="15"/>
    <x v="6"/>
    <x v="6"/>
    <x v="6"/>
    <x v="7"/>
    <x v="103"/>
    <x v="224"/>
    <x v="48"/>
    <x v="244"/>
    <x v="55"/>
    <x v="206"/>
    <x v="3"/>
  </r>
  <r>
    <x v="0"/>
    <x v="15"/>
    <x v="15"/>
    <x v="7"/>
    <x v="7"/>
    <x v="7"/>
    <x v="8"/>
    <x v="104"/>
    <x v="126"/>
    <x v="53"/>
    <x v="245"/>
    <x v="84"/>
    <x v="207"/>
    <x v="3"/>
  </r>
  <r>
    <x v="0"/>
    <x v="15"/>
    <x v="15"/>
    <x v="13"/>
    <x v="13"/>
    <x v="13"/>
    <x v="9"/>
    <x v="126"/>
    <x v="225"/>
    <x v="52"/>
    <x v="5"/>
    <x v="85"/>
    <x v="208"/>
    <x v="3"/>
  </r>
  <r>
    <x v="0"/>
    <x v="15"/>
    <x v="15"/>
    <x v="12"/>
    <x v="12"/>
    <x v="12"/>
    <x v="9"/>
    <x v="126"/>
    <x v="225"/>
    <x v="77"/>
    <x v="87"/>
    <x v="79"/>
    <x v="209"/>
    <x v="3"/>
  </r>
  <r>
    <x v="0"/>
    <x v="15"/>
    <x v="15"/>
    <x v="9"/>
    <x v="9"/>
    <x v="9"/>
    <x v="11"/>
    <x v="110"/>
    <x v="226"/>
    <x v="85"/>
    <x v="208"/>
    <x v="49"/>
    <x v="63"/>
    <x v="3"/>
  </r>
  <r>
    <x v="0"/>
    <x v="15"/>
    <x v="15"/>
    <x v="8"/>
    <x v="8"/>
    <x v="8"/>
    <x v="12"/>
    <x v="138"/>
    <x v="50"/>
    <x v="85"/>
    <x v="208"/>
    <x v="86"/>
    <x v="202"/>
    <x v="3"/>
  </r>
  <r>
    <x v="0"/>
    <x v="15"/>
    <x v="15"/>
    <x v="16"/>
    <x v="16"/>
    <x v="16"/>
    <x v="13"/>
    <x v="127"/>
    <x v="227"/>
    <x v="91"/>
    <x v="246"/>
    <x v="84"/>
    <x v="207"/>
    <x v="0"/>
  </r>
  <r>
    <x v="0"/>
    <x v="15"/>
    <x v="15"/>
    <x v="11"/>
    <x v="11"/>
    <x v="11"/>
    <x v="13"/>
    <x v="127"/>
    <x v="227"/>
    <x v="91"/>
    <x v="246"/>
    <x v="85"/>
    <x v="208"/>
    <x v="3"/>
  </r>
  <r>
    <x v="0"/>
    <x v="15"/>
    <x v="15"/>
    <x v="29"/>
    <x v="29"/>
    <x v="29"/>
    <x v="15"/>
    <x v="152"/>
    <x v="228"/>
    <x v="66"/>
    <x v="104"/>
    <x v="49"/>
    <x v="63"/>
    <x v="3"/>
  </r>
  <r>
    <x v="0"/>
    <x v="15"/>
    <x v="15"/>
    <x v="31"/>
    <x v="31"/>
    <x v="31"/>
    <x v="15"/>
    <x v="152"/>
    <x v="228"/>
    <x v="66"/>
    <x v="104"/>
    <x v="49"/>
    <x v="63"/>
    <x v="3"/>
  </r>
  <r>
    <x v="0"/>
    <x v="15"/>
    <x v="15"/>
    <x v="17"/>
    <x v="17"/>
    <x v="17"/>
    <x v="15"/>
    <x v="152"/>
    <x v="228"/>
    <x v="91"/>
    <x v="246"/>
    <x v="84"/>
    <x v="207"/>
    <x v="3"/>
  </r>
  <r>
    <x v="0"/>
    <x v="15"/>
    <x v="15"/>
    <x v="33"/>
    <x v="33"/>
    <x v="33"/>
    <x v="18"/>
    <x v="128"/>
    <x v="70"/>
    <x v="77"/>
    <x v="87"/>
    <x v="49"/>
    <x v="63"/>
    <x v="3"/>
  </r>
  <r>
    <x v="0"/>
    <x v="15"/>
    <x v="15"/>
    <x v="10"/>
    <x v="10"/>
    <x v="10"/>
    <x v="18"/>
    <x v="128"/>
    <x v="70"/>
    <x v="91"/>
    <x v="246"/>
    <x v="87"/>
    <x v="119"/>
    <x v="3"/>
  </r>
  <r>
    <x v="0"/>
    <x v="15"/>
    <x v="15"/>
    <x v="14"/>
    <x v="14"/>
    <x v="14"/>
    <x v="18"/>
    <x v="128"/>
    <x v="70"/>
    <x v="91"/>
    <x v="246"/>
    <x v="87"/>
    <x v="119"/>
    <x v="3"/>
  </r>
  <r>
    <x v="0"/>
    <x v="15"/>
    <x v="15"/>
    <x v="25"/>
    <x v="25"/>
    <x v="25"/>
    <x v="18"/>
    <x v="128"/>
    <x v="70"/>
    <x v="77"/>
    <x v="87"/>
    <x v="49"/>
    <x v="63"/>
    <x v="3"/>
  </r>
  <r>
    <x v="0"/>
    <x v="16"/>
    <x v="16"/>
    <x v="4"/>
    <x v="4"/>
    <x v="4"/>
    <x v="0"/>
    <x v="53"/>
    <x v="229"/>
    <x v="42"/>
    <x v="247"/>
    <x v="61"/>
    <x v="210"/>
    <x v="3"/>
  </r>
  <r>
    <x v="0"/>
    <x v="16"/>
    <x v="16"/>
    <x v="3"/>
    <x v="3"/>
    <x v="3"/>
    <x v="0"/>
    <x v="53"/>
    <x v="229"/>
    <x v="76"/>
    <x v="248"/>
    <x v="49"/>
    <x v="211"/>
    <x v="3"/>
  </r>
  <r>
    <x v="0"/>
    <x v="16"/>
    <x v="16"/>
    <x v="0"/>
    <x v="0"/>
    <x v="0"/>
    <x v="2"/>
    <x v="103"/>
    <x v="230"/>
    <x v="42"/>
    <x v="247"/>
    <x v="87"/>
    <x v="119"/>
    <x v="3"/>
  </r>
  <r>
    <x v="0"/>
    <x v="16"/>
    <x v="16"/>
    <x v="1"/>
    <x v="1"/>
    <x v="1"/>
    <x v="3"/>
    <x v="55"/>
    <x v="231"/>
    <x v="12"/>
    <x v="249"/>
    <x v="49"/>
    <x v="211"/>
    <x v="3"/>
  </r>
  <r>
    <x v="0"/>
    <x v="16"/>
    <x v="16"/>
    <x v="5"/>
    <x v="5"/>
    <x v="5"/>
    <x v="4"/>
    <x v="125"/>
    <x v="23"/>
    <x v="91"/>
    <x v="250"/>
    <x v="55"/>
    <x v="212"/>
    <x v="3"/>
  </r>
  <r>
    <x v="0"/>
    <x v="16"/>
    <x v="16"/>
    <x v="2"/>
    <x v="2"/>
    <x v="2"/>
    <x v="4"/>
    <x v="125"/>
    <x v="23"/>
    <x v="92"/>
    <x v="251"/>
    <x v="85"/>
    <x v="213"/>
    <x v="3"/>
  </r>
  <r>
    <x v="0"/>
    <x v="16"/>
    <x v="16"/>
    <x v="6"/>
    <x v="6"/>
    <x v="6"/>
    <x v="6"/>
    <x v="127"/>
    <x v="232"/>
    <x v="36"/>
    <x v="252"/>
    <x v="87"/>
    <x v="119"/>
    <x v="3"/>
  </r>
  <r>
    <x v="0"/>
    <x v="16"/>
    <x v="16"/>
    <x v="8"/>
    <x v="8"/>
    <x v="8"/>
    <x v="7"/>
    <x v="128"/>
    <x v="32"/>
    <x v="51"/>
    <x v="253"/>
    <x v="61"/>
    <x v="210"/>
    <x v="3"/>
  </r>
  <r>
    <x v="0"/>
    <x v="16"/>
    <x v="16"/>
    <x v="16"/>
    <x v="16"/>
    <x v="16"/>
    <x v="7"/>
    <x v="128"/>
    <x v="32"/>
    <x v="51"/>
    <x v="253"/>
    <x v="61"/>
    <x v="210"/>
    <x v="3"/>
  </r>
  <r>
    <x v="0"/>
    <x v="16"/>
    <x v="16"/>
    <x v="9"/>
    <x v="9"/>
    <x v="9"/>
    <x v="7"/>
    <x v="128"/>
    <x v="32"/>
    <x v="85"/>
    <x v="232"/>
    <x v="84"/>
    <x v="214"/>
    <x v="3"/>
  </r>
  <r>
    <x v="0"/>
    <x v="16"/>
    <x v="16"/>
    <x v="12"/>
    <x v="12"/>
    <x v="12"/>
    <x v="7"/>
    <x v="128"/>
    <x v="32"/>
    <x v="77"/>
    <x v="87"/>
    <x v="86"/>
    <x v="215"/>
    <x v="3"/>
  </r>
  <r>
    <x v="0"/>
    <x v="16"/>
    <x v="16"/>
    <x v="38"/>
    <x v="38"/>
    <x v="38"/>
    <x v="11"/>
    <x v="129"/>
    <x v="129"/>
    <x v="51"/>
    <x v="253"/>
    <x v="85"/>
    <x v="213"/>
    <x v="3"/>
  </r>
  <r>
    <x v="0"/>
    <x v="16"/>
    <x v="16"/>
    <x v="19"/>
    <x v="19"/>
    <x v="19"/>
    <x v="11"/>
    <x v="129"/>
    <x v="129"/>
    <x v="33"/>
    <x v="177"/>
    <x v="84"/>
    <x v="214"/>
    <x v="3"/>
  </r>
  <r>
    <x v="0"/>
    <x v="16"/>
    <x v="16"/>
    <x v="20"/>
    <x v="20"/>
    <x v="20"/>
    <x v="11"/>
    <x v="129"/>
    <x v="129"/>
    <x v="66"/>
    <x v="166"/>
    <x v="61"/>
    <x v="210"/>
    <x v="3"/>
  </r>
  <r>
    <x v="0"/>
    <x v="16"/>
    <x v="16"/>
    <x v="10"/>
    <x v="10"/>
    <x v="10"/>
    <x v="11"/>
    <x v="129"/>
    <x v="129"/>
    <x v="33"/>
    <x v="177"/>
    <x v="84"/>
    <x v="214"/>
    <x v="3"/>
  </r>
  <r>
    <x v="0"/>
    <x v="16"/>
    <x v="16"/>
    <x v="13"/>
    <x v="13"/>
    <x v="13"/>
    <x v="11"/>
    <x v="129"/>
    <x v="129"/>
    <x v="85"/>
    <x v="232"/>
    <x v="87"/>
    <x v="119"/>
    <x v="3"/>
  </r>
  <r>
    <x v="0"/>
    <x v="16"/>
    <x v="16"/>
    <x v="11"/>
    <x v="11"/>
    <x v="11"/>
    <x v="11"/>
    <x v="129"/>
    <x v="129"/>
    <x v="85"/>
    <x v="232"/>
    <x v="87"/>
    <x v="119"/>
    <x v="3"/>
  </r>
  <r>
    <x v="0"/>
    <x v="16"/>
    <x v="16"/>
    <x v="25"/>
    <x v="25"/>
    <x v="25"/>
    <x v="17"/>
    <x v="153"/>
    <x v="233"/>
    <x v="66"/>
    <x v="166"/>
    <x v="84"/>
    <x v="214"/>
    <x v="0"/>
  </r>
  <r>
    <x v="0"/>
    <x v="16"/>
    <x v="16"/>
    <x v="39"/>
    <x v="39"/>
    <x v="39"/>
    <x v="18"/>
    <x v="154"/>
    <x v="234"/>
    <x v="77"/>
    <x v="87"/>
    <x v="85"/>
    <x v="213"/>
    <x v="3"/>
  </r>
  <r>
    <x v="0"/>
    <x v="16"/>
    <x v="16"/>
    <x v="32"/>
    <x v="32"/>
    <x v="32"/>
    <x v="18"/>
    <x v="154"/>
    <x v="234"/>
    <x v="77"/>
    <x v="87"/>
    <x v="85"/>
    <x v="213"/>
    <x v="3"/>
  </r>
  <r>
    <x v="0"/>
    <x v="16"/>
    <x v="16"/>
    <x v="40"/>
    <x v="40"/>
    <x v="40"/>
    <x v="18"/>
    <x v="154"/>
    <x v="234"/>
    <x v="66"/>
    <x v="166"/>
    <x v="84"/>
    <x v="214"/>
    <x v="3"/>
  </r>
  <r>
    <x v="0"/>
    <x v="16"/>
    <x v="16"/>
    <x v="29"/>
    <x v="29"/>
    <x v="29"/>
    <x v="18"/>
    <x v="154"/>
    <x v="234"/>
    <x v="77"/>
    <x v="87"/>
    <x v="85"/>
    <x v="213"/>
    <x v="3"/>
  </r>
  <r>
    <x v="0"/>
    <x v="16"/>
    <x v="16"/>
    <x v="31"/>
    <x v="31"/>
    <x v="31"/>
    <x v="18"/>
    <x v="154"/>
    <x v="234"/>
    <x v="66"/>
    <x v="166"/>
    <x v="87"/>
    <x v="119"/>
    <x v="3"/>
  </r>
  <r>
    <x v="0"/>
    <x v="16"/>
    <x v="16"/>
    <x v="7"/>
    <x v="7"/>
    <x v="7"/>
    <x v="18"/>
    <x v="154"/>
    <x v="234"/>
    <x v="66"/>
    <x v="166"/>
    <x v="87"/>
    <x v="119"/>
    <x v="3"/>
  </r>
  <r>
    <x v="0"/>
    <x v="16"/>
    <x v="16"/>
    <x v="37"/>
    <x v="37"/>
    <x v="37"/>
    <x v="18"/>
    <x v="154"/>
    <x v="234"/>
    <x v="77"/>
    <x v="87"/>
    <x v="85"/>
    <x v="213"/>
    <x v="3"/>
  </r>
  <r>
    <x v="0"/>
    <x v="17"/>
    <x v="17"/>
    <x v="0"/>
    <x v="0"/>
    <x v="0"/>
    <x v="0"/>
    <x v="46"/>
    <x v="235"/>
    <x v="93"/>
    <x v="254"/>
    <x v="85"/>
    <x v="216"/>
    <x v="3"/>
  </r>
  <r>
    <x v="0"/>
    <x v="17"/>
    <x v="17"/>
    <x v="1"/>
    <x v="1"/>
    <x v="1"/>
    <x v="1"/>
    <x v="95"/>
    <x v="236"/>
    <x v="46"/>
    <x v="255"/>
    <x v="61"/>
    <x v="179"/>
    <x v="3"/>
  </r>
  <r>
    <x v="0"/>
    <x v="17"/>
    <x v="17"/>
    <x v="4"/>
    <x v="4"/>
    <x v="4"/>
    <x v="2"/>
    <x v="68"/>
    <x v="237"/>
    <x v="44"/>
    <x v="256"/>
    <x v="61"/>
    <x v="179"/>
    <x v="3"/>
  </r>
  <r>
    <x v="0"/>
    <x v="17"/>
    <x v="17"/>
    <x v="3"/>
    <x v="3"/>
    <x v="3"/>
    <x v="3"/>
    <x v="69"/>
    <x v="238"/>
    <x v="34"/>
    <x v="257"/>
    <x v="53"/>
    <x v="217"/>
    <x v="3"/>
  </r>
  <r>
    <x v="0"/>
    <x v="17"/>
    <x v="17"/>
    <x v="6"/>
    <x v="6"/>
    <x v="6"/>
    <x v="4"/>
    <x v="53"/>
    <x v="239"/>
    <x v="62"/>
    <x v="258"/>
    <x v="54"/>
    <x v="218"/>
    <x v="3"/>
  </r>
  <r>
    <x v="0"/>
    <x v="17"/>
    <x v="17"/>
    <x v="5"/>
    <x v="5"/>
    <x v="5"/>
    <x v="5"/>
    <x v="55"/>
    <x v="240"/>
    <x v="50"/>
    <x v="259"/>
    <x v="79"/>
    <x v="219"/>
    <x v="3"/>
  </r>
  <r>
    <x v="0"/>
    <x v="17"/>
    <x v="17"/>
    <x v="7"/>
    <x v="7"/>
    <x v="7"/>
    <x v="6"/>
    <x v="125"/>
    <x v="241"/>
    <x v="50"/>
    <x v="259"/>
    <x v="87"/>
    <x v="119"/>
    <x v="3"/>
  </r>
  <r>
    <x v="0"/>
    <x v="17"/>
    <x v="17"/>
    <x v="10"/>
    <x v="10"/>
    <x v="10"/>
    <x v="7"/>
    <x v="126"/>
    <x v="242"/>
    <x v="92"/>
    <x v="260"/>
    <x v="84"/>
    <x v="220"/>
    <x v="3"/>
  </r>
  <r>
    <x v="0"/>
    <x v="17"/>
    <x v="17"/>
    <x v="12"/>
    <x v="12"/>
    <x v="12"/>
    <x v="7"/>
    <x v="126"/>
    <x v="242"/>
    <x v="77"/>
    <x v="87"/>
    <x v="53"/>
    <x v="217"/>
    <x v="3"/>
  </r>
  <r>
    <x v="0"/>
    <x v="17"/>
    <x v="17"/>
    <x v="2"/>
    <x v="2"/>
    <x v="2"/>
    <x v="9"/>
    <x v="110"/>
    <x v="243"/>
    <x v="91"/>
    <x v="261"/>
    <x v="86"/>
    <x v="8"/>
    <x v="3"/>
  </r>
  <r>
    <x v="0"/>
    <x v="17"/>
    <x v="17"/>
    <x v="8"/>
    <x v="8"/>
    <x v="8"/>
    <x v="10"/>
    <x v="138"/>
    <x v="154"/>
    <x v="50"/>
    <x v="259"/>
    <x v="85"/>
    <x v="216"/>
    <x v="3"/>
  </r>
  <r>
    <x v="0"/>
    <x v="17"/>
    <x v="17"/>
    <x v="24"/>
    <x v="24"/>
    <x v="24"/>
    <x v="11"/>
    <x v="152"/>
    <x v="226"/>
    <x v="33"/>
    <x v="262"/>
    <x v="61"/>
    <x v="179"/>
    <x v="3"/>
  </r>
  <r>
    <x v="0"/>
    <x v="17"/>
    <x v="17"/>
    <x v="11"/>
    <x v="11"/>
    <x v="11"/>
    <x v="11"/>
    <x v="152"/>
    <x v="226"/>
    <x v="50"/>
    <x v="259"/>
    <x v="87"/>
    <x v="119"/>
    <x v="3"/>
  </r>
  <r>
    <x v="0"/>
    <x v="17"/>
    <x v="17"/>
    <x v="17"/>
    <x v="17"/>
    <x v="17"/>
    <x v="11"/>
    <x v="152"/>
    <x v="226"/>
    <x v="50"/>
    <x v="259"/>
    <x v="87"/>
    <x v="119"/>
    <x v="3"/>
  </r>
  <r>
    <x v="0"/>
    <x v="17"/>
    <x v="17"/>
    <x v="14"/>
    <x v="14"/>
    <x v="14"/>
    <x v="14"/>
    <x v="128"/>
    <x v="67"/>
    <x v="33"/>
    <x v="262"/>
    <x v="85"/>
    <x v="216"/>
    <x v="3"/>
  </r>
  <r>
    <x v="0"/>
    <x v="17"/>
    <x v="17"/>
    <x v="16"/>
    <x v="16"/>
    <x v="16"/>
    <x v="15"/>
    <x v="129"/>
    <x v="244"/>
    <x v="66"/>
    <x v="263"/>
    <x v="61"/>
    <x v="179"/>
    <x v="3"/>
  </r>
  <r>
    <x v="0"/>
    <x v="17"/>
    <x v="17"/>
    <x v="9"/>
    <x v="9"/>
    <x v="9"/>
    <x v="15"/>
    <x v="129"/>
    <x v="244"/>
    <x v="85"/>
    <x v="264"/>
    <x v="87"/>
    <x v="119"/>
    <x v="3"/>
  </r>
  <r>
    <x v="0"/>
    <x v="17"/>
    <x v="17"/>
    <x v="32"/>
    <x v="32"/>
    <x v="32"/>
    <x v="17"/>
    <x v="153"/>
    <x v="245"/>
    <x v="77"/>
    <x v="87"/>
    <x v="61"/>
    <x v="179"/>
    <x v="3"/>
  </r>
  <r>
    <x v="0"/>
    <x v="17"/>
    <x v="17"/>
    <x v="33"/>
    <x v="33"/>
    <x v="33"/>
    <x v="17"/>
    <x v="153"/>
    <x v="245"/>
    <x v="66"/>
    <x v="263"/>
    <x v="85"/>
    <x v="216"/>
    <x v="3"/>
  </r>
  <r>
    <x v="0"/>
    <x v="17"/>
    <x v="17"/>
    <x v="35"/>
    <x v="35"/>
    <x v="35"/>
    <x v="17"/>
    <x v="153"/>
    <x v="245"/>
    <x v="33"/>
    <x v="262"/>
    <x v="87"/>
    <x v="119"/>
    <x v="3"/>
  </r>
  <r>
    <x v="0"/>
    <x v="17"/>
    <x v="17"/>
    <x v="41"/>
    <x v="41"/>
    <x v="41"/>
    <x v="17"/>
    <x v="153"/>
    <x v="245"/>
    <x v="66"/>
    <x v="263"/>
    <x v="85"/>
    <x v="216"/>
    <x v="3"/>
  </r>
  <r>
    <x v="0"/>
    <x v="17"/>
    <x v="17"/>
    <x v="19"/>
    <x v="19"/>
    <x v="19"/>
    <x v="17"/>
    <x v="153"/>
    <x v="245"/>
    <x v="66"/>
    <x v="263"/>
    <x v="85"/>
    <x v="216"/>
    <x v="3"/>
  </r>
  <r>
    <x v="0"/>
    <x v="17"/>
    <x v="17"/>
    <x v="20"/>
    <x v="20"/>
    <x v="20"/>
    <x v="17"/>
    <x v="153"/>
    <x v="245"/>
    <x v="51"/>
    <x v="16"/>
    <x v="84"/>
    <x v="220"/>
    <x v="3"/>
  </r>
  <r>
    <x v="0"/>
    <x v="17"/>
    <x v="17"/>
    <x v="31"/>
    <x v="31"/>
    <x v="31"/>
    <x v="17"/>
    <x v="153"/>
    <x v="245"/>
    <x v="51"/>
    <x v="16"/>
    <x v="84"/>
    <x v="220"/>
    <x v="3"/>
  </r>
  <r>
    <x v="0"/>
    <x v="17"/>
    <x v="17"/>
    <x v="26"/>
    <x v="26"/>
    <x v="26"/>
    <x v="17"/>
    <x v="153"/>
    <x v="245"/>
    <x v="51"/>
    <x v="16"/>
    <x v="84"/>
    <x v="220"/>
    <x v="3"/>
  </r>
  <r>
    <x v="0"/>
    <x v="18"/>
    <x v="18"/>
    <x v="0"/>
    <x v="0"/>
    <x v="0"/>
    <x v="0"/>
    <x v="155"/>
    <x v="246"/>
    <x v="27"/>
    <x v="265"/>
    <x v="88"/>
    <x v="221"/>
    <x v="3"/>
  </r>
  <r>
    <x v="0"/>
    <x v="18"/>
    <x v="18"/>
    <x v="1"/>
    <x v="1"/>
    <x v="1"/>
    <x v="1"/>
    <x v="156"/>
    <x v="247"/>
    <x v="82"/>
    <x v="266"/>
    <x v="55"/>
    <x v="222"/>
    <x v="3"/>
  </r>
  <r>
    <x v="0"/>
    <x v="18"/>
    <x v="18"/>
    <x v="3"/>
    <x v="3"/>
    <x v="3"/>
    <x v="2"/>
    <x v="151"/>
    <x v="248"/>
    <x v="44"/>
    <x v="267"/>
    <x v="48"/>
    <x v="223"/>
    <x v="0"/>
  </r>
  <r>
    <x v="0"/>
    <x v="18"/>
    <x v="18"/>
    <x v="5"/>
    <x v="5"/>
    <x v="5"/>
    <x v="3"/>
    <x v="48"/>
    <x v="249"/>
    <x v="92"/>
    <x v="115"/>
    <x v="62"/>
    <x v="224"/>
    <x v="3"/>
  </r>
  <r>
    <x v="0"/>
    <x v="18"/>
    <x v="18"/>
    <x v="6"/>
    <x v="6"/>
    <x v="6"/>
    <x v="4"/>
    <x v="137"/>
    <x v="250"/>
    <x v="42"/>
    <x v="268"/>
    <x v="70"/>
    <x v="225"/>
    <x v="3"/>
  </r>
  <r>
    <x v="0"/>
    <x v="18"/>
    <x v="18"/>
    <x v="4"/>
    <x v="4"/>
    <x v="4"/>
    <x v="5"/>
    <x v="51"/>
    <x v="251"/>
    <x v="44"/>
    <x v="267"/>
    <x v="55"/>
    <x v="222"/>
    <x v="0"/>
  </r>
  <r>
    <x v="0"/>
    <x v="18"/>
    <x v="18"/>
    <x v="7"/>
    <x v="7"/>
    <x v="7"/>
    <x v="6"/>
    <x v="83"/>
    <x v="224"/>
    <x v="65"/>
    <x v="269"/>
    <x v="49"/>
    <x v="226"/>
    <x v="3"/>
  </r>
  <r>
    <x v="0"/>
    <x v="18"/>
    <x v="18"/>
    <x v="9"/>
    <x v="9"/>
    <x v="9"/>
    <x v="7"/>
    <x v="95"/>
    <x v="252"/>
    <x v="47"/>
    <x v="270"/>
    <x v="73"/>
    <x v="227"/>
    <x v="3"/>
  </r>
  <r>
    <x v="0"/>
    <x v="18"/>
    <x v="18"/>
    <x v="2"/>
    <x v="2"/>
    <x v="2"/>
    <x v="7"/>
    <x v="95"/>
    <x v="252"/>
    <x v="65"/>
    <x v="269"/>
    <x v="79"/>
    <x v="228"/>
    <x v="3"/>
  </r>
  <r>
    <x v="0"/>
    <x v="18"/>
    <x v="18"/>
    <x v="8"/>
    <x v="8"/>
    <x v="8"/>
    <x v="9"/>
    <x v="70"/>
    <x v="166"/>
    <x v="85"/>
    <x v="216"/>
    <x v="40"/>
    <x v="229"/>
    <x v="3"/>
  </r>
  <r>
    <x v="0"/>
    <x v="18"/>
    <x v="18"/>
    <x v="11"/>
    <x v="11"/>
    <x v="11"/>
    <x v="10"/>
    <x v="55"/>
    <x v="79"/>
    <x v="47"/>
    <x v="270"/>
    <x v="87"/>
    <x v="119"/>
    <x v="3"/>
  </r>
  <r>
    <x v="0"/>
    <x v="18"/>
    <x v="18"/>
    <x v="12"/>
    <x v="12"/>
    <x v="12"/>
    <x v="11"/>
    <x v="108"/>
    <x v="253"/>
    <x v="77"/>
    <x v="87"/>
    <x v="88"/>
    <x v="221"/>
    <x v="3"/>
  </r>
  <r>
    <x v="0"/>
    <x v="18"/>
    <x v="18"/>
    <x v="17"/>
    <x v="17"/>
    <x v="17"/>
    <x v="12"/>
    <x v="125"/>
    <x v="50"/>
    <x v="92"/>
    <x v="115"/>
    <x v="85"/>
    <x v="230"/>
    <x v="3"/>
  </r>
  <r>
    <x v="0"/>
    <x v="18"/>
    <x v="18"/>
    <x v="10"/>
    <x v="10"/>
    <x v="10"/>
    <x v="13"/>
    <x v="126"/>
    <x v="254"/>
    <x v="53"/>
    <x v="149"/>
    <x v="85"/>
    <x v="230"/>
    <x v="3"/>
  </r>
  <r>
    <x v="0"/>
    <x v="18"/>
    <x v="18"/>
    <x v="14"/>
    <x v="14"/>
    <x v="14"/>
    <x v="13"/>
    <x v="126"/>
    <x v="254"/>
    <x v="91"/>
    <x v="117"/>
    <x v="46"/>
    <x v="231"/>
    <x v="3"/>
  </r>
  <r>
    <x v="0"/>
    <x v="18"/>
    <x v="18"/>
    <x v="18"/>
    <x v="18"/>
    <x v="18"/>
    <x v="13"/>
    <x v="126"/>
    <x v="254"/>
    <x v="52"/>
    <x v="178"/>
    <x v="61"/>
    <x v="47"/>
    <x v="3"/>
  </r>
  <r>
    <x v="0"/>
    <x v="18"/>
    <x v="18"/>
    <x v="24"/>
    <x v="24"/>
    <x v="24"/>
    <x v="16"/>
    <x v="138"/>
    <x v="255"/>
    <x v="66"/>
    <x v="220"/>
    <x v="55"/>
    <x v="222"/>
    <x v="3"/>
  </r>
  <r>
    <x v="0"/>
    <x v="18"/>
    <x v="18"/>
    <x v="13"/>
    <x v="13"/>
    <x v="13"/>
    <x v="16"/>
    <x v="138"/>
    <x v="255"/>
    <x v="51"/>
    <x v="271"/>
    <x v="49"/>
    <x v="226"/>
    <x v="3"/>
  </r>
  <r>
    <x v="0"/>
    <x v="18"/>
    <x v="18"/>
    <x v="15"/>
    <x v="15"/>
    <x v="15"/>
    <x v="18"/>
    <x v="127"/>
    <x v="146"/>
    <x v="77"/>
    <x v="87"/>
    <x v="55"/>
    <x v="222"/>
    <x v="3"/>
  </r>
  <r>
    <x v="0"/>
    <x v="18"/>
    <x v="18"/>
    <x v="20"/>
    <x v="20"/>
    <x v="20"/>
    <x v="18"/>
    <x v="127"/>
    <x v="146"/>
    <x v="77"/>
    <x v="87"/>
    <x v="55"/>
    <x v="222"/>
    <x v="3"/>
  </r>
  <r>
    <x v="0"/>
    <x v="18"/>
    <x v="18"/>
    <x v="21"/>
    <x v="21"/>
    <x v="21"/>
    <x v="18"/>
    <x v="127"/>
    <x v="146"/>
    <x v="66"/>
    <x v="220"/>
    <x v="46"/>
    <x v="231"/>
    <x v="3"/>
  </r>
  <r>
    <x v="0"/>
    <x v="19"/>
    <x v="19"/>
    <x v="0"/>
    <x v="0"/>
    <x v="0"/>
    <x v="0"/>
    <x v="157"/>
    <x v="256"/>
    <x v="105"/>
    <x v="272"/>
    <x v="79"/>
    <x v="232"/>
    <x v="3"/>
  </r>
  <r>
    <x v="0"/>
    <x v="19"/>
    <x v="19"/>
    <x v="2"/>
    <x v="2"/>
    <x v="2"/>
    <x v="1"/>
    <x v="92"/>
    <x v="257"/>
    <x v="15"/>
    <x v="273"/>
    <x v="59"/>
    <x v="233"/>
    <x v="3"/>
  </r>
  <r>
    <x v="0"/>
    <x v="19"/>
    <x v="19"/>
    <x v="3"/>
    <x v="3"/>
    <x v="3"/>
    <x v="2"/>
    <x v="136"/>
    <x v="258"/>
    <x v="42"/>
    <x v="274"/>
    <x v="94"/>
    <x v="234"/>
    <x v="3"/>
  </r>
  <r>
    <x v="0"/>
    <x v="19"/>
    <x v="19"/>
    <x v="1"/>
    <x v="1"/>
    <x v="1"/>
    <x v="3"/>
    <x v="148"/>
    <x v="259"/>
    <x v="43"/>
    <x v="275"/>
    <x v="86"/>
    <x v="90"/>
    <x v="3"/>
  </r>
  <r>
    <x v="0"/>
    <x v="19"/>
    <x v="19"/>
    <x v="9"/>
    <x v="9"/>
    <x v="9"/>
    <x v="4"/>
    <x v="49"/>
    <x v="260"/>
    <x v="94"/>
    <x v="276"/>
    <x v="45"/>
    <x v="235"/>
    <x v="3"/>
  </r>
  <r>
    <x v="0"/>
    <x v="19"/>
    <x v="19"/>
    <x v="5"/>
    <x v="5"/>
    <x v="5"/>
    <x v="5"/>
    <x v="52"/>
    <x v="198"/>
    <x v="36"/>
    <x v="177"/>
    <x v="60"/>
    <x v="236"/>
    <x v="3"/>
  </r>
  <r>
    <x v="0"/>
    <x v="19"/>
    <x v="19"/>
    <x v="8"/>
    <x v="8"/>
    <x v="8"/>
    <x v="5"/>
    <x v="52"/>
    <x v="198"/>
    <x v="50"/>
    <x v="277"/>
    <x v="56"/>
    <x v="237"/>
    <x v="3"/>
  </r>
  <r>
    <x v="0"/>
    <x v="19"/>
    <x v="19"/>
    <x v="6"/>
    <x v="6"/>
    <x v="6"/>
    <x v="7"/>
    <x v="54"/>
    <x v="200"/>
    <x v="52"/>
    <x v="278"/>
    <x v="40"/>
    <x v="6"/>
    <x v="3"/>
  </r>
  <r>
    <x v="0"/>
    <x v="19"/>
    <x v="19"/>
    <x v="11"/>
    <x v="11"/>
    <x v="11"/>
    <x v="8"/>
    <x v="70"/>
    <x v="64"/>
    <x v="48"/>
    <x v="62"/>
    <x v="49"/>
    <x v="94"/>
    <x v="3"/>
  </r>
  <r>
    <x v="0"/>
    <x v="19"/>
    <x v="19"/>
    <x v="15"/>
    <x v="15"/>
    <x v="15"/>
    <x v="9"/>
    <x v="56"/>
    <x v="225"/>
    <x v="77"/>
    <x v="87"/>
    <x v="52"/>
    <x v="238"/>
    <x v="3"/>
  </r>
  <r>
    <x v="0"/>
    <x v="19"/>
    <x v="19"/>
    <x v="7"/>
    <x v="7"/>
    <x v="7"/>
    <x v="9"/>
    <x v="56"/>
    <x v="225"/>
    <x v="92"/>
    <x v="279"/>
    <x v="49"/>
    <x v="94"/>
    <x v="0"/>
  </r>
  <r>
    <x v="0"/>
    <x v="19"/>
    <x v="19"/>
    <x v="24"/>
    <x v="24"/>
    <x v="24"/>
    <x v="11"/>
    <x v="108"/>
    <x v="182"/>
    <x v="66"/>
    <x v="156"/>
    <x v="45"/>
    <x v="235"/>
    <x v="3"/>
  </r>
  <r>
    <x v="0"/>
    <x v="19"/>
    <x v="19"/>
    <x v="13"/>
    <x v="13"/>
    <x v="13"/>
    <x v="11"/>
    <x v="108"/>
    <x v="182"/>
    <x v="50"/>
    <x v="277"/>
    <x v="54"/>
    <x v="84"/>
    <x v="3"/>
  </r>
  <r>
    <x v="0"/>
    <x v="19"/>
    <x v="19"/>
    <x v="30"/>
    <x v="30"/>
    <x v="30"/>
    <x v="13"/>
    <x v="132"/>
    <x v="261"/>
    <x v="77"/>
    <x v="87"/>
    <x v="45"/>
    <x v="235"/>
    <x v="3"/>
  </r>
  <r>
    <x v="0"/>
    <x v="19"/>
    <x v="19"/>
    <x v="17"/>
    <x v="17"/>
    <x v="17"/>
    <x v="13"/>
    <x v="132"/>
    <x v="261"/>
    <x v="52"/>
    <x v="278"/>
    <x v="49"/>
    <x v="94"/>
    <x v="3"/>
  </r>
  <r>
    <x v="0"/>
    <x v="19"/>
    <x v="19"/>
    <x v="41"/>
    <x v="41"/>
    <x v="41"/>
    <x v="15"/>
    <x v="125"/>
    <x v="262"/>
    <x v="85"/>
    <x v="85"/>
    <x v="54"/>
    <x v="84"/>
    <x v="3"/>
  </r>
  <r>
    <x v="0"/>
    <x v="19"/>
    <x v="19"/>
    <x v="4"/>
    <x v="4"/>
    <x v="4"/>
    <x v="15"/>
    <x v="125"/>
    <x v="262"/>
    <x v="52"/>
    <x v="278"/>
    <x v="86"/>
    <x v="90"/>
    <x v="3"/>
  </r>
  <r>
    <x v="0"/>
    <x v="19"/>
    <x v="19"/>
    <x v="14"/>
    <x v="14"/>
    <x v="14"/>
    <x v="15"/>
    <x v="125"/>
    <x v="262"/>
    <x v="50"/>
    <x v="277"/>
    <x v="46"/>
    <x v="239"/>
    <x v="3"/>
  </r>
  <r>
    <x v="0"/>
    <x v="19"/>
    <x v="19"/>
    <x v="19"/>
    <x v="19"/>
    <x v="19"/>
    <x v="18"/>
    <x v="126"/>
    <x v="263"/>
    <x v="77"/>
    <x v="87"/>
    <x v="79"/>
    <x v="232"/>
    <x v="3"/>
  </r>
  <r>
    <x v="0"/>
    <x v="19"/>
    <x v="19"/>
    <x v="12"/>
    <x v="12"/>
    <x v="12"/>
    <x v="18"/>
    <x v="126"/>
    <x v="263"/>
    <x v="77"/>
    <x v="87"/>
    <x v="79"/>
    <x v="232"/>
    <x v="3"/>
  </r>
  <r>
    <x v="0"/>
    <x v="20"/>
    <x v="20"/>
    <x v="0"/>
    <x v="0"/>
    <x v="0"/>
    <x v="0"/>
    <x v="124"/>
    <x v="264"/>
    <x v="95"/>
    <x v="107"/>
    <x v="86"/>
    <x v="114"/>
    <x v="3"/>
  </r>
  <r>
    <x v="0"/>
    <x v="20"/>
    <x v="20"/>
    <x v="1"/>
    <x v="1"/>
    <x v="1"/>
    <x v="1"/>
    <x v="84"/>
    <x v="265"/>
    <x v="94"/>
    <x v="280"/>
    <x v="61"/>
    <x v="116"/>
    <x v="3"/>
  </r>
  <r>
    <x v="0"/>
    <x v="20"/>
    <x v="20"/>
    <x v="4"/>
    <x v="4"/>
    <x v="4"/>
    <x v="2"/>
    <x v="107"/>
    <x v="266"/>
    <x v="47"/>
    <x v="281"/>
    <x v="85"/>
    <x v="10"/>
    <x v="3"/>
  </r>
  <r>
    <x v="0"/>
    <x v="20"/>
    <x v="20"/>
    <x v="3"/>
    <x v="3"/>
    <x v="3"/>
    <x v="3"/>
    <x v="56"/>
    <x v="267"/>
    <x v="36"/>
    <x v="282"/>
    <x v="88"/>
    <x v="240"/>
    <x v="3"/>
  </r>
  <r>
    <x v="0"/>
    <x v="20"/>
    <x v="20"/>
    <x v="22"/>
    <x v="22"/>
    <x v="22"/>
    <x v="4"/>
    <x v="108"/>
    <x v="268"/>
    <x v="96"/>
    <x v="283"/>
    <x v="61"/>
    <x v="116"/>
    <x v="3"/>
  </r>
  <r>
    <x v="0"/>
    <x v="20"/>
    <x v="20"/>
    <x v="5"/>
    <x v="5"/>
    <x v="5"/>
    <x v="5"/>
    <x v="125"/>
    <x v="269"/>
    <x v="85"/>
    <x v="284"/>
    <x v="54"/>
    <x v="217"/>
    <x v="3"/>
  </r>
  <r>
    <x v="0"/>
    <x v="20"/>
    <x v="20"/>
    <x v="2"/>
    <x v="2"/>
    <x v="2"/>
    <x v="6"/>
    <x v="126"/>
    <x v="75"/>
    <x v="92"/>
    <x v="257"/>
    <x v="84"/>
    <x v="112"/>
    <x v="3"/>
  </r>
  <r>
    <x v="0"/>
    <x v="20"/>
    <x v="20"/>
    <x v="6"/>
    <x v="6"/>
    <x v="6"/>
    <x v="7"/>
    <x v="127"/>
    <x v="179"/>
    <x v="50"/>
    <x v="285"/>
    <x v="84"/>
    <x v="112"/>
    <x v="3"/>
  </r>
  <r>
    <x v="0"/>
    <x v="20"/>
    <x v="20"/>
    <x v="16"/>
    <x v="16"/>
    <x v="16"/>
    <x v="7"/>
    <x v="127"/>
    <x v="179"/>
    <x v="51"/>
    <x v="103"/>
    <x v="49"/>
    <x v="241"/>
    <x v="3"/>
  </r>
  <r>
    <x v="0"/>
    <x v="20"/>
    <x v="20"/>
    <x v="8"/>
    <x v="8"/>
    <x v="8"/>
    <x v="9"/>
    <x v="152"/>
    <x v="270"/>
    <x v="51"/>
    <x v="103"/>
    <x v="86"/>
    <x v="114"/>
    <x v="3"/>
  </r>
  <r>
    <x v="0"/>
    <x v="20"/>
    <x v="20"/>
    <x v="9"/>
    <x v="9"/>
    <x v="9"/>
    <x v="10"/>
    <x v="128"/>
    <x v="271"/>
    <x v="33"/>
    <x v="286"/>
    <x v="85"/>
    <x v="10"/>
    <x v="3"/>
  </r>
  <r>
    <x v="0"/>
    <x v="20"/>
    <x v="20"/>
    <x v="13"/>
    <x v="13"/>
    <x v="13"/>
    <x v="10"/>
    <x v="128"/>
    <x v="271"/>
    <x v="85"/>
    <x v="284"/>
    <x v="84"/>
    <x v="112"/>
    <x v="3"/>
  </r>
  <r>
    <x v="0"/>
    <x v="20"/>
    <x v="20"/>
    <x v="7"/>
    <x v="7"/>
    <x v="7"/>
    <x v="10"/>
    <x v="128"/>
    <x v="271"/>
    <x v="77"/>
    <x v="87"/>
    <x v="85"/>
    <x v="10"/>
    <x v="3"/>
  </r>
  <r>
    <x v="0"/>
    <x v="20"/>
    <x v="20"/>
    <x v="10"/>
    <x v="10"/>
    <x v="10"/>
    <x v="13"/>
    <x v="129"/>
    <x v="114"/>
    <x v="85"/>
    <x v="284"/>
    <x v="87"/>
    <x v="119"/>
    <x v="3"/>
  </r>
  <r>
    <x v="0"/>
    <x v="20"/>
    <x v="20"/>
    <x v="37"/>
    <x v="37"/>
    <x v="37"/>
    <x v="13"/>
    <x v="129"/>
    <x v="114"/>
    <x v="77"/>
    <x v="87"/>
    <x v="86"/>
    <x v="114"/>
    <x v="3"/>
  </r>
  <r>
    <x v="0"/>
    <x v="20"/>
    <x v="20"/>
    <x v="26"/>
    <x v="26"/>
    <x v="26"/>
    <x v="13"/>
    <x v="129"/>
    <x v="114"/>
    <x v="85"/>
    <x v="284"/>
    <x v="87"/>
    <x v="119"/>
    <x v="3"/>
  </r>
  <r>
    <x v="0"/>
    <x v="20"/>
    <x v="20"/>
    <x v="42"/>
    <x v="42"/>
    <x v="42"/>
    <x v="16"/>
    <x v="153"/>
    <x v="37"/>
    <x v="77"/>
    <x v="87"/>
    <x v="61"/>
    <x v="116"/>
    <x v="3"/>
  </r>
  <r>
    <x v="0"/>
    <x v="20"/>
    <x v="20"/>
    <x v="32"/>
    <x v="32"/>
    <x v="32"/>
    <x v="16"/>
    <x v="153"/>
    <x v="37"/>
    <x v="51"/>
    <x v="103"/>
    <x v="84"/>
    <x v="112"/>
    <x v="3"/>
  </r>
  <r>
    <x v="0"/>
    <x v="20"/>
    <x v="20"/>
    <x v="29"/>
    <x v="29"/>
    <x v="29"/>
    <x v="18"/>
    <x v="154"/>
    <x v="272"/>
    <x v="66"/>
    <x v="287"/>
    <x v="84"/>
    <x v="112"/>
    <x v="3"/>
  </r>
  <r>
    <x v="0"/>
    <x v="20"/>
    <x v="20"/>
    <x v="14"/>
    <x v="14"/>
    <x v="14"/>
    <x v="18"/>
    <x v="154"/>
    <x v="272"/>
    <x v="51"/>
    <x v="103"/>
    <x v="87"/>
    <x v="119"/>
    <x v="3"/>
  </r>
  <r>
    <x v="0"/>
    <x v="20"/>
    <x v="20"/>
    <x v="18"/>
    <x v="18"/>
    <x v="18"/>
    <x v="18"/>
    <x v="154"/>
    <x v="272"/>
    <x v="51"/>
    <x v="103"/>
    <x v="87"/>
    <x v="119"/>
    <x v="3"/>
  </r>
  <r>
    <x v="0"/>
    <x v="20"/>
    <x v="20"/>
    <x v="28"/>
    <x v="28"/>
    <x v="28"/>
    <x v="18"/>
    <x v="154"/>
    <x v="272"/>
    <x v="66"/>
    <x v="287"/>
    <x v="87"/>
    <x v="119"/>
    <x v="3"/>
  </r>
  <r>
    <x v="0"/>
    <x v="20"/>
    <x v="20"/>
    <x v="17"/>
    <x v="17"/>
    <x v="17"/>
    <x v="18"/>
    <x v="154"/>
    <x v="272"/>
    <x v="66"/>
    <x v="287"/>
    <x v="84"/>
    <x v="112"/>
    <x v="3"/>
  </r>
  <r>
    <x v="0"/>
    <x v="20"/>
    <x v="20"/>
    <x v="25"/>
    <x v="25"/>
    <x v="25"/>
    <x v="18"/>
    <x v="154"/>
    <x v="272"/>
    <x v="66"/>
    <x v="287"/>
    <x v="84"/>
    <x v="112"/>
    <x v="3"/>
  </r>
  <r>
    <x v="0"/>
    <x v="21"/>
    <x v="21"/>
    <x v="0"/>
    <x v="0"/>
    <x v="0"/>
    <x v="0"/>
    <x v="66"/>
    <x v="273"/>
    <x v="43"/>
    <x v="288"/>
    <x v="61"/>
    <x v="216"/>
    <x v="3"/>
  </r>
  <r>
    <x v="0"/>
    <x v="21"/>
    <x v="21"/>
    <x v="1"/>
    <x v="1"/>
    <x v="1"/>
    <x v="1"/>
    <x v="53"/>
    <x v="274"/>
    <x v="83"/>
    <x v="289"/>
    <x v="86"/>
    <x v="201"/>
    <x v="3"/>
  </r>
  <r>
    <x v="0"/>
    <x v="21"/>
    <x v="21"/>
    <x v="5"/>
    <x v="5"/>
    <x v="5"/>
    <x v="2"/>
    <x v="103"/>
    <x v="275"/>
    <x v="50"/>
    <x v="290"/>
    <x v="40"/>
    <x v="242"/>
    <x v="3"/>
  </r>
  <r>
    <x v="0"/>
    <x v="21"/>
    <x v="21"/>
    <x v="3"/>
    <x v="3"/>
    <x v="3"/>
    <x v="3"/>
    <x v="70"/>
    <x v="249"/>
    <x v="12"/>
    <x v="291"/>
    <x v="46"/>
    <x v="8"/>
    <x v="3"/>
  </r>
  <r>
    <x v="0"/>
    <x v="21"/>
    <x v="21"/>
    <x v="4"/>
    <x v="4"/>
    <x v="4"/>
    <x v="4"/>
    <x v="55"/>
    <x v="276"/>
    <x v="34"/>
    <x v="292"/>
    <x v="84"/>
    <x v="243"/>
    <x v="8"/>
  </r>
  <r>
    <x v="0"/>
    <x v="21"/>
    <x v="21"/>
    <x v="9"/>
    <x v="9"/>
    <x v="9"/>
    <x v="5"/>
    <x v="104"/>
    <x v="277"/>
    <x v="96"/>
    <x v="162"/>
    <x v="86"/>
    <x v="201"/>
    <x v="3"/>
  </r>
  <r>
    <x v="0"/>
    <x v="21"/>
    <x v="21"/>
    <x v="7"/>
    <x v="7"/>
    <x v="7"/>
    <x v="6"/>
    <x v="125"/>
    <x v="278"/>
    <x v="33"/>
    <x v="293"/>
    <x v="85"/>
    <x v="244"/>
    <x v="3"/>
  </r>
  <r>
    <x v="0"/>
    <x v="21"/>
    <x v="21"/>
    <x v="12"/>
    <x v="12"/>
    <x v="12"/>
    <x v="6"/>
    <x v="125"/>
    <x v="278"/>
    <x v="77"/>
    <x v="87"/>
    <x v="73"/>
    <x v="218"/>
    <x v="3"/>
  </r>
  <r>
    <x v="0"/>
    <x v="21"/>
    <x v="21"/>
    <x v="6"/>
    <x v="6"/>
    <x v="6"/>
    <x v="8"/>
    <x v="109"/>
    <x v="279"/>
    <x v="36"/>
    <x v="294"/>
    <x v="61"/>
    <x v="216"/>
    <x v="3"/>
  </r>
  <r>
    <x v="0"/>
    <x v="21"/>
    <x v="21"/>
    <x v="8"/>
    <x v="8"/>
    <x v="8"/>
    <x v="8"/>
    <x v="109"/>
    <x v="279"/>
    <x v="51"/>
    <x v="117"/>
    <x v="54"/>
    <x v="162"/>
    <x v="3"/>
  </r>
  <r>
    <x v="0"/>
    <x v="21"/>
    <x v="21"/>
    <x v="11"/>
    <x v="11"/>
    <x v="11"/>
    <x v="10"/>
    <x v="138"/>
    <x v="30"/>
    <x v="50"/>
    <x v="290"/>
    <x v="85"/>
    <x v="244"/>
    <x v="3"/>
  </r>
  <r>
    <x v="0"/>
    <x v="21"/>
    <x v="21"/>
    <x v="10"/>
    <x v="10"/>
    <x v="10"/>
    <x v="11"/>
    <x v="127"/>
    <x v="280"/>
    <x v="85"/>
    <x v="295"/>
    <x v="61"/>
    <x v="216"/>
    <x v="3"/>
  </r>
  <r>
    <x v="0"/>
    <x v="21"/>
    <x v="21"/>
    <x v="19"/>
    <x v="19"/>
    <x v="19"/>
    <x v="12"/>
    <x v="152"/>
    <x v="253"/>
    <x v="66"/>
    <x v="296"/>
    <x v="49"/>
    <x v="245"/>
    <x v="3"/>
  </r>
  <r>
    <x v="0"/>
    <x v="21"/>
    <x v="21"/>
    <x v="2"/>
    <x v="2"/>
    <x v="2"/>
    <x v="12"/>
    <x v="152"/>
    <x v="253"/>
    <x v="66"/>
    <x v="296"/>
    <x v="86"/>
    <x v="201"/>
    <x v="3"/>
  </r>
  <r>
    <x v="0"/>
    <x v="21"/>
    <x v="21"/>
    <x v="13"/>
    <x v="13"/>
    <x v="13"/>
    <x v="12"/>
    <x v="152"/>
    <x v="253"/>
    <x v="33"/>
    <x v="293"/>
    <x v="61"/>
    <x v="216"/>
    <x v="3"/>
  </r>
  <r>
    <x v="0"/>
    <x v="21"/>
    <x v="21"/>
    <x v="31"/>
    <x v="31"/>
    <x v="31"/>
    <x v="12"/>
    <x v="152"/>
    <x v="253"/>
    <x v="77"/>
    <x v="87"/>
    <x v="49"/>
    <x v="245"/>
    <x v="3"/>
  </r>
  <r>
    <x v="0"/>
    <x v="21"/>
    <x v="21"/>
    <x v="27"/>
    <x v="27"/>
    <x v="27"/>
    <x v="16"/>
    <x v="129"/>
    <x v="184"/>
    <x v="66"/>
    <x v="296"/>
    <x v="61"/>
    <x v="216"/>
    <x v="3"/>
  </r>
  <r>
    <x v="0"/>
    <x v="21"/>
    <x v="21"/>
    <x v="18"/>
    <x v="18"/>
    <x v="18"/>
    <x v="16"/>
    <x v="129"/>
    <x v="184"/>
    <x v="51"/>
    <x v="117"/>
    <x v="85"/>
    <x v="244"/>
    <x v="3"/>
  </r>
  <r>
    <x v="0"/>
    <x v="21"/>
    <x v="21"/>
    <x v="43"/>
    <x v="43"/>
    <x v="43"/>
    <x v="18"/>
    <x v="153"/>
    <x v="234"/>
    <x v="66"/>
    <x v="296"/>
    <x v="85"/>
    <x v="244"/>
    <x v="3"/>
  </r>
  <r>
    <x v="0"/>
    <x v="21"/>
    <x v="21"/>
    <x v="35"/>
    <x v="35"/>
    <x v="35"/>
    <x v="18"/>
    <x v="153"/>
    <x v="234"/>
    <x v="66"/>
    <x v="296"/>
    <x v="85"/>
    <x v="244"/>
    <x v="3"/>
  </r>
  <r>
    <x v="0"/>
    <x v="21"/>
    <x v="21"/>
    <x v="41"/>
    <x v="41"/>
    <x v="41"/>
    <x v="18"/>
    <x v="153"/>
    <x v="234"/>
    <x v="77"/>
    <x v="87"/>
    <x v="61"/>
    <x v="216"/>
    <x v="3"/>
  </r>
  <r>
    <x v="0"/>
    <x v="21"/>
    <x v="21"/>
    <x v="24"/>
    <x v="24"/>
    <x v="24"/>
    <x v="18"/>
    <x v="153"/>
    <x v="234"/>
    <x v="66"/>
    <x v="296"/>
    <x v="85"/>
    <x v="244"/>
    <x v="3"/>
  </r>
  <r>
    <x v="0"/>
    <x v="21"/>
    <x v="21"/>
    <x v="17"/>
    <x v="17"/>
    <x v="17"/>
    <x v="18"/>
    <x v="153"/>
    <x v="234"/>
    <x v="51"/>
    <x v="117"/>
    <x v="84"/>
    <x v="243"/>
    <x v="3"/>
  </r>
  <r>
    <x v="0"/>
    <x v="21"/>
    <x v="21"/>
    <x v="26"/>
    <x v="26"/>
    <x v="26"/>
    <x v="18"/>
    <x v="153"/>
    <x v="234"/>
    <x v="66"/>
    <x v="296"/>
    <x v="85"/>
    <x v="244"/>
    <x v="3"/>
  </r>
  <r>
    <x v="0"/>
    <x v="22"/>
    <x v="22"/>
    <x v="1"/>
    <x v="1"/>
    <x v="1"/>
    <x v="0"/>
    <x v="95"/>
    <x v="229"/>
    <x v="44"/>
    <x v="297"/>
    <x v="86"/>
    <x v="246"/>
    <x v="3"/>
  </r>
  <r>
    <x v="0"/>
    <x v="22"/>
    <x v="22"/>
    <x v="0"/>
    <x v="0"/>
    <x v="0"/>
    <x v="1"/>
    <x v="53"/>
    <x v="22"/>
    <x v="31"/>
    <x v="298"/>
    <x v="84"/>
    <x v="247"/>
    <x v="3"/>
  </r>
  <r>
    <x v="0"/>
    <x v="22"/>
    <x v="22"/>
    <x v="4"/>
    <x v="4"/>
    <x v="4"/>
    <x v="2"/>
    <x v="107"/>
    <x v="281"/>
    <x v="62"/>
    <x v="299"/>
    <x v="86"/>
    <x v="246"/>
    <x v="3"/>
  </r>
  <r>
    <x v="0"/>
    <x v="22"/>
    <x v="22"/>
    <x v="3"/>
    <x v="3"/>
    <x v="3"/>
    <x v="3"/>
    <x v="70"/>
    <x v="282"/>
    <x v="92"/>
    <x v="300"/>
    <x v="54"/>
    <x v="248"/>
    <x v="3"/>
  </r>
  <r>
    <x v="0"/>
    <x v="22"/>
    <x v="22"/>
    <x v="6"/>
    <x v="6"/>
    <x v="6"/>
    <x v="4"/>
    <x v="55"/>
    <x v="283"/>
    <x v="96"/>
    <x v="301"/>
    <x v="46"/>
    <x v="249"/>
    <x v="3"/>
  </r>
  <r>
    <x v="0"/>
    <x v="22"/>
    <x v="22"/>
    <x v="2"/>
    <x v="2"/>
    <x v="2"/>
    <x v="5"/>
    <x v="56"/>
    <x v="284"/>
    <x v="48"/>
    <x v="128"/>
    <x v="84"/>
    <x v="247"/>
    <x v="3"/>
  </r>
  <r>
    <x v="0"/>
    <x v="22"/>
    <x v="22"/>
    <x v="5"/>
    <x v="5"/>
    <x v="5"/>
    <x v="6"/>
    <x v="126"/>
    <x v="285"/>
    <x v="50"/>
    <x v="302"/>
    <x v="49"/>
    <x v="250"/>
    <x v="3"/>
  </r>
  <r>
    <x v="0"/>
    <x v="22"/>
    <x v="22"/>
    <x v="8"/>
    <x v="8"/>
    <x v="8"/>
    <x v="7"/>
    <x v="110"/>
    <x v="286"/>
    <x v="33"/>
    <x v="182"/>
    <x v="46"/>
    <x v="249"/>
    <x v="3"/>
  </r>
  <r>
    <x v="0"/>
    <x v="22"/>
    <x v="22"/>
    <x v="9"/>
    <x v="9"/>
    <x v="9"/>
    <x v="8"/>
    <x v="152"/>
    <x v="287"/>
    <x v="91"/>
    <x v="303"/>
    <x v="84"/>
    <x v="247"/>
    <x v="3"/>
  </r>
  <r>
    <x v="0"/>
    <x v="22"/>
    <x v="22"/>
    <x v="11"/>
    <x v="11"/>
    <x v="11"/>
    <x v="8"/>
    <x v="152"/>
    <x v="287"/>
    <x v="91"/>
    <x v="303"/>
    <x v="84"/>
    <x v="247"/>
    <x v="3"/>
  </r>
  <r>
    <x v="0"/>
    <x v="22"/>
    <x v="22"/>
    <x v="12"/>
    <x v="12"/>
    <x v="12"/>
    <x v="8"/>
    <x v="152"/>
    <x v="287"/>
    <x v="77"/>
    <x v="87"/>
    <x v="46"/>
    <x v="249"/>
    <x v="3"/>
  </r>
  <r>
    <x v="0"/>
    <x v="22"/>
    <x v="22"/>
    <x v="29"/>
    <x v="29"/>
    <x v="29"/>
    <x v="11"/>
    <x v="128"/>
    <x v="33"/>
    <x v="66"/>
    <x v="52"/>
    <x v="86"/>
    <x v="246"/>
    <x v="3"/>
  </r>
  <r>
    <x v="0"/>
    <x v="22"/>
    <x v="22"/>
    <x v="13"/>
    <x v="13"/>
    <x v="13"/>
    <x v="11"/>
    <x v="128"/>
    <x v="33"/>
    <x v="33"/>
    <x v="182"/>
    <x v="85"/>
    <x v="251"/>
    <x v="3"/>
  </r>
  <r>
    <x v="0"/>
    <x v="22"/>
    <x v="22"/>
    <x v="20"/>
    <x v="20"/>
    <x v="20"/>
    <x v="13"/>
    <x v="129"/>
    <x v="254"/>
    <x v="51"/>
    <x v="304"/>
    <x v="85"/>
    <x v="251"/>
    <x v="3"/>
  </r>
  <r>
    <x v="0"/>
    <x v="22"/>
    <x v="22"/>
    <x v="30"/>
    <x v="30"/>
    <x v="30"/>
    <x v="13"/>
    <x v="129"/>
    <x v="254"/>
    <x v="77"/>
    <x v="87"/>
    <x v="86"/>
    <x v="246"/>
    <x v="3"/>
  </r>
  <r>
    <x v="0"/>
    <x v="22"/>
    <x v="22"/>
    <x v="7"/>
    <x v="7"/>
    <x v="7"/>
    <x v="13"/>
    <x v="129"/>
    <x v="254"/>
    <x v="33"/>
    <x v="182"/>
    <x v="87"/>
    <x v="119"/>
    <x v="3"/>
  </r>
  <r>
    <x v="0"/>
    <x v="22"/>
    <x v="22"/>
    <x v="16"/>
    <x v="16"/>
    <x v="16"/>
    <x v="16"/>
    <x v="153"/>
    <x v="16"/>
    <x v="51"/>
    <x v="304"/>
    <x v="84"/>
    <x v="247"/>
    <x v="3"/>
  </r>
  <r>
    <x v="0"/>
    <x v="22"/>
    <x v="22"/>
    <x v="32"/>
    <x v="32"/>
    <x v="32"/>
    <x v="16"/>
    <x v="153"/>
    <x v="16"/>
    <x v="77"/>
    <x v="87"/>
    <x v="61"/>
    <x v="172"/>
    <x v="3"/>
  </r>
  <r>
    <x v="0"/>
    <x v="22"/>
    <x v="22"/>
    <x v="27"/>
    <x v="27"/>
    <x v="27"/>
    <x v="16"/>
    <x v="153"/>
    <x v="16"/>
    <x v="51"/>
    <x v="304"/>
    <x v="84"/>
    <x v="247"/>
    <x v="3"/>
  </r>
  <r>
    <x v="0"/>
    <x v="22"/>
    <x v="22"/>
    <x v="14"/>
    <x v="14"/>
    <x v="14"/>
    <x v="16"/>
    <x v="153"/>
    <x v="16"/>
    <x v="33"/>
    <x v="182"/>
    <x v="87"/>
    <x v="119"/>
    <x v="3"/>
  </r>
  <r>
    <x v="0"/>
    <x v="22"/>
    <x v="22"/>
    <x v="22"/>
    <x v="22"/>
    <x v="22"/>
    <x v="16"/>
    <x v="153"/>
    <x v="16"/>
    <x v="77"/>
    <x v="87"/>
    <x v="61"/>
    <x v="172"/>
    <x v="3"/>
  </r>
  <r>
    <x v="0"/>
    <x v="22"/>
    <x v="22"/>
    <x v="17"/>
    <x v="17"/>
    <x v="17"/>
    <x v="16"/>
    <x v="153"/>
    <x v="16"/>
    <x v="77"/>
    <x v="87"/>
    <x v="61"/>
    <x v="172"/>
    <x v="3"/>
  </r>
  <r>
    <x v="0"/>
    <x v="23"/>
    <x v="23"/>
    <x v="0"/>
    <x v="0"/>
    <x v="0"/>
    <x v="0"/>
    <x v="104"/>
    <x v="288"/>
    <x v="34"/>
    <x v="305"/>
    <x v="84"/>
    <x v="252"/>
    <x v="3"/>
  </r>
  <r>
    <x v="0"/>
    <x v="23"/>
    <x v="23"/>
    <x v="3"/>
    <x v="3"/>
    <x v="3"/>
    <x v="1"/>
    <x v="132"/>
    <x v="229"/>
    <x v="12"/>
    <x v="306"/>
    <x v="84"/>
    <x v="252"/>
    <x v="3"/>
  </r>
  <r>
    <x v="0"/>
    <x v="23"/>
    <x v="23"/>
    <x v="5"/>
    <x v="5"/>
    <x v="5"/>
    <x v="2"/>
    <x v="125"/>
    <x v="289"/>
    <x v="51"/>
    <x v="307"/>
    <x v="53"/>
    <x v="253"/>
    <x v="3"/>
  </r>
  <r>
    <x v="0"/>
    <x v="23"/>
    <x v="23"/>
    <x v="4"/>
    <x v="4"/>
    <x v="4"/>
    <x v="2"/>
    <x v="125"/>
    <x v="289"/>
    <x v="96"/>
    <x v="308"/>
    <x v="84"/>
    <x v="252"/>
    <x v="3"/>
  </r>
  <r>
    <x v="0"/>
    <x v="23"/>
    <x v="23"/>
    <x v="1"/>
    <x v="1"/>
    <x v="1"/>
    <x v="4"/>
    <x v="138"/>
    <x v="290"/>
    <x v="36"/>
    <x v="309"/>
    <x v="84"/>
    <x v="252"/>
    <x v="3"/>
  </r>
  <r>
    <x v="0"/>
    <x v="23"/>
    <x v="23"/>
    <x v="6"/>
    <x v="6"/>
    <x v="6"/>
    <x v="5"/>
    <x v="128"/>
    <x v="210"/>
    <x v="33"/>
    <x v="310"/>
    <x v="85"/>
    <x v="23"/>
    <x v="3"/>
  </r>
  <r>
    <x v="0"/>
    <x v="23"/>
    <x v="23"/>
    <x v="7"/>
    <x v="7"/>
    <x v="7"/>
    <x v="5"/>
    <x v="128"/>
    <x v="210"/>
    <x v="77"/>
    <x v="87"/>
    <x v="87"/>
    <x v="119"/>
    <x v="3"/>
  </r>
  <r>
    <x v="0"/>
    <x v="23"/>
    <x v="23"/>
    <x v="16"/>
    <x v="16"/>
    <x v="16"/>
    <x v="7"/>
    <x v="153"/>
    <x v="291"/>
    <x v="51"/>
    <x v="307"/>
    <x v="84"/>
    <x v="252"/>
    <x v="3"/>
  </r>
  <r>
    <x v="0"/>
    <x v="23"/>
    <x v="23"/>
    <x v="32"/>
    <x v="32"/>
    <x v="32"/>
    <x v="7"/>
    <x v="153"/>
    <x v="291"/>
    <x v="51"/>
    <x v="307"/>
    <x v="84"/>
    <x v="252"/>
    <x v="3"/>
  </r>
  <r>
    <x v="0"/>
    <x v="23"/>
    <x v="23"/>
    <x v="22"/>
    <x v="22"/>
    <x v="22"/>
    <x v="7"/>
    <x v="153"/>
    <x v="291"/>
    <x v="51"/>
    <x v="307"/>
    <x v="84"/>
    <x v="252"/>
    <x v="3"/>
  </r>
  <r>
    <x v="0"/>
    <x v="23"/>
    <x v="23"/>
    <x v="17"/>
    <x v="17"/>
    <x v="17"/>
    <x v="7"/>
    <x v="153"/>
    <x v="291"/>
    <x v="51"/>
    <x v="307"/>
    <x v="84"/>
    <x v="252"/>
    <x v="3"/>
  </r>
  <r>
    <x v="0"/>
    <x v="23"/>
    <x v="23"/>
    <x v="8"/>
    <x v="8"/>
    <x v="8"/>
    <x v="11"/>
    <x v="154"/>
    <x v="14"/>
    <x v="66"/>
    <x v="222"/>
    <x v="84"/>
    <x v="252"/>
    <x v="3"/>
  </r>
  <r>
    <x v="0"/>
    <x v="23"/>
    <x v="23"/>
    <x v="9"/>
    <x v="9"/>
    <x v="9"/>
    <x v="11"/>
    <x v="154"/>
    <x v="14"/>
    <x v="66"/>
    <x v="222"/>
    <x v="84"/>
    <x v="252"/>
    <x v="3"/>
  </r>
  <r>
    <x v="0"/>
    <x v="23"/>
    <x v="23"/>
    <x v="18"/>
    <x v="18"/>
    <x v="18"/>
    <x v="11"/>
    <x v="154"/>
    <x v="14"/>
    <x v="66"/>
    <x v="222"/>
    <x v="84"/>
    <x v="252"/>
    <x v="3"/>
  </r>
  <r>
    <x v="0"/>
    <x v="23"/>
    <x v="23"/>
    <x v="42"/>
    <x v="42"/>
    <x v="42"/>
    <x v="14"/>
    <x v="158"/>
    <x v="292"/>
    <x v="77"/>
    <x v="87"/>
    <x v="84"/>
    <x v="252"/>
    <x v="3"/>
  </r>
  <r>
    <x v="0"/>
    <x v="23"/>
    <x v="23"/>
    <x v="38"/>
    <x v="38"/>
    <x v="38"/>
    <x v="14"/>
    <x v="158"/>
    <x v="292"/>
    <x v="66"/>
    <x v="222"/>
    <x v="87"/>
    <x v="119"/>
    <x v="3"/>
  </r>
  <r>
    <x v="0"/>
    <x v="23"/>
    <x v="23"/>
    <x v="33"/>
    <x v="33"/>
    <x v="33"/>
    <x v="14"/>
    <x v="158"/>
    <x v="292"/>
    <x v="66"/>
    <x v="222"/>
    <x v="87"/>
    <x v="119"/>
    <x v="3"/>
  </r>
  <r>
    <x v="0"/>
    <x v="23"/>
    <x v="23"/>
    <x v="44"/>
    <x v="44"/>
    <x v="44"/>
    <x v="14"/>
    <x v="158"/>
    <x v="292"/>
    <x v="66"/>
    <x v="222"/>
    <x v="87"/>
    <x v="119"/>
    <x v="3"/>
  </r>
  <r>
    <x v="0"/>
    <x v="23"/>
    <x v="23"/>
    <x v="24"/>
    <x v="24"/>
    <x v="24"/>
    <x v="14"/>
    <x v="158"/>
    <x v="292"/>
    <x v="66"/>
    <x v="222"/>
    <x v="87"/>
    <x v="119"/>
    <x v="3"/>
  </r>
  <r>
    <x v="0"/>
    <x v="23"/>
    <x v="23"/>
    <x v="19"/>
    <x v="19"/>
    <x v="19"/>
    <x v="14"/>
    <x v="158"/>
    <x v="292"/>
    <x v="66"/>
    <x v="222"/>
    <x v="87"/>
    <x v="119"/>
    <x v="3"/>
  </r>
  <r>
    <x v="0"/>
    <x v="23"/>
    <x v="23"/>
    <x v="20"/>
    <x v="20"/>
    <x v="20"/>
    <x v="14"/>
    <x v="158"/>
    <x v="292"/>
    <x v="66"/>
    <x v="222"/>
    <x v="87"/>
    <x v="119"/>
    <x v="3"/>
  </r>
  <r>
    <x v="0"/>
    <x v="23"/>
    <x v="23"/>
    <x v="10"/>
    <x v="10"/>
    <x v="10"/>
    <x v="14"/>
    <x v="158"/>
    <x v="292"/>
    <x v="66"/>
    <x v="222"/>
    <x v="87"/>
    <x v="119"/>
    <x v="3"/>
  </r>
  <r>
    <x v="0"/>
    <x v="23"/>
    <x v="23"/>
    <x v="45"/>
    <x v="45"/>
    <x v="45"/>
    <x v="14"/>
    <x v="158"/>
    <x v="292"/>
    <x v="77"/>
    <x v="87"/>
    <x v="87"/>
    <x v="119"/>
    <x v="3"/>
  </r>
  <r>
    <x v="0"/>
    <x v="23"/>
    <x v="23"/>
    <x v="31"/>
    <x v="31"/>
    <x v="31"/>
    <x v="14"/>
    <x v="158"/>
    <x v="292"/>
    <x v="77"/>
    <x v="87"/>
    <x v="87"/>
    <x v="119"/>
    <x v="3"/>
  </r>
  <r>
    <x v="0"/>
    <x v="23"/>
    <x v="23"/>
    <x v="11"/>
    <x v="11"/>
    <x v="11"/>
    <x v="14"/>
    <x v="158"/>
    <x v="292"/>
    <x v="66"/>
    <x v="222"/>
    <x v="87"/>
    <x v="119"/>
    <x v="3"/>
  </r>
  <r>
    <x v="0"/>
    <x v="23"/>
    <x v="23"/>
    <x v="12"/>
    <x v="12"/>
    <x v="12"/>
    <x v="14"/>
    <x v="158"/>
    <x v="292"/>
    <x v="77"/>
    <x v="87"/>
    <x v="84"/>
    <x v="252"/>
    <x v="3"/>
  </r>
  <r>
    <x v="0"/>
    <x v="23"/>
    <x v="23"/>
    <x v="37"/>
    <x v="37"/>
    <x v="37"/>
    <x v="14"/>
    <x v="158"/>
    <x v="292"/>
    <x v="77"/>
    <x v="87"/>
    <x v="84"/>
    <x v="252"/>
    <x v="3"/>
  </r>
  <r>
    <x v="0"/>
    <x v="23"/>
    <x v="23"/>
    <x v="26"/>
    <x v="26"/>
    <x v="26"/>
    <x v="14"/>
    <x v="158"/>
    <x v="292"/>
    <x v="66"/>
    <x v="222"/>
    <x v="87"/>
    <x v="119"/>
    <x v="3"/>
  </r>
  <r>
    <x v="0"/>
    <x v="23"/>
    <x v="23"/>
    <x v="46"/>
    <x v="46"/>
    <x v="46"/>
    <x v="14"/>
    <x v="158"/>
    <x v="292"/>
    <x v="77"/>
    <x v="87"/>
    <x v="84"/>
    <x v="252"/>
    <x v="3"/>
  </r>
  <r>
    <x v="0"/>
    <x v="23"/>
    <x v="23"/>
    <x v="25"/>
    <x v="25"/>
    <x v="25"/>
    <x v="14"/>
    <x v="158"/>
    <x v="292"/>
    <x v="77"/>
    <x v="87"/>
    <x v="84"/>
    <x v="252"/>
    <x v="3"/>
  </r>
  <r>
    <x v="0"/>
    <x v="24"/>
    <x v="24"/>
    <x v="0"/>
    <x v="0"/>
    <x v="0"/>
    <x v="0"/>
    <x v="93"/>
    <x v="293"/>
    <x v="120"/>
    <x v="311"/>
    <x v="86"/>
    <x v="254"/>
    <x v="3"/>
  </r>
  <r>
    <x v="0"/>
    <x v="24"/>
    <x v="24"/>
    <x v="3"/>
    <x v="3"/>
    <x v="3"/>
    <x v="1"/>
    <x v="51"/>
    <x v="294"/>
    <x v="76"/>
    <x v="312"/>
    <x v="69"/>
    <x v="255"/>
    <x v="3"/>
  </r>
  <r>
    <x v="0"/>
    <x v="24"/>
    <x v="24"/>
    <x v="1"/>
    <x v="1"/>
    <x v="1"/>
    <x v="2"/>
    <x v="83"/>
    <x v="295"/>
    <x v="44"/>
    <x v="313"/>
    <x v="49"/>
    <x v="8"/>
    <x v="3"/>
  </r>
  <r>
    <x v="0"/>
    <x v="24"/>
    <x v="24"/>
    <x v="4"/>
    <x v="4"/>
    <x v="4"/>
    <x v="3"/>
    <x v="52"/>
    <x v="296"/>
    <x v="42"/>
    <x v="314"/>
    <x v="55"/>
    <x v="256"/>
    <x v="3"/>
  </r>
  <r>
    <x v="0"/>
    <x v="24"/>
    <x v="24"/>
    <x v="5"/>
    <x v="5"/>
    <x v="5"/>
    <x v="4"/>
    <x v="102"/>
    <x v="297"/>
    <x v="48"/>
    <x v="315"/>
    <x v="54"/>
    <x v="257"/>
    <x v="3"/>
  </r>
  <r>
    <x v="0"/>
    <x v="24"/>
    <x v="24"/>
    <x v="6"/>
    <x v="6"/>
    <x v="6"/>
    <x v="5"/>
    <x v="110"/>
    <x v="27"/>
    <x v="50"/>
    <x v="316"/>
    <x v="61"/>
    <x v="258"/>
    <x v="3"/>
  </r>
  <r>
    <x v="0"/>
    <x v="24"/>
    <x v="24"/>
    <x v="8"/>
    <x v="8"/>
    <x v="8"/>
    <x v="5"/>
    <x v="110"/>
    <x v="27"/>
    <x v="91"/>
    <x v="284"/>
    <x v="86"/>
    <x v="254"/>
    <x v="3"/>
  </r>
  <r>
    <x v="0"/>
    <x v="24"/>
    <x v="24"/>
    <x v="7"/>
    <x v="7"/>
    <x v="7"/>
    <x v="5"/>
    <x v="110"/>
    <x v="27"/>
    <x v="33"/>
    <x v="317"/>
    <x v="87"/>
    <x v="119"/>
    <x v="3"/>
  </r>
  <r>
    <x v="0"/>
    <x v="24"/>
    <x v="24"/>
    <x v="9"/>
    <x v="9"/>
    <x v="9"/>
    <x v="8"/>
    <x v="138"/>
    <x v="298"/>
    <x v="50"/>
    <x v="316"/>
    <x v="85"/>
    <x v="259"/>
    <x v="3"/>
  </r>
  <r>
    <x v="0"/>
    <x v="24"/>
    <x v="24"/>
    <x v="16"/>
    <x v="16"/>
    <x v="16"/>
    <x v="9"/>
    <x v="127"/>
    <x v="299"/>
    <x v="51"/>
    <x v="318"/>
    <x v="49"/>
    <x v="8"/>
    <x v="3"/>
  </r>
  <r>
    <x v="0"/>
    <x v="24"/>
    <x v="24"/>
    <x v="22"/>
    <x v="22"/>
    <x v="22"/>
    <x v="10"/>
    <x v="152"/>
    <x v="203"/>
    <x v="85"/>
    <x v="219"/>
    <x v="85"/>
    <x v="259"/>
    <x v="3"/>
  </r>
  <r>
    <x v="0"/>
    <x v="24"/>
    <x v="24"/>
    <x v="10"/>
    <x v="10"/>
    <x v="10"/>
    <x v="11"/>
    <x v="128"/>
    <x v="35"/>
    <x v="66"/>
    <x v="319"/>
    <x v="86"/>
    <x v="254"/>
    <x v="3"/>
  </r>
  <r>
    <x v="0"/>
    <x v="24"/>
    <x v="24"/>
    <x v="2"/>
    <x v="2"/>
    <x v="2"/>
    <x v="11"/>
    <x v="128"/>
    <x v="35"/>
    <x v="66"/>
    <x v="319"/>
    <x v="86"/>
    <x v="254"/>
    <x v="3"/>
  </r>
  <r>
    <x v="0"/>
    <x v="24"/>
    <x v="24"/>
    <x v="11"/>
    <x v="11"/>
    <x v="11"/>
    <x v="11"/>
    <x v="128"/>
    <x v="35"/>
    <x v="91"/>
    <x v="284"/>
    <x v="87"/>
    <x v="119"/>
    <x v="3"/>
  </r>
  <r>
    <x v="0"/>
    <x v="24"/>
    <x v="24"/>
    <x v="24"/>
    <x v="24"/>
    <x v="24"/>
    <x v="14"/>
    <x v="129"/>
    <x v="118"/>
    <x v="66"/>
    <x v="319"/>
    <x v="61"/>
    <x v="258"/>
    <x v="3"/>
  </r>
  <r>
    <x v="0"/>
    <x v="24"/>
    <x v="24"/>
    <x v="47"/>
    <x v="47"/>
    <x v="47"/>
    <x v="15"/>
    <x v="153"/>
    <x v="300"/>
    <x v="77"/>
    <x v="87"/>
    <x v="61"/>
    <x v="258"/>
    <x v="3"/>
  </r>
  <r>
    <x v="0"/>
    <x v="24"/>
    <x v="24"/>
    <x v="23"/>
    <x v="23"/>
    <x v="23"/>
    <x v="15"/>
    <x v="153"/>
    <x v="300"/>
    <x v="66"/>
    <x v="319"/>
    <x v="85"/>
    <x v="259"/>
    <x v="3"/>
  </r>
  <r>
    <x v="0"/>
    <x v="24"/>
    <x v="24"/>
    <x v="13"/>
    <x v="13"/>
    <x v="13"/>
    <x v="15"/>
    <x v="153"/>
    <x v="300"/>
    <x v="66"/>
    <x v="319"/>
    <x v="85"/>
    <x v="259"/>
    <x v="3"/>
  </r>
  <r>
    <x v="0"/>
    <x v="24"/>
    <x v="24"/>
    <x v="31"/>
    <x v="31"/>
    <x v="31"/>
    <x v="15"/>
    <x v="153"/>
    <x v="300"/>
    <x v="66"/>
    <x v="319"/>
    <x v="84"/>
    <x v="260"/>
    <x v="3"/>
  </r>
  <r>
    <x v="0"/>
    <x v="24"/>
    <x v="24"/>
    <x v="17"/>
    <x v="17"/>
    <x v="17"/>
    <x v="15"/>
    <x v="153"/>
    <x v="300"/>
    <x v="33"/>
    <x v="317"/>
    <x v="87"/>
    <x v="119"/>
    <x v="3"/>
  </r>
  <r>
    <x v="0"/>
    <x v="25"/>
    <x v="25"/>
    <x v="0"/>
    <x v="0"/>
    <x v="0"/>
    <x v="0"/>
    <x v="46"/>
    <x v="301"/>
    <x v="59"/>
    <x v="320"/>
    <x v="61"/>
    <x v="261"/>
    <x v="3"/>
  </r>
  <r>
    <x v="0"/>
    <x v="25"/>
    <x v="25"/>
    <x v="1"/>
    <x v="1"/>
    <x v="1"/>
    <x v="1"/>
    <x v="137"/>
    <x v="302"/>
    <x v="43"/>
    <x v="321"/>
    <x v="85"/>
    <x v="262"/>
    <x v="3"/>
  </r>
  <r>
    <x v="0"/>
    <x v="25"/>
    <x v="25"/>
    <x v="4"/>
    <x v="4"/>
    <x v="4"/>
    <x v="2"/>
    <x v="84"/>
    <x v="303"/>
    <x v="61"/>
    <x v="322"/>
    <x v="85"/>
    <x v="262"/>
    <x v="3"/>
  </r>
  <r>
    <x v="0"/>
    <x v="25"/>
    <x v="25"/>
    <x v="5"/>
    <x v="5"/>
    <x v="5"/>
    <x v="3"/>
    <x v="54"/>
    <x v="304"/>
    <x v="52"/>
    <x v="323"/>
    <x v="40"/>
    <x v="263"/>
    <x v="3"/>
  </r>
  <r>
    <x v="0"/>
    <x v="25"/>
    <x v="25"/>
    <x v="6"/>
    <x v="6"/>
    <x v="6"/>
    <x v="3"/>
    <x v="54"/>
    <x v="304"/>
    <x v="62"/>
    <x v="324"/>
    <x v="55"/>
    <x v="264"/>
    <x v="3"/>
  </r>
  <r>
    <x v="0"/>
    <x v="25"/>
    <x v="25"/>
    <x v="3"/>
    <x v="3"/>
    <x v="3"/>
    <x v="5"/>
    <x v="70"/>
    <x v="305"/>
    <x v="62"/>
    <x v="324"/>
    <x v="61"/>
    <x v="261"/>
    <x v="3"/>
  </r>
  <r>
    <x v="0"/>
    <x v="25"/>
    <x v="25"/>
    <x v="16"/>
    <x v="16"/>
    <x v="16"/>
    <x v="6"/>
    <x v="104"/>
    <x v="306"/>
    <x v="52"/>
    <x v="323"/>
    <x v="55"/>
    <x v="264"/>
    <x v="3"/>
  </r>
  <r>
    <x v="0"/>
    <x v="25"/>
    <x v="25"/>
    <x v="10"/>
    <x v="10"/>
    <x v="10"/>
    <x v="7"/>
    <x v="126"/>
    <x v="307"/>
    <x v="92"/>
    <x v="325"/>
    <x v="84"/>
    <x v="265"/>
    <x v="3"/>
  </r>
  <r>
    <x v="0"/>
    <x v="25"/>
    <x v="25"/>
    <x v="9"/>
    <x v="9"/>
    <x v="9"/>
    <x v="7"/>
    <x v="126"/>
    <x v="307"/>
    <x v="53"/>
    <x v="234"/>
    <x v="85"/>
    <x v="262"/>
    <x v="3"/>
  </r>
  <r>
    <x v="0"/>
    <x v="25"/>
    <x v="25"/>
    <x v="2"/>
    <x v="2"/>
    <x v="2"/>
    <x v="7"/>
    <x v="126"/>
    <x v="307"/>
    <x v="53"/>
    <x v="234"/>
    <x v="85"/>
    <x v="262"/>
    <x v="3"/>
  </r>
  <r>
    <x v="0"/>
    <x v="25"/>
    <x v="25"/>
    <x v="8"/>
    <x v="8"/>
    <x v="8"/>
    <x v="10"/>
    <x v="109"/>
    <x v="9"/>
    <x v="50"/>
    <x v="326"/>
    <x v="86"/>
    <x v="203"/>
    <x v="3"/>
  </r>
  <r>
    <x v="0"/>
    <x v="25"/>
    <x v="25"/>
    <x v="17"/>
    <x v="17"/>
    <x v="17"/>
    <x v="11"/>
    <x v="110"/>
    <x v="308"/>
    <x v="52"/>
    <x v="323"/>
    <x v="84"/>
    <x v="265"/>
    <x v="3"/>
  </r>
  <r>
    <x v="0"/>
    <x v="25"/>
    <x v="25"/>
    <x v="11"/>
    <x v="11"/>
    <x v="11"/>
    <x v="12"/>
    <x v="127"/>
    <x v="309"/>
    <x v="50"/>
    <x v="326"/>
    <x v="84"/>
    <x v="265"/>
    <x v="3"/>
  </r>
  <r>
    <x v="0"/>
    <x v="25"/>
    <x v="25"/>
    <x v="48"/>
    <x v="48"/>
    <x v="48"/>
    <x v="13"/>
    <x v="152"/>
    <x v="35"/>
    <x v="85"/>
    <x v="327"/>
    <x v="85"/>
    <x v="262"/>
    <x v="3"/>
  </r>
  <r>
    <x v="0"/>
    <x v="25"/>
    <x v="25"/>
    <x v="23"/>
    <x v="23"/>
    <x v="23"/>
    <x v="13"/>
    <x v="152"/>
    <x v="35"/>
    <x v="66"/>
    <x v="158"/>
    <x v="49"/>
    <x v="138"/>
    <x v="3"/>
  </r>
  <r>
    <x v="0"/>
    <x v="25"/>
    <x v="25"/>
    <x v="13"/>
    <x v="13"/>
    <x v="13"/>
    <x v="13"/>
    <x v="152"/>
    <x v="35"/>
    <x v="91"/>
    <x v="328"/>
    <x v="84"/>
    <x v="265"/>
    <x v="3"/>
  </r>
  <r>
    <x v="0"/>
    <x v="25"/>
    <x v="25"/>
    <x v="18"/>
    <x v="18"/>
    <x v="18"/>
    <x v="13"/>
    <x v="152"/>
    <x v="35"/>
    <x v="91"/>
    <x v="328"/>
    <x v="84"/>
    <x v="265"/>
    <x v="3"/>
  </r>
  <r>
    <x v="0"/>
    <x v="25"/>
    <x v="25"/>
    <x v="28"/>
    <x v="28"/>
    <x v="28"/>
    <x v="13"/>
    <x v="152"/>
    <x v="35"/>
    <x v="85"/>
    <x v="327"/>
    <x v="85"/>
    <x v="262"/>
    <x v="3"/>
  </r>
  <r>
    <x v="0"/>
    <x v="25"/>
    <x v="25"/>
    <x v="12"/>
    <x v="12"/>
    <x v="12"/>
    <x v="13"/>
    <x v="152"/>
    <x v="35"/>
    <x v="77"/>
    <x v="87"/>
    <x v="86"/>
    <x v="203"/>
    <x v="3"/>
  </r>
  <r>
    <x v="0"/>
    <x v="25"/>
    <x v="25"/>
    <x v="37"/>
    <x v="37"/>
    <x v="37"/>
    <x v="13"/>
    <x v="152"/>
    <x v="35"/>
    <x v="66"/>
    <x v="158"/>
    <x v="49"/>
    <x v="138"/>
    <x v="3"/>
  </r>
  <r>
    <x v="0"/>
    <x v="26"/>
    <x v="26"/>
    <x v="3"/>
    <x v="3"/>
    <x v="3"/>
    <x v="0"/>
    <x v="66"/>
    <x v="310"/>
    <x v="37"/>
    <x v="329"/>
    <x v="46"/>
    <x v="266"/>
    <x v="3"/>
  </r>
  <r>
    <x v="0"/>
    <x v="26"/>
    <x v="26"/>
    <x v="4"/>
    <x v="4"/>
    <x v="4"/>
    <x v="1"/>
    <x v="49"/>
    <x v="311"/>
    <x v="75"/>
    <x v="330"/>
    <x v="86"/>
    <x v="267"/>
    <x v="3"/>
  </r>
  <r>
    <x v="0"/>
    <x v="26"/>
    <x v="26"/>
    <x v="0"/>
    <x v="0"/>
    <x v="0"/>
    <x v="2"/>
    <x v="94"/>
    <x v="312"/>
    <x v="45"/>
    <x v="313"/>
    <x v="84"/>
    <x v="268"/>
    <x v="3"/>
  </r>
  <r>
    <x v="0"/>
    <x v="26"/>
    <x v="26"/>
    <x v="1"/>
    <x v="1"/>
    <x v="1"/>
    <x v="3"/>
    <x v="85"/>
    <x v="220"/>
    <x v="64"/>
    <x v="331"/>
    <x v="61"/>
    <x v="269"/>
    <x v="3"/>
  </r>
  <r>
    <x v="0"/>
    <x v="26"/>
    <x v="26"/>
    <x v="2"/>
    <x v="2"/>
    <x v="2"/>
    <x v="4"/>
    <x v="103"/>
    <x v="313"/>
    <x v="42"/>
    <x v="332"/>
    <x v="87"/>
    <x v="119"/>
    <x v="3"/>
  </r>
  <r>
    <x v="0"/>
    <x v="26"/>
    <x v="26"/>
    <x v="5"/>
    <x v="5"/>
    <x v="5"/>
    <x v="5"/>
    <x v="55"/>
    <x v="314"/>
    <x v="91"/>
    <x v="14"/>
    <x v="73"/>
    <x v="270"/>
    <x v="3"/>
  </r>
  <r>
    <x v="0"/>
    <x v="26"/>
    <x v="26"/>
    <x v="16"/>
    <x v="16"/>
    <x v="16"/>
    <x v="6"/>
    <x v="125"/>
    <x v="315"/>
    <x v="52"/>
    <x v="333"/>
    <x v="86"/>
    <x v="267"/>
    <x v="3"/>
  </r>
  <r>
    <x v="0"/>
    <x v="26"/>
    <x v="26"/>
    <x v="6"/>
    <x v="6"/>
    <x v="6"/>
    <x v="7"/>
    <x v="138"/>
    <x v="316"/>
    <x v="91"/>
    <x v="14"/>
    <x v="61"/>
    <x v="269"/>
    <x v="3"/>
  </r>
  <r>
    <x v="0"/>
    <x v="26"/>
    <x v="26"/>
    <x v="10"/>
    <x v="10"/>
    <x v="10"/>
    <x v="8"/>
    <x v="127"/>
    <x v="128"/>
    <x v="91"/>
    <x v="14"/>
    <x v="85"/>
    <x v="19"/>
    <x v="3"/>
  </r>
  <r>
    <x v="0"/>
    <x v="26"/>
    <x v="26"/>
    <x v="22"/>
    <x v="22"/>
    <x v="22"/>
    <x v="8"/>
    <x v="127"/>
    <x v="128"/>
    <x v="50"/>
    <x v="284"/>
    <x v="87"/>
    <x v="119"/>
    <x v="3"/>
  </r>
  <r>
    <x v="0"/>
    <x v="26"/>
    <x v="26"/>
    <x v="7"/>
    <x v="7"/>
    <x v="7"/>
    <x v="8"/>
    <x v="127"/>
    <x v="128"/>
    <x v="91"/>
    <x v="14"/>
    <x v="84"/>
    <x v="268"/>
    <x v="3"/>
  </r>
  <r>
    <x v="0"/>
    <x v="26"/>
    <x v="26"/>
    <x v="8"/>
    <x v="8"/>
    <x v="8"/>
    <x v="11"/>
    <x v="152"/>
    <x v="317"/>
    <x v="91"/>
    <x v="14"/>
    <x v="84"/>
    <x v="268"/>
    <x v="3"/>
  </r>
  <r>
    <x v="0"/>
    <x v="26"/>
    <x v="26"/>
    <x v="9"/>
    <x v="9"/>
    <x v="9"/>
    <x v="11"/>
    <x v="152"/>
    <x v="317"/>
    <x v="33"/>
    <x v="103"/>
    <x v="61"/>
    <x v="269"/>
    <x v="3"/>
  </r>
  <r>
    <x v="0"/>
    <x v="26"/>
    <x v="26"/>
    <x v="17"/>
    <x v="17"/>
    <x v="17"/>
    <x v="11"/>
    <x v="152"/>
    <x v="317"/>
    <x v="85"/>
    <x v="215"/>
    <x v="85"/>
    <x v="19"/>
    <x v="3"/>
  </r>
  <r>
    <x v="0"/>
    <x v="26"/>
    <x v="26"/>
    <x v="14"/>
    <x v="14"/>
    <x v="14"/>
    <x v="14"/>
    <x v="128"/>
    <x v="227"/>
    <x v="91"/>
    <x v="14"/>
    <x v="87"/>
    <x v="119"/>
    <x v="3"/>
  </r>
  <r>
    <x v="0"/>
    <x v="26"/>
    <x v="26"/>
    <x v="11"/>
    <x v="11"/>
    <x v="11"/>
    <x v="14"/>
    <x v="128"/>
    <x v="227"/>
    <x v="85"/>
    <x v="215"/>
    <x v="87"/>
    <x v="119"/>
    <x v="3"/>
  </r>
  <r>
    <x v="0"/>
    <x v="26"/>
    <x v="26"/>
    <x v="42"/>
    <x v="42"/>
    <x v="42"/>
    <x v="16"/>
    <x v="129"/>
    <x v="216"/>
    <x v="77"/>
    <x v="87"/>
    <x v="86"/>
    <x v="267"/>
    <x v="3"/>
  </r>
  <r>
    <x v="0"/>
    <x v="26"/>
    <x v="26"/>
    <x v="49"/>
    <x v="49"/>
    <x v="49"/>
    <x v="16"/>
    <x v="129"/>
    <x v="216"/>
    <x v="77"/>
    <x v="87"/>
    <x v="86"/>
    <x v="267"/>
    <x v="3"/>
  </r>
  <r>
    <x v="0"/>
    <x v="26"/>
    <x v="26"/>
    <x v="24"/>
    <x v="24"/>
    <x v="24"/>
    <x v="16"/>
    <x v="129"/>
    <x v="216"/>
    <x v="66"/>
    <x v="334"/>
    <x v="61"/>
    <x v="269"/>
    <x v="3"/>
  </r>
  <r>
    <x v="0"/>
    <x v="26"/>
    <x v="26"/>
    <x v="19"/>
    <x v="19"/>
    <x v="19"/>
    <x v="16"/>
    <x v="129"/>
    <x v="216"/>
    <x v="51"/>
    <x v="335"/>
    <x v="85"/>
    <x v="19"/>
    <x v="3"/>
  </r>
  <r>
    <x v="0"/>
    <x v="26"/>
    <x v="26"/>
    <x v="13"/>
    <x v="13"/>
    <x v="13"/>
    <x v="16"/>
    <x v="129"/>
    <x v="216"/>
    <x v="66"/>
    <x v="334"/>
    <x v="61"/>
    <x v="269"/>
    <x v="3"/>
  </r>
  <r>
    <x v="0"/>
    <x v="26"/>
    <x v="26"/>
    <x v="12"/>
    <x v="12"/>
    <x v="12"/>
    <x v="16"/>
    <x v="129"/>
    <x v="216"/>
    <x v="77"/>
    <x v="87"/>
    <x v="61"/>
    <x v="269"/>
    <x v="3"/>
  </r>
  <r>
    <x v="0"/>
    <x v="27"/>
    <x v="27"/>
    <x v="4"/>
    <x v="4"/>
    <x v="4"/>
    <x v="0"/>
    <x v="110"/>
    <x v="318"/>
    <x v="52"/>
    <x v="107"/>
    <x v="84"/>
    <x v="271"/>
    <x v="3"/>
  </r>
  <r>
    <x v="0"/>
    <x v="27"/>
    <x v="27"/>
    <x v="1"/>
    <x v="1"/>
    <x v="1"/>
    <x v="1"/>
    <x v="127"/>
    <x v="218"/>
    <x v="36"/>
    <x v="336"/>
    <x v="87"/>
    <x v="119"/>
    <x v="3"/>
  </r>
  <r>
    <x v="0"/>
    <x v="27"/>
    <x v="27"/>
    <x v="5"/>
    <x v="5"/>
    <x v="5"/>
    <x v="2"/>
    <x v="152"/>
    <x v="109"/>
    <x v="33"/>
    <x v="337"/>
    <x v="61"/>
    <x v="272"/>
    <x v="3"/>
  </r>
  <r>
    <x v="0"/>
    <x v="27"/>
    <x v="27"/>
    <x v="0"/>
    <x v="0"/>
    <x v="0"/>
    <x v="2"/>
    <x v="152"/>
    <x v="109"/>
    <x v="50"/>
    <x v="338"/>
    <x v="87"/>
    <x v="119"/>
    <x v="3"/>
  </r>
  <r>
    <x v="0"/>
    <x v="27"/>
    <x v="27"/>
    <x v="12"/>
    <x v="12"/>
    <x v="12"/>
    <x v="2"/>
    <x v="152"/>
    <x v="109"/>
    <x v="77"/>
    <x v="87"/>
    <x v="86"/>
    <x v="273"/>
    <x v="3"/>
  </r>
  <r>
    <x v="0"/>
    <x v="27"/>
    <x v="27"/>
    <x v="3"/>
    <x v="3"/>
    <x v="3"/>
    <x v="5"/>
    <x v="129"/>
    <x v="4"/>
    <x v="66"/>
    <x v="339"/>
    <x v="61"/>
    <x v="272"/>
    <x v="3"/>
  </r>
  <r>
    <x v="0"/>
    <x v="27"/>
    <x v="27"/>
    <x v="6"/>
    <x v="6"/>
    <x v="6"/>
    <x v="6"/>
    <x v="153"/>
    <x v="319"/>
    <x v="33"/>
    <x v="337"/>
    <x v="87"/>
    <x v="119"/>
    <x v="3"/>
  </r>
  <r>
    <x v="0"/>
    <x v="27"/>
    <x v="27"/>
    <x v="8"/>
    <x v="8"/>
    <x v="8"/>
    <x v="6"/>
    <x v="153"/>
    <x v="319"/>
    <x v="33"/>
    <x v="337"/>
    <x v="87"/>
    <x v="119"/>
    <x v="3"/>
  </r>
  <r>
    <x v="0"/>
    <x v="27"/>
    <x v="27"/>
    <x v="14"/>
    <x v="14"/>
    <x v="14"/>
    <x v="6"/>
    <x v="153"/>
    <x v="319"/>
    <x v="66"/>
    <x v="339"/>
    <x v="85"/>
    <x v="274"/>
    <x v="3"/>
  </r>
  <r>
    <x v="0"/>
    <x v="27"/>
    <x v="27"/>
    <x v="42"/>
    <x v="42"/>
    <x v="42"/>
    <x v="9"/>
    <x v="154"/>
    <x v="166"/>
    <x v="77"/>
    <x v="87"/>
    <x v="85"/>
    <x v="274"/>
    <x v="3"/>
  </r>
  <r>
    <x v="0"/>
    <x v="27"/>
    <x v="27"/>
    <x v="47"/>
    <x v="47"/>
    <x v="47"/>
    <x v="9"/>
    <x v="154"/>
    <x v="166"/>
    <x v="77"/>
    <x v="87"/>
    <x v="85"/>
    <x v="274"/>
    <x v="3"/>
  </r>
  <r>
    <x v="0"/>
    <x v="27"/>
    <x v="27"/>
    <x v="49"/>
    <x v="49"/>
    <x v="49"/>
    <x v="9"/>
    <x v="154"/>
    <x v="166"/>
    <x v="77"/>
    <x v="87"/>
    <x v="85"/>
    <x v="274"/>
    <x v="3"/>
  </r>
  <r>
    <x v="0"/>
    <x v="27"/>
    <x v="27"/>
    <x v="7"/>
    <x v="7"/>
    <x v="7"/>
    <x v="9"/>
    <x v="154"/>
    <x v="166"/>
    <x v="66"/>
    <x v="339"/>
    <x v="87"/>
    <x v="119"/>
    <x v="3"/>
  </r>
  <r>
    <x v="0"/>
    <x v="27"/>
    <x v="27"/>
    <x v="16"/>
    <x v="16"/>
    <x v="16"/>
    <x v="13"/>
    <x v="158"/>
    <x v="228"/>
    <x v="66"/>
    <x v="339"/>
    <x v="87"/>
    <x v="119"/>
    <x v="3"/>
  </r>
  <r>
    <x v="0"/>
    <x v="27"/>
    <x v="27"/>
    <x v="32"/>
    <x v="32"/>
    <x v="32"/>
    <x v="13"/>
    <x v="158"/>
    <x v="228"/>
    <x v="77"/>
    <x v="87"/>
    <x v="84"/>
    <x v="271"/>
    <x v="3"/>
  </r>
  <r>
    <x v="0"/>
    <x v="27"/>
    <x v="27"/>
    <x v="50"/>
    <x v="50"/>
    <x v="50"/>
    <x v="13"/>
    <x v="158"/>
    <x v="228"/>
    <x v="66"/>
    <x v="339"/>
    <x v="87"/>
    <x v="119"/>
    <x v="3"/>
  </r>
  <r>
    <x v="0"/>
    <x v="27"/>
    <x v="27"/>
    <x v="51"/>
    <x v="51"/>
    <x v="51"/>
    <x v="13"/>
    <x v="158"/>
    <x v="228"/>
    <x v="77"/>
    <x v="87"/>
    <x v="84"/>
    <x v="271"/>
    <x v="3"/>
  </r>
  <r>
    <x v="0"/>
    <x v="27"/>
    <x v="27"/>
    <x v="35"/>
    <x v="35"/>
    <x v="35"/>
    <x v="13"/>
    <x v="158"/>
    <x v="228"/>
    <x v="77"/>
    <x v="87"/>
    <x v="84"/>
    <x v="271"/>
    <x v="3"/>
  </r>
  <r>
    <x v="0"/>
    <x v="27"/>
    <x v="27"/>
    <x v="52"/>
    <x v="52"/>
    <x v="52"/>
    <x v="13"/>
    <x v="158"/>
    <x v="228"/>
    <x v="77"/>
    <x v="87"/>
    <x v="87"/>
    <x v="119"/>
    <x v="3"/>
  </r>
  <r>
    <x v="0"/>
    <x v="27"/>
    <x v="27"/>
    <x v="24"/>
    <x v="24"/>
    <x v="24"/>
    <x v="13"/>
    <x v="158"/>
    <x v="228"/>
    <x v="77"/>
    <x v="87"/>
    <x v="84"/>
    <x v="271"/>
    <x v="3"/>
  </r>
  <r>
    <x v="0"/>
    <x v="27"/>
    <x v="27"/>
    <x v="9"/>
    <x v="9"/>
    <x v="9"/>
    <x v="13"/>
    <x v="158"/>
    <x v="228"/>
    <x v="66"/>
    <x v="339"/>
    <x v="87"/>
    <x v="119"/>
    <x v="3"/>
  </r>
  <r>
    <x v="0"/>
    <x v="27"/>
    <x v="27"/>
    <x v="13"/>
    <x v="13"/>
    <x v="13"/>
    <x v="13"/>
    <x v="158"/>
    <x v="228"/>
    <x v="77"/>
    <x v="87"/>
    <x v="84"/>
    <x v="271"/>
    <x v="3"/>
  </r>
  <r>
    <x v="0"/>
    <x v="27"/>
    <x v="27"/>
    <x v="22"/>
    <x v="22"/>
    <x v="22"/>
    <x v="13"/>
    <x v="158"/>
    <x v="228"/>
    <x v="66"/>
    <x v="339"/>
    <x v="87"/>
    <x v="119"/>
    <x v="3"/>
  </r>
  <r>
    <x v="0"/>
    <x v="27"/>
    <x v="27"/>
    <x v="18"/>
    <x v="18"/>
    <x v="18"/>
    <x v="13"/>
    <x v="158"/>
    <x v="228"/>
    <x v="66"/>
    <x v="339"/>
    <x v="87"/>
    <x v="119"/>
    <x v="3"/>
  </r>
  <r>
    <x v="0"/>
    <x v="27"/>
    <x v="27"/>
    <x v="11"/>
    <x v="11"/>
    <x v="11"/>
    <x v="13"/>
    <x v="158"/>
    <x v="228"/>
    <x v="66"/>
    <x v="339"/>
    <x v="87"/>
    <x v="119"/>
    <x v="3"/>
  </r>
  <r>
    <x v="0"/>
    <x v="27"/>
    <x v="27"/>
    <x v="37"/>
    <x v="37"/>
    <x v="37"/>
    <x v="13"/>
    <x v="158"/>
    <x v="228"/>
    <x v="77"/>
    <x v="87"/>
    <x v="84"/>
    <x v="271"/>
    <x v="3"/>
  </r>
  <r>
    <x v="0"/>
    <x v="27"/>
    <x v="27"/>
    <x v="17"/>
    <x v="17"/>
    <x v="17"/>
    <x v="13"/>
    <x v="158"/>
    <x v="228"/>
    <x v="66"/>
    <x v="339"/>
    <x v="87"/>
    <x v="119"/>
    <x v="3"/>
  </r>
  <r>
    <x v="0"/>
    <x v="27"/>
    <x v="27"/>
    <x v="46"/>
    <x v="46"/>
    <x v="46"/>
    <x v="13"/>
    <x v="158"/>
    <x v="228"/>
    <x v="77"/>
    <x v="87"/>
    <x v="84"/>
    <x v="271"/>
    <x v="3"/>
  </r>
  <r>
    <x v="0"/>
    <x v="27"/>
    <x v="27"/>
    <x v="25"/>
    <x v="25"/>
    <x v="25"/>
    <x v="13"/>
    <x v="158"/>
    <x v="228"/>
    <x v="77"/>
    <x v="87"/>
    <x v="84"/>
    <x v="271"/>
    <x v="3"/>
  </r>
  <r>
    <x v="0"/>
    <x v="28"/>
    <x v="28"/>
    <x v="0"/>
    <x v="0"/>
    <x v="0"/>
    <x v="0"/>
    <x v="56"/>
    <x v="320"/>
    <x v="65"/>
    <x v="340"/>
    <x v="87"/>
    <x v="119"/>
    <x v="3"/>
  </r>
  <r>
    <x v="0"/>
    <x v="28"/>
    <x v="28"/>
    <x v="4"/>
    <x v="4"/>
    <x v="4"/>
    <x v="1"/>
    <x v="110"/>
    <x v="321"/>
    <x v="53"/>
    <x v="341"/>
    <x v="87"/>
    <x v="119"/>
    <x v="3"/>
  </r>
  <r>
    <x v="0"/>
    <x v="28"/>
    <x v="28"/>
    <x v="1"/>
    <x v="1"/>
    <x v="1"/>
    <x v="1"/>
    <x v="110"/>
    <x v="321"/>
    <x v="52"/>
    <x v="342"/>
    <x v="84"/>
    <x v="218"/>
    <x v="3"/>
  </r>
  <r>
    <x v="0"/>
    <x v="28"/>
    <x v="28"/>
    <x v="5"/>
    <x v="5"/>
    <x v="5"/>
    <x v="3"/>
    <x v="152"/>
    <x v="322"/>
    <x v="50"/>
    <x v="343"/>
    <x v="87"/>
    <x v="119"/>
    <x v="3"/>
  </r>
  <r>
    <x v="0"/>
    <x v="28"/>
    <x v="28"/>
    <x v="3"/>
    <x v="3"/>
    <x v="3"/>
    <x v="3"/>
    <x v="152"/>
    <x v="322"/>
    <x v="91"/>
    <x v="162"/>
    <x v="84"/>
    <x v="218"/>
    <x v="3"/>
  </r>
  <r>
    <x v="0"/>
    <x v="28"/>
    <x v="28"/>
    <x v="6"/>
    <x v="6"/>
    <x v="6"/>
    <x v="5"/>
    <x v="129"/>
    <x v="323"/>
    <x v="85"/>
    <x v="344"/>
    <x v="87"/>
    <x v="119"/>
    <x v="3"/>
  </r>
  <r>
    <x v="0"/>
    <x v="28"/>
    <x v="28"/>
    <x v="2"/>
    <x v="2"/>
    <x v="2"/>
    <x v="5"/>
    <x v="129"/>
    <x v="323"/>
    <x v="85"/>
    <x v="344"/>
    <x v="87"/>
    <x v="119"/>
    <x v="3"/>
  </r>
  <r>
    <x v="0"/>
    <x v="28"/>
    <x v="28"/>
    <x v="12"/>
    <x v="12"/>
    <x v="12"/>
    <x v="5"/>
    <x v="129"/>
    <x v="323"/>
    <x v="77"/>
    <x v="87"/>
    <x v="61"/>
    <x v="275"/>
    <x v="3"/>
  </r>
  <r>
    <x v="0"/>
    <x v="28"/>
    <x v="28"/>
    <x v="52"/>
    <x v="52"/>
    <x v="52"/>
    <x v="8"/>
    <x v="154"/>
    <x v="48"/>
    <x v="77"/>
    <x v="87"/>
    <x v="87"/>
    <x v="119"/>
    <x v="3"/>
  </r>
  <r>
    <x v="0"/>
    <x v="28"/>
    <x v="28"/>
    <x v="29"/>
    <x v="29"/>
    <x v="29"/>
    <x v="8"/>
    <x v="154"/>
    <x v="48"/>
    <x v="51"/>
    <x v="345"/>
    <x v="87"/>
    <x v="119"/>
    <x v="3"/>
  </r>
  <r>
    <x v="0"/>
    <x v="28"/>
    <x v="28"/>
    <x v="17"/>
    <x v="17"/>
    <x v="17"/>
    <x v="8"/>
    <x v="154"/>
    <x v="48"/>
    <x v="51"/>
    <x v="345"/>
    <x v="87"/>
    <x v="119"/>
    <x v="3"/>
  </r>
  <r>
    <x v="0"/>
    <x v="28"/>
    <x v="28"/>
    <x v="8"/>
    <x v="8"/>
    <x v="8"/>
    <x v="11"/>
    <x v="158"/>
    <x v="255"/>
    <x v="66"/>
    <x v="8"/>
    <x v="87"/>
    <x v="119"/>
    <x v="3"/>
  </r>
  <r>
    <x v="0"/>
    <x v="28"/>
    <x v="28"/>
    <x v="16"/>
    <x v="16"/>
    <x v="16"/>
    <x v="11"/>
    <x v="158"/>
    <x v="255"/>
    <x v="77"/>
    <x v="87"/>
    <x v="84"/>
    <x v="218"/>
    <x v="3"/>
  </r>
  <r>
    <x v="0"/>
    <x v="28"/>
    <x v="28"/>
    <x v="39"/>
    <x v="39"/>
    <x v="39"/>
    <x v="11"/>
    <x v="158"/>
    <x v="255"/>
    <x v="66"/>
    <x v="8"/>
    <x v="87"/>
    <x v="119"/>
    <x v="3"/>
  </r>
  <r>
    <x v="0"/>
    <x v="28"/>
    <x v="28"/>
    <x v="32"/>
    <x v="32"/>
    <x v="32"/>
    <x v="11"/>
    <x v="158"/>
    <x v="255"/>
    <x v="66"/>
    <x v="8"/>
    <x v="87"/>
    <x v="119"/>
    <x v="3"/>
  </r>
  <r>
    <x v="0"/>
    <x v="28"/>
    <x v="28"/>
    <x v="34"/>
    <x v="34"/>
    <x v="34"/>
    <x v="11"/>
    <x v="158"/>
    <x v="255"/>
    <x v="66"/>
    <x v="8"/>
    <x v="87"/>
    <x v="119"/>
    <x v="3"/>
  </r>
  <r>
    <x v="0"/>
    <x v="28"/>
    <x v="28"/>
    <x v="48"/>
    <x v="48"/>
    <x v="48"/>
    <x v="11"/>
    <x v="158"/>
    <x v="255"/>
    <x v="66"/>
    <x v="8"/>
    <x v="87"/>
    <x v="119"/>
    <x v="3"/>
  </r>
  <r>
    <x v="0"/>
    <x v="28"/>
    <x v="28"/>
    <x v="41"/>
    <x v="41"/>
    <x v="41"/>
    <x v="11"/>
    <x v="158"/>
    <x v="255"/>
    <x v="77"/>
    <x v="87"/>
    <x v="84"/>
    <x v="218"/>
    <x v="3"/>
  </r>
  <r>
    <x v="0"/>
    <x v="28"/>
    <x v="28"/>
    <x v="24"/>
    <x v="24"/>
    <x v="24"/>
    <x v="11"/>
    <x v="158"/>
    <x v="255"/>
    <x v="77"/>
    <x v="87"/>
    <x v="84"/>
    <x v="218"/>
    <x v="3"/>
  </r>
  <r>
    <x v="0"/>
    <x v="28"/>
    <x v="28"/>
    <x v="19"/>
    <x v="19"/>
    <x v="19"/>
    <x v="11"/>
    <x v="158"/>
    <x v="255"/>
    <x v="66"/>
    <x v="8"/>
    <x v="87"/>
    <x v="119"/>
    <x v="3"/>
  </r>
  <r>
    <x v="0"/>
    <x v="28"/>
    <x v="28"/>
    <x v="10"/>
    <x v="10"/>
    <x v="10"/>
    <x v="11"/>
    <x v="158"/>
    <x v="255"/>
    <x v="66"/>
    <x v="8"/>
    <x v="87"/>
    <x v="119"/>
    <x v="3"/>
  </r>
  <r>
    <x v="0"/>
    <x v="28"/>
    <x v="28"/>
    <x v="9"/>
    <x v="9"/>
    <x v="9"/>
    <x v="11"/>
    <x v="158"/>
    <x v="255"/>
    <x v="77"/>
    <x v="87"/>
    <x v="84"/>
    <x v="218"/>
    <x v="3"/>
  </r>
  <r>
    <x v="0"/>
    <x v="28"/>
    <x v="28"/>
    <x v="18"/>
    <x v="18"/>
    <x v="18"/>
    <x v="11"/>
    <x v="158"/>
    <x v="255"/>
    <x v="66"/>
    <x v="8"/>
    <x v="87"/>
    <x v="119"/>
    <x v="3"/>
  </r>
  <r>
    <x v="0"/>
    <x v="28"/>
    <x v="28"/>
    <x v="28"/>
    <x v="28"/>
    <x v="28"/>
    <x v="11"/>
    <x v="158"/>
    <x v="255"/>
    <x v="77"/>
    <x v="87"/>
    <x v="87"/>
    <x v="119"/>
    <x v="3"/>
  </r>
  <r>
    <x v="0"/>
    <x v="28"/>
    <x v="28"/>
    <x v="7"/>
    <x v="7"/>
    <x v="7"/>
    <x v="11"/>
    <x v="158"/>
    <x v="255"/>
    <x v="77"/>
    <x v="87"/>
    <x v="87"/>
    <x v="119"/>
    <x v="3"/>
  </r>
  <r>
    <x v="0"/>
    <x v="28"/>
    <x v="28"/>
    <x v="46"/>
    <x v="46"/>
    <x v="46"/>
    <x v="11"/>
    <x v="158"/>
    <x v="255"/>
    <x v="77"/>
    <x v="87"/>
    <x v="84"/>
    <x v="218"/>
    <x v="3"/>
  </r>
  <r>
    <x v="0"/>
    <x v="28"/>
    <x v="28"/>
    <x v="53"/>
    <x v="53"/>
    <x v="53"/>
    <x v="11"/>
    <x v="158"/>
    <x v="255"/>
    <x v="66"/>
    <x v="8"/>
    <x v="87"/>
    <x v="119"/>
    <x v="3"/>
  </r>
  <r>
    <x v="0"/>
    <x v="29"/>
    <x v="29"/>
    <x v="0"/>
    <x v="0"/>
    <x v="0"/>
    <x v="0"/>
    <x v="124"/>
    <x v="324"/>
    <x v="60"/>
    <x v="107"/>
    <x v="84"/>
    <x v="78"/>
    <x v="3"/>
  </r>
  <r>
    <x v="0"/>
    <x v="29"/>
    <x v="29"/>
    <x v="4"/>
    <x v="4"/>
    <x v="4"/>
    <x v="1"/>
    <x v="53"/>
    <x v="56"/>
    <x v="64"/>
    <x v="346"/>
    <x v="85"/>
    <x v="276"/>
    <x v="3"/>
  </r>
  <r>
    <x v="0"/>
    <x v="29"/>
    <x v="29"/>
    <x v="3"/>
    <x v="3"/>
    <x v="3"/>
    <x v="2"/>
    <x v="54"/>
    <x v="325"/>
    <x v="34"/>
    <x v="184"/>
    <x v="54"/>
    <x v="277"/>
    <x v="3"/>
  </r>
  <r>
    <x v="0"/>
    <x v="29"/>
    <x v="29"/>
    <x v="5"/>
    <x v="5"/>
    <x v="5"/>
    <x v="3"/>
    <x v="104"/>
    <x v="326"/>
    <x v="52"/>
    <x v="347"/>
    <x v="55"/>
    <x v="278"/>
    <x v="3"/>
  </r>
  <r>
    <x v="0"/>
    <x v="29"/>
    <x v="29"/>
    <x v="2"/>
    <x v="2"/>
    <x v="2"/>
    <x v="4"/>
    <x v="132"/>
    <x v="327"/>
    <x v="12"/>
    <x v="348"/>
    <x v="84"/>
    <x v="78"/>
    <x v="3"/>
  </r>
  <r>
    <x v="0"/>
    <x v="29"/>
    <x v="29"/>
    <x v="6"/>
    <x v="6"/>
    <x v="6"/>
    <x v="5"/>
    <x v="126"/>
    <x v="328"/>
    <x v="36"/>
    <x v="349"/>
    <x v="86"/>
    <x v="279"/>
    <x v="3"/>
  </r>
  <r>
    <x v="0"/>
    <x v="29"/>
    <x v="29"/>
    <x v="1"/>
    <x v="1"/>
    <x v="1"/>
    <x v="5"/>
    <x v="126"/>
    <x v="328"/>
    <x v="96"/>
    <x v="350"/>
    <x v="87"/>
    <x v="119"/>
    <x v="3"/>
  </r>
  <r>
    <x v="0"/>
    <x v="29"/>
    <x v="29"/>
    <x v="10"/>
    <x v="10"/>
    <x v="10"/>
    <x v="7"/>
    <x v="127"/>
    <x v="329"/>
    <x v="36"/>
    <x v="349"/>
    <x v="87"/>
    <x v="119"/>
    <x v="3"/>
  </r>
  <r>
    <x v="0"/>
    <x v="29"/>
    <x v="29"/>
    <x v="8"/>
    <x v="8"/>
    <x v="8"/>
    <x v="8"/>
    <x v="128"/>
    <x v="330"/>
    <x v="85"/>
    <x v="351"/>
    <x v="84"/>
    <x v="78"/>
    <x v="3"/>
  </r>
  <r>
    <x v="0"/>
    <x v="29"/>
    <x v="29"/>
    <x v="9"/>
    <x v="9"/>
    <x v="9"/>
    <x v="8"/>
    <x v="128"/>
    <x v="330"/>
    <x v="91"/>
    <x v="232"/>
    <x v="87"/>
    <x v="119"/>
    <x v="3"/>
  </r>
  <r>
    <x v="0"/>
    <x v="29"/>
    <x v="29"/>
    <x v="11"/>
    <x v="11"/>
    <x v="11"/>
    <x v="8"/>
    <x v="128"/>
    <x v="330"/>
    <x v="91"/>
    <x v="232"/>
    <x v="87"/>
    <x v="119"/>
    <x v="3"/>
  </r>
  <r>
    <x v="0"/>
    <x v="29"/>
    <x v="29"/>
    <x v="16"/>
    <x v="16"/>
    <x v="16"/>
    <x v="11"/>
    <x v="129"/>
    <x v="331"/>
    <x v="51"/>
    <x v="352"/>
    <x v="85"/>
    <x v="276"/>
    <x v="3"/>
  </r>
  <r>
    <x v="0"/>
    <x v="29"/>
    <x v="29"/>
    <x v="24"/>
    <x v="24"/>
    <x v="24"/>
    <x v="11"/>
    <x v="129"/>
    <x v="331"/>
    <x v="51"/>
    <x v="352"/>
    <x v="85"/>
    <x v="276"/>
    <x v="3"/>
  </r>
  <r>
    <x v="0"/>
    <x v="29"/>
    <x v="29"/>
    <x v="7"/>
    <x v="7"/>
    <x v="7"/>
    <x v="11"/>
    <x v="129"/>
    <x v="331"/>
    <x v="66"/>
    <x v="353"/>
    <x v="87"/>
    <x v="119"/>
    <x v="3"/>
  </r>
  <r>
    <x v="0"/>
    <x v="29"/>
    <x v="29"/>
    <x v="12"/>
    <x v="12"/>
    <x v="12"/>
    <x v="11"/>
    <x v="129"/>
    <x v="331"/>
    <x v="77"/>
    <x v="87"/>
    <x v="86"/>
    <x v="279"/>
    <x v="3"/>
  </r>
  <r>
    <x v="0"/>
    <x v="29"/>
    <x v="29"/>
    <x v="32"/>
    <x v="32"/>
    <x v="32"/>
    <x v="15"/>
    <x v="153"/>
    <x v="36"/>
    <x v="66"/>
    <x v="353"/>
    <x v="85"/>
    <x v="276"/>
    <x v="3"/>
  </r>
  <r>
    <x v="0"/>
    <x v="29"/>
    <x v="29"/>
    <x v="38"/>
    <x v="38"/>
    <x v="38"/>
    <x v="15"/>
    <x v="153"/>
    <x v="36"/>
    <x v="33"/>
    <x v="354"/>
    <x v="87"/>
    <x v="119"/>
    <x v="3"/>
  </r>
  <r>
    <x v="0"/>
    <x v="29"/>
    <x v="29"/>
    <x v="20"/>
    <x v="20"/>
    <x v="20"/>
    <x v="15"/>
    <x v="153"/>
    <x v="36"/>
    <x v="51"/>
    <x v="352"/>
    <x v="84"/>
    <x v="78"/>
    <x v="3"/>
  </r>
  <r>
    <x v="0"/>
    <x v="29"/>
    <x v="29"/>
    <x v="14"/>
    <x v="14"/>
    <x v="14"/>
    <x v="15"/>
    <x v="153"/>
    <x v="36"/>
    <x v="33"/>
    <x v="354"/>
    <x v="87"/>
    <x v="119"/>
    <x v="3"/>
  </r>
  <r>
    <x v="0"/>
    <x v="29"/>
    <x v="29"/>
    <x v="13"/>
    <x v="13"/>
    <x v="13"/>
    <x v="15"/>
    <x v="153"/>
    <x v="36"/>
    <x v="51"/>
    <x v="352"/>
    <x v="87"/>
    <x v="119"/>
    <x v="3"/>
  </r>
  <r>
    <x v="0"/>
    <x v="29"/>
    <x v="29"/>
    <x v="22"/>
    <x v="22"/>
    <x v="22"/>
    <x v="15"/>
    <x v="153"/>
    <x v="36"/>
    <x v="66"/>
    <x v="353"/>
    <x v="85"/>
    <x v="276"/>
    <x v="3"/>
  </r>
  <r>
    <x v="0"/>
    <x v="29"/>
    <x v="29"/>
    <x v="31"/>
    <x v="31"/>
    <x v="31"/>
    <x v="15"/>
    <x v="153"/>
    <x v="36"/>
    <x v="33"/>
    <x v="354"/>
    <x v="87"/>
    <x v="119"/>
    <x v="3"/>
  </r>
  <r>
    <x v="0"/>
    <x v="30"/>
    <x v="30"/>
    <x v="0"/>
    <x v="0"/>
    <x v="0"/>
    <x v="0"/>
    <x v="56"/>
    <x v="332"/>
    <x v="65"/>
    <x v="355"/>
    <x v="87"/>
    <x v="119"/>
    <x v="3"/>
  </r>
  <r>
    <x v="0"/>
    <x v="30"/>
    <x v="30"/>
    <x v="4"/>
    <x v="4"/>
    <x v="4"/>
    <x v="1"/>
    <x v="126"/>
    <x v="333"/>
    <x v="92"/>
    <x v="356"/>
    <x v="87"/>
    <x v="119"/>
    <x v="0"/>
  </r>
  <r>
    <x v="0"/>
    <x v="30"/>
    <x v="30"/>
    <x v="6"/>
    <x v="6"/>
    <x v="6"/>
    <x v="2"/>
    <x v="109"/>
    <x v="334"/>
    <x v="52"/>
    <x v="357"/>
    <x v="85"/>
    <x v="218"/>
    <x v="3"/>
  </r>
  <r>
    <x v="0"/>
    <x v="30"/>
    <x v="30"/>
    <x v="3"/>
    <x v="3"/>
    <x v="3"/>
    <x v="3"/>
    <x v="127"/>
    <x v="110"/>
    <x v="91"/>
    <x v="300"/>
    <x v="85"/>
    <x v="218"/>
    <x v="3"/>
  </r>
  <r>
    <x v="0"/>
    <x v="30"/>
    <x v="30"/>
    <x v="7"/>
    <x v="7"/>
    <x v="7"/>
    <x v="3"/>
    <x v="127"/>
    <x v="110"/>
    <x v="85"/>
    <x v="358"/>
    <x v="84"/>
    <x v="8"/>
    <x v="3"/>
  </r>
  <r>
    <x v="0"/>
    <x v="30"/>
    <x v="30"/>
    <x v="5"/>
    <x v="5"/>
    <x v="5"/>
    <x v="5"/>
    <x v="128"/>
    <x v="335"/>
    <x v="51"/>
    <x v="359"/>
    <x v="61"/>
    <x v="255"/>
    <x v="3"/>
  </r>
  <r>
    <x v="0"/>
    <x v="30"/>
    <x v="30"/>
    <x v="10"/>
    <x v="10"/>
    <x v="10"/>
    <x v="6"/>
    <x v="129"/>
    <x v="336"/>
    <x v="85"/>
    <x v="358"/>
    <x v="87"/>
    <x v="119"/>
    <x v="3"/>
  </r>
  <r>
    <x v="0"/>
    <x v="30"/>
    <x v="30"/>
    <x v="9"/>
    <x v="9"/>
    <x v="9"/>
    <x v="6"/>
    <x v="129"/>
    <x v="336"/>
    <x v="85"/>
    <x v="358"/>
    <x v="87"/>
    <x v="119"/>
    <x v="3"/>
  </r>
  <r>
    <x v="0"/>
    <x v="30"/>
    <x v="30"/>
    <x v="13"/>
    <x v="13"/>
    <x v="13"/>
    <x v="6"/>
    <x v="129"/>
    <x v="336"/>
    <x v="51"/>
    <x v="359"/>
    <x v="85"/>
    <x v="218"/>
    <x v="3"/>
  </r>
  <r>
    <x v="0"/>
    <x v="30"/>
    <x v="30"/>
    <x v="1"/>
    <x v="1"/>
    <x v="1"/>
    <x v="6"/>
    <x v="129"/>
    <x v="336"/>
    <x v="85"/>
    <x v="358"/>
    <x v="87"/>
    <x v="119"/>
    <x v="3"/>
  </r>
  <r>
    <x v="0"/>
    <x v="30"/>
    <x v="30"/>
    <x v="12"/>
    <x v="12"/>
    <x v="12"/>
    <x v="6"/>
    <x v="129"/>
    <x v="336"/>
    <x v="77"/>
    <x v="87"/>
    <x v="86"/>
    <x v="280"/>
    <x v="3"/>
  </r>
  <r>
    <x v="0"/>
    <x v="30"/>
    <x v="30"/>
    <x v="17"/>
    <x v="17"/>
    <x v="17"/>
    <x v="11"/>
    <x v="153"/>
    <x v="337"/>
    <x v="33"/>
    <x v="302"/>
    <x v="87"/>
    <x v="119"/>
    <x v="3"/>
  </r>
  <r>
    <x v="0"/>
    <x v="30"/>
    <x v="30"/>
    <x v="8"/>
    <x v="8"/>
    <x v="8"/>
    <x v="12"/>
    <x v="154"/>
    <x v="338"/>
    <x v="66"/>
    <x v="304"/>
    <x v="84"/>
    <x v="8"/>
    <x v="3"/>
  </r>
  <r>
    <x v="0"/>
    <x v="30"/>
    <x v="30"/>
    <x v="16"/>
    <x v="16"/>
    <x v="16"/>
    <x v="12"/>
    <x v="154"/>
    <x v="338"/>
    <x v="66"/>
    <x v="304"/>
    <x v="84"/>
    <x v="8"/>
    <x v="3"/>
  </r>
  <r>
    <x v="0"/>
    <x v="30"/>
    <x v="30"/>
    <x v="52"/>
    <x v="52"/>
    <x v="52"/>
    <x v="12"/>
    <x v="154"/>
    <x v="338"/>
    <x v="77"/>
    <x v="87"/>
    <x v="87"/>
    <x v="119"/>
    <x v="3"/>
  </r>
  <r>
    <x v="0"/>
    <x v="30"/>
    <x v="30"/>
    <x v="41"/>
    <x v="41"/>
    <x v="41"/>
    <x v="12"/>
    <x v="154"/>
    <x v="338"/>
    <x v="51"/>
    <x v="359"/>
    <x v="87"/>
    <x v="119"/>
    <x v="3"/>
  </r>
  <r>
    <x v="0"/>
    <x v="30"/>
    <x v="30"/>
    <x v="23"/>
    <x v="23"/>
    <x v="23"/>
    <x v="12"/>
    <x v="154"/>
    <x v="338"/>
    <x v="77"/>
    <x v="87"/>
    <x v="85"/>
    <x v="218"/>
    <x v="3"/>
  </r>
  <r>
    <x v="0"/>
    <x v="30"/>
    <x v="30"/>
    <x v="42"/>
    <x v="42"/>
    <x v="42"/>
    <x v="17"/>
    <x v="158"/>
    <x v="147"/>
    <x v="77"/>
    <x v="87"/>
    <x v="84"/>
    <x v="8"/>
    <x v="3"/>
  </r>
  <r>
    <x v="0"/>
    <x v="30"/>
    <x v="30"/>
    <x v="33"/>
    <x v="33"/>
    <x v="33"/>
    <x v="17"/>
    <x v="158"/>
    <x v="147"/>
    <x v="66"/>
    <x v="304"/>
    <x v="87"/>
    <x v="119"/>
    <x v="3"/>
  </r>
  <r>
    <x v="0"/>
    <x v="30"/>
    <x v="30"/>
    <x v="48"/>
    <x v="48"/>
    <x v="48"/>
    <x v="17"/>
    <x v="158"/>
    <x v="147"/>
    <x v="77"/>
    <x v="87"/>
    <x v="84"/>
    <x v="8"/>
    <x v="3"/>
  </r>
  <r>
    <x v="0"/>
    <x v="30"/>
    <x v="30"/>
    <x v="49"/>
    <x v="49"/>
    <x v="49"/>
    <x v="17"/>
    <x v="158"/>
    <x v="147"/>
    <x v="66"/>
    <x v="304"/>
    <x v="87"/>
    <x v="119"/>
    <x v="3"/>
  </r>
  <r>
    <x v="0"/>
    <x v="30"/>
    <x v="30"/>
    <x v="54"/>
    <x v="54"/>
    <x v="54"/>
    <x v="17"/>
    <x v="158"/>
    <x v="147"/>
    <x v="77"/>
    <x v="87"/>
    <x v="87"/>
    <x v="119"/>
    <x v="0"/>
  </r>
  <r>
    <x v="0"/>
    <x v="30"/>
    <x v="30"/>
    <x v="24"/>
    <x v="24"/>
    <x v="24"/>
    <x v="17"/>
    <x v="158"/>
    <x v="147"/>
    <x v="66"/>
    <x v="304"/>
    <x v="87"/>
    <x v="119"/>
    <x v="3"/>
  </r>
  <r>
    <x v="0"/>
    <x v="30"/>
    <x v="30"/>
    <x v="29"/>
    <x v="29"/>
    <x v="29"/>
    <x v="17"/>
    <x v="158"/>
    <x v="147"/>
    <x v="66"/>
    <x v="304"/>
    <x v="87"/>
    <x v="119"/>
    <x v="3"/>
  </r>
  <r>
    <x v="0"/>
    <x v="30"/>
    <x v="30"/>
    <x v="2"/>
    <x v="2"/>
    <x v="2"/>
    <x v="17"/>
    <x v="158"/>
    <x v="147"/>
    <x v="77"/>
    <x v="87"/>
    <x v="87"/>
    <x v="119"/>
    <x v="3"/>
  </r>
  <r>
    <x v="0"/>
    <x v="30"/>
    <x v="30"/>
    <x v="31"/>
    <x v="31"/>
    <x v="31"/>
    <x v="17"/>
    <x v="158"/>
    <x v="147"/>
    <x v="77"/>
    <x v="87"/>
    <x v="87"/>
    <x v="119"/>
    <x v="3"/>
  </r>
  <r>
    <x v="0"/>
    <x v="30"/>
    <x v="30"/>
    <x v="18"/>
    <x v="18"/>
    <x v="18"/>
    <x v="17"/>
    <x v="158"/>
    <x v="147"/>
    <x v="66"/>
    <x v="304"/>
    <x v="87"/>
    <x v="119"/>
    <x v="3"/>
  </r>
  <r>
    <x v="0"/>
    <x v="30"/>
    <x v="30"/>
    <x v="11"/>
    <x v="11"/>
    <x v="11"/>
    <x v="17"/>
    <x v="158"/>
    <x v="147"/>
    <x v="66"/>
    <x v="304"/>
    <x v="87"/>
    <x v="119"/>
    <x v="3"/>
  </r>
  <r>
    <x v="0"/>
    <x v="30"/>
    <x v="30"/>
    <x v="25"/>
    <x v="25"/>
    <x v="25"/>
    <x v="17"/>
    <x v="158"/>
    <x v="147"/>
    <x v="66"/>
    <x v="304"/>
    <x v="87"/>
    <x v="119"/>
    <x v="3"/>
  </r>
  <r>
    <x v="0"/>
    <x v="31"/>
    <x v="31"/>
    <x v="4"/>
    <x v="4"/>
    <x v="4"/>
    <x v="0"/>
    <x v="70"/>
    <x v="339"/>
    <x v="47"/>
    <x v="360"/>
    <x v="84"/>
    <x v="56"/>
    <x v="3"/>
  </r>
  <r>
    <x v="0"/>
    <x v="31"/>
    <x v="31"/>
    <x v="0"/>
    <x v="0"/>
    <x v="0"/>
    <x v="1"/>
    <x v="55"/>
    <x v="71"/>
    <x v="47"/>
    <x v="360"/>
    <x v="87"/>
    <x v="119"/>
    <x v="3"/>
  </r>
  <r>
    <x v="0"/>
    <x v="31"/>
    <x v="31"/>
    <x v="5"/>
    <x v="5"/>
    <x v="5"/>
    <x v="2"/>
    <x v="126"/>
    <x v="340"/>
    <x v="33"/>
    <x v="361"/>
    <x v="54"/>
    <x v="281"/>
    <x v="3"/>
  </r>
  <r>
    <x v="0"/>
    <x v="31"/>
    <x v="31"/>
    <x v="3"/>
    <x v="3"/>
    <x v="3"/>
    <x v="3"/>
    <x v="110"/>
    <x v="341"/>
    <x v="85"/>
    <x v="95"/>
    <x v="49"/>
    <x v="282"/>
    <x v="3"/>
  </r>
  <r>
    <x v="0"/>
    <x v="31"/>
    <x v="31"/>
    <x v="8"/>
    <x v="8"/>
    <x v="8"/>
    <x v="4"/>
    <x v="152"/>
    <x v="305"/>
    <x v="33"/>
    <x v="361"/>
    <x v="61"/>
    <x v="283"/>
    <x v="3"/>
  </r>
  <r>
    <x v="0"/>
    <x v="31"/>
    <x v="31"/>
    <x v="9"/>
    <x v="9"/>
    <x v="9"/>
    <x v="4"/>
    <x v="152"/>
    <x v="305"/>
    <x v="85"/>
    <x v="95"/>
    <x v="85"/>
    <x v="284"/>
    <x v="3"/>
  </r>
  <r>
    <x v="0"/>
    <x v="31"/>
    <x v="31"/>
    <x v="6"/>
    <x v="6"/>
    <x v="6"/>
    <x v="6"/>
    <x v="128"/>
    <x v="306"/>
    <x v="85"/>
    <x v="95"/>
    <x v="84"/>
    <x v="56"/>
    <x v="3"/>
  </r>
  <r>
    <x v="0"/>
    <x v="31"/>
    <x v="31"/>
    <x v="1"/>
    <x v="1"/>
    <x v="1"/>
    <x v="6"/>
    <x v="128"/>
    <x v="306"/>
    <x v="91"/>
    <x v="362"/>
    <x v="87"/>
    <x v="119"/>
    <x v="3"/>
  </r>
  <r>
    <x v="0"/>
    <x v="31"/>
    <x v="31"/>
    <x v="10"/>
    <x v="10"/>
    <x v="10"/>
    <x v="8"/>
    <x v="129"/>
    <x v="342"/>
    <x v="33"/>
    <x v="361"/>
    <x v="84"/>
    <x v="56"/>
    <x v="3"/>
  </r>
  <r>
    <x v="0"/>
    <x v="31"/>
    <x v="31"/>
    <x v="11"/>
    <x v="11"/>
    <x v="11"/>
    <x v="8"/>
    <x v="129"/>
    <x v="342"/>
    <x v="85"/>
    <x v="95"/>
    <x v="87"/>
    <x v="119"/>
    <x v="3"/>
  </r>
  <r>
    <x v="0"/>
    <x v="31"/>
    <x v="31"/>
    <x v="16"/>
    <x v="16"/>
    <x v="16"/>
    <x v="10"/>
    <x v="153"/>
    <x v="308"/>
    <x v="66"/>
    <x v="176"/>
    <x v="85"/>
    <x v="284"/>
    <x v="3"/>
  </r>
  <r>
    <x v="0"/>
    <x v="31"/>
    <x v="31"/>
    <x v="37"/>
    <x v="37"/>
    <x v="37"/>
    <x v="10"/>
    <x v="153"/>
    <x v="308"/>
    <x v="66"/>
    <x v="176"/>
    <x v="85"/>
    <x v="284"/>
    <x v="3"/>
  </r>
  <r>
    <x v="0"/>
    <x v="31"/>
    <x v="31"/>
    <x v="35"/>
    <x v="35"/>
    <x v="35"/>
    <x v="12"/>
    <x v="154"/>
    <x v="35"/>
    <x v="66"/>
    <x v="176"/>
    <x v="84"/>
    <x v="56"/>
    <x v="3"/>
  </r>
  <r>
    <x v="0"/>
    <x v="31"/>
    <x v="31"/>
    <x v="55"/>
    <x v="55"/>
    <x v="55"/>
    <x v="12"/>
    <x v="154"/>
    <x v="35"/>
    <x v="77"/>
    <x v="87"/>
    <x v="85"/>
    <x v="284"/>
    <x v="3"/>
  </r>
  <r>
    <x v="0"/>
    <x v="31"/>
    <x v="31"/>
    <x v="49"/>
    <x v="49"/>
    <x v="49"/>
    <x v="12"/>
    <x v="154"/>
    <x v="35"/>
    <x v="66"/>
    <x v="176"/>
    <x v="84"/>
    <x v="56"/>
    <x v="3"/>
  </r>
  <r>
    <x v="0"/>
    <x v="31"/>
    <x v="31"/>
    <x v="22"/>
    <x v="22"/>
    <x v="22"/>
    <x v="12"/>
    <x v="154"/>
    <x v="35"/>
    <x v="51"/>
    <x v="363"/>
    <x v="87"/>
    <x v="119"/>
    <x v="3"/>
  </r>
  <r>
    <x v="0"/>
    <x v="31"/>
    <x v="31"/>
    <x v="18"/>
    <x v="18"/>
    <x v="18"/>
    <x v="12"/>
    <x v="154"/>
    <x v="35"/>
    <x v="77"/>
    <x v="87"/>
    <x v="84"/>
    <x v="56"/>
    <x v="3"/>
  </r>
  <r>
    <x v="0"/>
    <x v="31"/>
    <x v="31"/>
    <x v="17"/>
    <x v="17"/>
    <x v="17"/>
    <x v="12"/>
    <x v="154"/>
    <x v="35"/>
    <x v="51"/>
    <x v="363"/>
    <x v="87"/>
    <x v="119"/>
    <x v="3"/>
  </r>
  <r>
    <x v="0"/>
    <x v="31"/>
    <x v="31"/>
    <x v="42"/>
    <x v="42"/>
    <x v="42"/>
    <x v="18"/>
    <x v="158"/>
    <x v="343"/>
    <x v="77"/>
    <x v="87"/>
    <x v="84"/>
    <x v="56"/>
    <x v="3"/>
  </r>
  <r>
    <x v="0"/>
    <x v="31"/>
    <x v="31"/>
    <x v="32"/>
    <x v="32"/>
    <x v="32"/>
    <x v="18"/>
    <x v="158"/>
    <x v="343"/>
    <x v="66"/>
    <x v="176"/>
    <x v="87"/>
    <x v="119"/>
    <x v="3"/>
  </r>
  <r>
    <x v="0"/>
    <x v="31"/>
    <x v="31"/>
    <x v="48"/>
    <x v="48"/>
    <x v="48"/>
    <x v="18"/>
    <x v="158"/>
    <x v="343"/>
    <x v="66"/>
    <x v="176"/>
    <x v="87"/>
    <x v="119"/>
    <x v="3"/>
  </r>
  <r>
    <x v="0"/>
    <x v="31"/>
    <x v="31"/>
    <x v="52"/>
    <x v="52"/>
    <x v="52"/>
    <x v="18"/>
    <x v="158"/>
    <x v="343"/>
    <x v="77"/>
    <x v="87"/>
    <x v="87"/>
    <x v="119"/>
    <x v="3"/>
  </r>
  <r>
    <x v="0"/>
    <x v="31"/>
    <x v="31"/>
    <x v="24"/>
    <x v="24"/>
    <x v="24"/>
    <x v="18"/>
    <x v="158"/>
    <x v="343"/>
    <x v="66"/>
    <x v="176"/>
    <x v="87"/>
    <x v="119"/>
    <x v="3"/>
  </r>
  <r>
    <x v="0"/>
    <x v="31"/>
    <x v="31"/>
    <x v="15"/>
    <x v="15"/>
    <x v="15"/>
    <x v="18"/>
    <x v="158"/>
    <x v="343"/>
    <x v="77"/>
    <x v="87"/>
    <x v="84"/>
    <x v="56"/>
    <x v="3"/>
  </r>
  <r>
    <x v="0"/>
    <x v="31"/>
    <x v="31"/>
    <x v="2"/>
    <x v="2"/>
    <x v="2"/>
    <x v="18"/>
    <x v="158"/>
    <x v="343"/>
    <x v="77"/>
    <x v="87"/>
    <x v="84"/>
    <x v="56"/>
    <x v="3"/>
  </r>
  <r>
    <x v="0"/>
    <x v="31"/>
    <x v="31"/>
    <x v="7"/>
    <x v="7"/>
    <x v="7"/>
    <x v="18"/>
    <x v="158"/>
    <x v="343"/>
    <x v="66"/>
    <x v="176"/>
    <x v="87"/>
    <x v="119"/>
    <x v="3"/>
  </r>
  <r>
    <x v="0"/>
    <x v="31"/>
    <x v="31"/>
    <x v="46"/>
    <x v="46"/>
    <x v="46"/>
    <x v="18"/>
    <x v="158"/>
    <x v="343"/>
    <x v="77"/>
    <x v="87"/>
    <x v="84"/>
    <x v="56"/>
    <x v="3"/>
  </r>
  <r>
    <x v="0"/>
    <x v="31"/>
    <x v="31"/>
    <x v="25"/>
    <x v="25"/>
    <x v="25"/>
    <x v="18"/>
    <x v="158"/>
    <x v="343"/>
    <x v="66"/>
    <x v="176"/>
    <x v="87"/>
    <x v="119"/>
    <x v="3"/>
  </r>
  <r>
    <x v="0"/>
    <x v="32"/>
    <x v="32"/>
    <x v="0"/>
    <x v="0"/>
    <x v="0"/>
    <x v="0"/>
    <x v="92"/>
    <x v="344"/>
    <x v="121"/>
    <x v="364"/>
    <x v="61"/>
    <x v="285"/>
    <x v="3"/>
  </r>
  <r>
    <x v="0"/>
    <x v="32"/>
    <x v="32"/>
    <x v="5"/>
    <x v="5"/>
    <x v="5"/>
    <x v="1"/>
    <x v="49"/>
    <x v="345"/>
    <x v="94"/>
    <x v="365"/>
    <x v="45"/>
    <x v="286"/>
    <x v="3"/>
  </r>
  <r>
    <x v="0"/>
    <x v="32"/>
    <x v="32"/>
    <x v="4"/>
    <x v="4"/>
    <x v="4"/>
    <x v="1"/>
    <x v="49"/>
    <x v="345"/>
    <x v="61"/>
    <x v="322"/>
    <x v="53"/>
    <x v="287"/>
    <x v="8"/>
  </r>
  <r>
    <x v="0"/>
    <x v="32"/>
    <x v="32"/>
    <x v="3"/>
    <x v="3"/>
    <x v="3"/>
    <x v="3"/>
    <x v="94"/>
    <x v="346"/>
    <x v="94"/>
    <x v="365"/>
    <x v="54"/>
    <x v="288"/>
    <x v="3"/>
  </r>
  <r>
    <x v="0"/>
    <x v="32"/>
    <x v="32"/>
    <x v="6"/>
    <x v="6"/>
    <x v="6"/>
    <x v="4"/>
    <x v="85"/>
    <x v="347"/>
    <x v="34"/>
    <x v="366"/>
    <x v="79"/>
    <x v="272"/>
    <x v="3"/>
  </r>
  <r>
    <x v="0"/>
    <x v="32"/>
    <x v="32"/>
    <x v="1"/>
    <x v="1"/>
    <x v="1"/>
    <x v="5"/>
    <x v="102"/>
    <x v="348"/>
    <x v="47"/>
    <x v="367"/>
    <x v="86"/>
    <x v="22"/>
    <x v="3"/>
  </r>
  <r>
    <x v="0"/>
    <x v="32"/>
    <x v="32"/>
    <x v="7"/>
    <x v="7"/>
    <x v="7"/>
    <x v="6"/>
    <x v="132"/>
    <x v="349"/>
    <x v="92"/>
    <x v="325"/>
    <x v="85"/>
    <x v="289"/>
    <x v="3"/>
  </r>
  <r>
    <x v="0"/>
    <x v="32"/>
    <x v="32"/>
    <x v="17"/>
    <x v="17"/>
    <x v="17"/>
    <x v="7"/>
    <x v="126"/>
    <x v="28"/>
    <x v="50"/>
    <x v="326"/>
    <x v="49"/>
    <x v="290"/>
    <x v="3"/>
  </r>
  <r>
    <x v="0"/>
    <x v="32"/>
    <x v="32"/>
    <x v="16"/>
    <x v="16"/>
    <x v="16"/>
    <x v="8"/>
    <x v="110"/>
    <x v="201"/>
    <x v="51"/>
    <x v="368"/>
    <x v="49"/>
    <x v="290"/>
    <x v="8"/>
  </r>
  <r>
    <x v="0"/>
    <x v="32"/>
    <x v="32"/>
    <x v="10"/>
    <x v="10"/>
    <x v="10"/>
    <x v="8"/>
    <x v="110"/>
    <x v="201"/>
    <x v="53"/>
    <x v="234"/>
    <x v="87"/>
    <x v="119"/>
    <x v="3"/>
  </r>
  <r>
    <x v="0"/>
    <x v="32"/>
    <x v="32"/>
    <x v="9"/>
    <x v="9"/>
    <x v="9"/>
    <x v="8"/>
    <x v="110"/>
    <x v="201"/>
    <x v="50"/>
    <x v="326"/>
    <x v="61"/>
    <x v="285"/>
    <x v="3"/>
  </r>
  <r>
    <x v="0"/>
    <x v="32"/>
    <x v="32"/>
    <x v="13"/>
    <x v="13"/>
    <x v="13"/>
    <x v="8"/>
    <x v="110"/>
    <x v="201"/>
    <x v="91"/>
    <x v="328"/>
    <x v="86"/>
    <x v="22"/>
    <x v="3"/>
  </r>
  <r>
    <x v="0"/>
    <x v="32"/>
    <x v="32"/>
    <x v="11"/>
    <x v="11"/>
    <x v="11"/>
    <x v="8"/>
    <x v="110"/>
    <x v="201"/>
    <x v="52"/>
    <x v="323"/>
    <x v="87"/>
    <x v="119"/>
    <x v="3"/>
  </r>
  <r>
    <x v="0"/>
    <x v="32"/>
    <x v="32"/>
    <x v="8"/>
    <x v="8"/>
    <x v="8"/>
    <x v="13"/>
    <x v="138"/>
    <x v="182"/>
    <x v="50"/>
    <x v="326"/>
    <x v="85"/>
    <x v="289"/>
    <x v="3"/>
  </r>
  <r>
    <x v="0"/>
    <x v="32"/>
    <x v="32"/>
    <x v="12"/>
    <x v="12"/>
    <x v="12"/>
    <x v="13"/>
    <x v="138"/>
    <x v="182"/>
    <x v="77"/>
    <x v="87"/>
    <x v="49"/>
    <x v="290"/>
    <x v="3"/>
  </r>
  <r>
    <x v="0"/>
    <x v="32"/>
    <x v="32"/>
    <x v="32"/>
    <x v="32"/>
    <x v="32"/>
    <x v="15"/>
    <x v="152"/>
    <x v="205"/>
    <x v="85"/>
    <x v="327"/>
    <x v="85"/>
    <x v="289"/>
    <x v="3"/>
  </r>
  <r>
    <x v="0"/>
    <x v="32"/>
    <x v="32"/>
    <x v="2"/>
    <x v="2"/>
    <x v="2"/>
    <x v="16"/>
    <x v="128"/>
    <x v="228"/>
    <x v="51"/>
    <x v="368"/>
    <x v="61"/>
    <x v="285"/>
    <x v="3"/>
  </r>
  <r>
    <x v="0"/>
    <x v="32"/>
    <x v="32"/>
    <x v="38"/>
    <x v="38"/>
    <x v="38"/>
    <x v="17"/>
    <x v="129"/>
    <x v="87"/>
    <x v="85"/>
    <x v="327"/>
    <x v="87"/>
    <x v="119"/>
    <x v="3"/>
  </r>
  <r>
    <x v="0"/>
    <x v="32"/>
    <x v="32"/>
    <x v="24"/>
    <x v="24"/>
    <x v="24"/>
    <x v="17"/>
    <x v="129"/>
    <x v="87"/>
    <x v="51"/>
    <x v="368"/>
    <x v="85"/>
    <x v="289"/>
    <x v="3"/>
  </r>
  <r>
    <x v="0"/>
    <x v="32"/>
    <x v="32"/>
    <x v="31"/>
    <x v="31"/>
    <x v="31"/>
    <x v="17"/>
    <x v="129"/>
    <x v="87"/>
    <x v="77"/>
    <x v="87"/>
    <x v="85"/>
    <x v="289"/>
    <x v="3"/>
  </r>
  <r>
    <x v="0"/>
    <x v="33"/>
    <x v="33"/>
    <x v="0"/>
    <x v="0"/>
    <x v="0"/>
    <x v="0"/>
    <x v="137"/>
    <x v="132"/>
    <x v="90"/>
    <x v="369"/>
    <x v="84"/>
    <x v="133"/>
    <x v="3"/>
  </r>
  <r>
    <x v="0"/>
    <x v="33"/>
    <x v="33"/>
    <x v="4"/>
    <x v="4"/>
    <x v="4"/>
    <x v="1"/>
    <x v="51"/>
    <x v="350"/>
    <x v="95"/>
    <x v="313"/>
    <x v="86"/>
    <x v="291"/>
    <x v="0"/>
  </r>
  <r>
    <x v="0"/>
    <x v="33"/>
    <x v="33"/>
    <x v="3"/>
    <x v="3"/>
    <x v="3"/>
    <x v="1"/>
    <x v="51"/>
    <x v="350"/>
    <x v="76"/>
    <x v="370"/>
    <x v="69"/>
    <x v="292"/>
    <x v="3"/>
  </r>
  <r>
    <x v="0"/>
    <x v="33"/>
    <x v="33"/>
    <x v="2"/>
    <x v="2"/>
    <x v="2"/>
    <x v="3"/>
    <x v="94"/>
    <x v="351"/>
    <x v="44"/>
    <x v="256"/>
    <x v="46"/>
    <x v="23"/>
    <x v="3"/>
  </r>
  <r>
    <x v="0"/>
    <x v="33"/>
    <x v="33"/>
    <x v="1"/>
    <x v="1"/>
    <x v="1"/>
    <x v="4"/>
    <x v="102"/>
    <x v="352"/>
    <x v="42"/>
    <x v="371"/>
    <x v="84"/>
    <x v="133"/>
    <x v="3"/>
  </r>
  <r>
    <x v="0"/>
    <x v="33"/>
    <x v="33"/>
    <x v="5"/>
    <x v="5"/>
    <x v="5"/>
    <x v="5"/>
    <x v="56"/>
    <x v="197"/>
    <x v="50"/>
    <x v="259"/>
    <x v="53"/>
    <x v="293"/>
    <x v="3"/>
  </r>
  <r>
    <x v="0"/>
    <x v="33"/>
    <x v="33"/>
    <x v="11"/>
    <x v="11"/>
    <x v="11"/>
    <x v="6"/>
    <x v="132"/>
    <x v="306"/>
    <x v="12"/>
    <x v="242"/>
    <x v="84"/>
    <x v="133"/>
    <x v="3"/>
  </r>
  <r>
    <x v="0"/>
    <x v="33"/>
    <x v="33"/>
    <x v="12"/>
    <x v="12"/>
    <x v="12"/>
    <x v="7"/>
    <x v="126"/>
    <x v="353"/>
    <x v="77"/>
    <x v="87"/>
    <x v="49"/>
    <x v="294"/>
    <x v="8"/>
  </r>
  <r>
    <x v="0"/>
    <x v="33"/>
    <x v="33"/>
    <x v="10"/>
    <x v="10"/>
    <x v="10"/>
    <x v="8"/>
    <x v="109"/>
    <x v="164"/>
    <x v="52"/>
    <x v="372"/>
    <x v="85"/>
    <x v="295"/>
    <x v="3"/>
  </r>
  <r>
    <x v="0"/>
    <x v="33"/>
    <x v="33"/>
    <x v="9"/>
    <x v="9"/>
    <x v="9"/>
    <x v="9"/>
    <x v="110"/>
    <x v="46"/>
    <x v="36"/>
    <x v="373"/>
    <x v="85"/>
    <x v="295"/>
    <x v="3"/>
  </r>
  <r>
    <x v="0"/>
    <x v="33"/>
    <x v="33"/>
    <x v="6"/>
    <x v="6"/>
    <x v="6"/>
    <x v="10"/>
    <x v="152"/>
    <x v="66"/>
    <x v="33"/>
    <x v="262"/>
    <x v="61"/>
    <x v="252"/>
    <x v="3"/>
  </r>
  <r>
    <x v="0"/>
    <x v="33"/>
    <x v="33"/>
    <x v="8"/>
    <x v="8"/>
    <x v="8"/>
    <x v="11"/>
    <x v="128"/>
    <x v="354"/>
    <x v="66"/>
    <x v="263"/>
    <x v="86"/>
    <x v="291"/>
    <x v="3"/>
  </r>
  <r>
    <x v="0"/>
    <x v="33"/>
    <x v="33"/>
    <x v="16"/>
    <x v="16"/>
    <x v="16"/>
    <x v="11"/>
    <x v="128"/>
    <x v="354"/>
    <x v="85"/>
    <x v="264"/>
    <x v="84"/>
    <x v="133"/>
    <x v="3"/>
  </r>
  <r>
    <x v="0"/>
    <x v="33"/>
    <x v="33"/>
    <x v="24"/>
    <x v="24"/>
    <x v="24"/>
    <x v="11"/>
    <x v="128"/>
    <x v="354"/>
    <x v="33"/>
    <x v="262"/>
    <x v="85"/>
    <x v="295"/>
    <x v="3"/>
  </r>
  <r>
    <x v="0"/>
    <x v="33"/>
    <x v="33"/>
    <x v="29"/>
    <x v="29"/>
    <x v="29"/>
    <x v="11"/>
    <x v="128"/>
    <x v="354"/>
    <x v="51"/>
    <x v="16"/>
    <x v="61"/>
    <x v="252"/>
    <x v="3"/>
  </r>
  <r>
    <x v="0"/>
    <x v="33"/>
    <x v="33"/>
    <x v="20"/>
    <x v="20"/>
    <x v="20"/>
    <x v="15"/>
    <x v="129"/>
    <x v="86"/>
    <x v="66"/>
    <x v="263"/>
    <x v="61"/>
    <x v="252"/>
    <x v="3"/>
  </r>
  <r>
    <x v="0"/>
    <x v="33"/>
    <x v="33"/>
    <x v="13"/>
    <x v="13"/>
    <x v="13"/>
    <x v="15"/>
    <x v="129"/>
    <x v="86"/>
    <x v="66"/>
    <x v="263"/>
    <x v="61"/>
    <x v="252"/>
    <x v="3"/>
  </r>
  <r>
    <x v="0"/>
    <x v="33"/>
    <x v="33"/>
    <x v="7"/>
    <x v="7"/>
    <x v="7"/>
    <x v="15"/>
    <x v="129"/>
    <x v="86"/>
    <x v="77"/>
    <x v="87"/>
    <x v="84"/>
    <x v="133"/>
    <x v="3"/>
  </r>
  <r>
    <x v="0"/>
    <x v="33"/>
    <x v="33"/>
    <x v="17"/>
    <x v="17"/>
    <x v="17"/>
    <x v="15"/>
    <x v="129"/>
    <x v="86"/>
    <x v="33"/>
    <x v="262"/>
    <x v="84"/>
    <x v="133"/>
    <x v="3"/>
  </r>
  <r>
    <x v="0"/>
    <x v="33"/>
    <x v="33"/>
    <x v="42"/>
    <x v="42"/>
    <x v="42"/>
    <x v="19"/>
    <x v="153"/>
    <x v="157"/>
    <x v="66"/>
    <x v="263"/>
    <x v="85"/>
    <x v="295"/>
    <x v="3"/>
  </r>
  <r>
    <x v="0"/>
    <x v="33"/>
    <x v="33"/>
    <x v="38"/>
    <x v="38"/>
    <x v="38"/>
    <x v="19"/>
    <x v="153"/>
    <x v="157"/>
    <x v="33"/>
    <x v="262"/>
    <x v="87"/>
    <x v="119"/>
    <x v="3"/>
  </r>
  <r>
    <x v="0"/>
    <x v="33"/>
    <x v="33"/>
    <x v="30"/>
    <x v="30"/>
    <x v="30"/>
    <x v="19"/>
    <x v="153"/>
    <x v="157"/>
    <x v="77"/>
    <x v="87"/>
    <x v="61"/>
    <x v="252"/>
    <x v="3"/>
  </r>
  <r>
    <x v="0"/>
    <x v="33"/>
    <x v="33"/>
    <x v="18"/>
    <x v="18"/>
    <x v="18"/>
    <x v="19"/>
    <x v="153"/>
    <x v="157"/>
    <x v="66"/>
    <x v="263"/>
    <x v="84"/>
    <x v="133"/>
    <x v="3"/>
  </r>
  <r>
    <x v="0"/>
    <x v="33"/>
    <x v="33"/>
    <x v="37"/>
    <x v="37"/>
    <x v="37"/>
    <x v="19"/>
    <x v="153"/>
    <x v="157"/>
    <x v="77"/>
    <x v="87"/>
    <x v="61"/>
    <x v="252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1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2"/>
  </r>
  <r>
    <x v="0"/>
    <x v="0"/>
    <x v="0"/>
    <x v="7"/>
    <x v="7"/>
    <x v="7"/>
    <x v="7"/>
    <x v="7"/>
    <x v="7"/>
    <x v="7"/>
    <x v="7"/>
    <x v="7"/>
    <x v="7"/>
    <x v="3"/>
  </r>
  <r>
    <x v="0"/>
    <x v="0"/>
    <x v="0"/>
    <x v="8"/>
    <x v="8"/>
    <x v="8"/>
    <x v="8"/>
    <x v="8"/>
    <x v="7"/>
    <x v="8"/>
    <x v="8"/>
    <x v="8"/>
    <x v="8"/>
    <x v="0"/>
  </r>
  <r>
    <x v="0"/>
    <x v="0"/>
    <x v="0"/>
    <x v="9"/>
    <x v="9"/>
    <x v="9"/>
    <x v="9"/>
    <x v="9"/>
    <x v="8"/>
    <x v="9"/>
    <x v="9"/>
    <x v="9"/>
    <x v="9"/>
    <x v="0"/>
  </r>
  <r>
    <x v="0"/>
    <x v="0"/>
    <x v="0"/>
    <x v="10"/>
    <x v="10"/>
    <x v="10"/>
    <x v="10"/>
    <x v="10"/>
    <x v="9"/>
    <x v="10"/>
    <x v="10"/>
    <x v="10"/>
    <x v="10"/>
    <x v="1"/>
  </r>
  <r>
    <x v="0"/>
    <x v="0"/>
    <x v="0"/>
    <x v="11"/>
    <x v="11"/>
    <x v="11"/>
    <x v="11"/>
    <x v="11"/>
    <x v="10"/>
    <x v="11"/>
    <x v="11"/>
    <x v="11"/>
    <x v="11"/>
    <x v="0"/>
  </r>
  <r>
    <x v="0"/>
    <x v="0"/>
    <x v="0"/>
    <x v="12"/>
    <x v="12"/>
    <x v="12"/>
    <x v="12"/>
    <x v="12"/>
    <x v="11"/>
    <x v="12"/>
    <x v="12"/>
    <x v="12"/>
    <x v="12"/>
    <x v="0"/>
  </r>
  <r>
    <x v="0"/>
    <x v="0"/>
    <x v="0"/>
    <x v="13"/>
    <x v="13"/>
    <x v="13"/>
    <x v="13"/>
    <x v="13"/>
    <x v="12"/>
    <x v="13"/>
    <x v="13"/>
    <x v="13"/>
    <x v="13"/>
    <x v="0"/>
  </r>
  <r>
    <x v="0"/>
    <x v="0"/>
    <x v="0"/>
    <x v="14"/>
    <x v="14"/>
    <x v="14"/>
    <x v="14"/>
    <x v="14"/>
    <x v="13"/>
    <x v="14"/>
    <x v="14"/>
    <x v="14"/>
    <x v="14"/>
    <x v="0"/>
  </r>
  <r>
    <x v="0"/>
    <x v="0"/>
    <x v="0"/>
    <x v="15"/>
    <x v="15"/>
    <x v="15"/>
    <x v="15"/>
    <x v="15"/>
    <x v="14"/>
    <x v="15"/>
    <x v="15"/>
    <x v="15"/>
    <x v="15"/>
    <x v="1"/>
  </r>
  <r>
    <x v="0"/>
    <x v="0"/>
    <x v="0"/>
    <x v="16"/>
    <x v="16"/>
    <x v="16"/>
    <x v="16"/>
    <x v="16"/>
    <x v="15"/>
    <x v="16"/>
    <x v="16"/>
    <x v="16"/>
    <x v="16"/>
    <x v="0"/>
  </r>
  <r>
    <x v="0"/>
    <x v="0"/>
    <x v="0"/>
    <x v="17"/>
    <x v="17"/>
    <x v="17"/>
    <x v="17"/>
    <x v="17"/>
    <x v="16"/>
    <x v="17"/>
    <x v="17"/>
    <x v="17"/>
    <x v="17"/>
    <x v="0"/>
  </r>
  <r>
    <x v="0"/>
    <x v="0"/>
    <x v="0"/>
    <x v="18"/>
    <x v="18"/>
    <x v="18"/>
    <x v="18"/>
    <x v="18"/>
    <x v="17"/>
    <x v="18"/>
    <x v="18"/>
    <x v="18"/>
    <x v="18"/>
    <x v="4"/>
  </r>
  <r>
    <x v="0"/>
    <x v="0"/>
    <x v="0"/>
    <x v="19"/>
    <x v="19"/>
    <x v="19"/>
    <x v="19"/>
    <x v="19"/>
    <x v="18"/>
    <x v="19"/>
    <x v="19"/>
    <x v="19"/>
    <x v="19"/>
    <x v="0"/>
  </r>
  <r>
    <x v="0"/>
    <x v="1"/>
    <x v="1"/>
    <x v="0"/>
    <x v="0"/>
    <x v="0"/>
    <x v="0"/>
    <x v="20"/>
    <x v="19"/>
    <x v="20"/>
    <x v="20"/>
    <x v="20"/>
    <x v="20"/>
    <x v="0"/>
  </r>
  <r>
    <x v="0"/>
    <x v="1"/>
    <x v="1"/>
    <x v="1"/>
    <x v="1"/>
    <x v="1"/>
    <x v="1"/>
    <x v="21"/>
    <x v="20"/>
    <x v="21"/>
    <x v="21"/>
    <x v="21"/>
    <x v="21"/>
    <x v="1"/>
  </r>
  <r>
    <x v="0"/>
    <x v="1"/>
    <x v="1"/>
    <x v="4"/>
    <x v="4"/>
    <x v="4"/>
    <x v="2"/>
    <x v="22"/>
    <x v="21"/>
    <x v="22"/>
    <x v="22"/>
    <x v="22"/>
    <x v="22"/>
    <x v="0"/>
  </r>
  <r>
    <x v="0"/>
    <x v="1"/>
    <x v="1"/>
    <x v="2"/>
    <x v="2"/>
    <x v="2"/>
    <x v="3"/>
    <x v="23"/>
    <x v="22"/>
    <x v="23"/>
    <x v="23"/>
    <x v="23"/>
    <x v="23"/>
    <x v="0"/>
  </r>
  <r>
    <x v="0"/>
    <x v="1"/>
    <x v="1"/>
    <x v="3"/>
    <x v="3"/>
    <x v="3"/>
    <x v="4"/>
    <x v="24"/>
    <x v="23"/>
    <x v="15"/>
    <x v="24"/>
    <x v="24"/>
    <x v="24"/>
    <x v="0"/>
  </r>
  <r>
    <x v="0"/>
    <x v="1"/>
    <x v="1"/>
    <x v="10"/>
    <x v="10"/>
    <x v="10"/>
    <x v="5"/>
    <x v="25"/>
    <x v="24"/>
    <x v="24"/>
    <x v="25"/>
    <x v="25"/>
    <x v="25"/>
    <x v="0"/>
  </r>
  <r>
    <x v="0"/>
    <x v="1"/>
    <x v="1"/>
    <x v="5"/>
    <x v="5"/>
    <x v="5"/>
    <x v="6"/>
    <x v="26"/>
    <x v="25"/>
    <x v="12"/>
    <x v="26"/>
    <x v="26"/>
    <x v="26"/>
    <x v="0"/>
  </r>
  <r>
    <x v="0"/>
    <x v="1"/>
    <x v="1"/>
    <x v="15"/>
    <x v="15"/>
    <x v="15"/>
    <x v="7"/>
    <x v="27"/>
    <x v="26"/>
    <x v="25"/>
    <x v="27"/>
    <x v="27"/>
    <x v="13"/>
    <x v="1"/>
  </r>
  <r>
    <x v="0"/>
    <x v="1"/>
    <x v="1"/>
    <x v="12"/>
    <x v="12"/>
    <x v="12"/>
    <x v="8"/>
    <x v="28"/>
    <x v="27"/>
    <x v="26"/>
    <x v="28"/>
    <x v="28"/>
    <x v="27"/>
    <x v="0"/>
  </r>
  <r>
    <x v="0"/>
    <x v="1"/>
    <x v="1"/>
    <x v="8"/>
    <x v="8"/>
    <x v="8"/>
    <x v="8"/>
    <x v="28"/>
    <x v="27"/>
    <x v="27"/>
    <x v="4"/>
    <x v="29"/>
    <x v="28"/>
    <x v="0"/>
  </r>
  <r>
    <x v="0"/>
    <x v="1"/>
    <x v="1"/>
    <x v="6"/>
    <x v="6"/>
    <x v="6"/>
    <x v="10"/>
    <x v="29"/>
    <x v="28"/>
    <x v="28"/>
    <x v="29"/>
    <x v="30"/>
    <x v="29"/>
    <x v="0"/>
  </r>
  <r>
    <x v="0"/>
    <x v="1"/>
    <x v="1"/>
    <x v="14"/>
    <x v="14"/>
    <x v="14"/>
    <x v="11"/>
    <x v="30"/>
    <x v="29"/>
    <x v="29"/>
    <x v="30"/>
    <x v="31"/>
    <x v="30"/>
    <x v="0"/>
  </r>
  <r>
    <x v="0"/>
    <x v="1"/>
    <x v="1"/>
    <x v="16"/>
    <x v="16"/>
    <x v="16"/>
    <x v="12"/>
    <x v="31"/>
    <x v="10"/>
    <x v="30"/>
    <x v="31"/>
    <x v="32"/>
    <x v="31"/>
    <x v="0"/>
  </r>
  <r>
    <x v="0"/>
    <x v="1"/>
    <x v="1"/>
    <x v="20"/>
    <x v="20"/>
    <x v="20"/>
    <x v="13"/>
    <x v="32"/>
    <x v="30"/>
    <x v="31"/>
    <x v="32"/>
    <x v="33"/>
    <x v="32"/>
    <x v="0"/>
  </r>
  <r>
    <x v="0"/>
    <x v="1"/>
    <x v="1"/>
    <x v="21"/>
    <x v="21"/>
    <x v="21"/>
    <x v="14"/>
    <x v="33"/>
    <x v="17"/>
    <x v="32"/>
    <x v="33"/>
    <x v="34"/>
    <x v="33"/>
    <x v="0"/>
  </r>
  <r>
    <x v="0"/>
    <x v="1"/>
    <x v="1"/>
    <x v="19"/>
    <x v="19"/>
    <x v="19"/>
    <x v="15"/>
    <x v="34"/>
    <x v="18"/>
    <x v="33"/>
    <x v="34"/>
    <x v="35"/>
    <x v="9"/>
    <x v="0"/>
  </r>
  <r>
    <x v="0"/>
    <x v="1"/>
    <x v="1"/>
    <x v="17"/>
    <x v="17"/>
    <x v="17"/>
    <x v="16"/>
    <x v="35"/>
    <x v="31"/>
    <x v="31"/>
    <x v="32"/>
    <x v="36"/>
    <x v="34"/>
    <x v="0"/>
  </r>
  <r>
    <x v="0"/>
    <x v="1"/>
    <x v="1"/>
    <x v="11"/>
    <x v="11"/>
    <x v="11"/>
    <x v="17"/>
    <x v="36"/>
    <x v="32"/>
    <x v="34"/>
    <x v="35"/>
    <x v="37"/>
    <x v="35"/>
    <x v="0"/>
  </r>
  <r>
    <x v="0"/>
    <x v="1"/>
    <x v="1"/>
    <x v="22"/>
    <x v="22"/>
    <x v="22"/>
    <x v="18"/>
    <x v="37"/>
    <x v="33"/>
    <x v="35"/>
    <x v="36"/>
    <x v="38"/>
    <x v="36"/>
    <x v="1"/>
  </r>
  <r>
    <x v="0"/>
    <x v="1"/>
    <x v="1"/>
    <x v="13"/>
    <x v="13"/>
    <x v="13"/>
    <x v="19"/>
    <x v="38"/>
    <x v="34"/>
    <x v="36"/>
    <x v="37"/>
    <x v="39"/>
    <x v="37"/>
    <x v="0"/>
  </r>
  <r>
    <x v="0"/>
    <x v="1"/>
    <x v="1"/>
    <x v="9"/>
    <x v="9"/>
    <x v="9"/>
    <x v="19"/>
    <x v="38"/>
    <x v="34"/>
    <x v="37"/>
    <x v="38"/>
    <x v="40"/>
    <x v="6"/>
    <x v="0"/>
  </r>
  <r>
    <x v="0"/>
    <x v="2"/>
    <x v="2"/>
    <x v="0"/>
    <x v="0"/>
    <x v="0"/>
    <x v="0"/>
    <x v="39"/>
    <x v="35"/>
    <x v="38"/>
    <x v="39"/>
    <x v="41"/>
    <x v="38"/>
    <x v="0"/>
  </r>
  <r>
    <x v="0"/>
    <x v="2"/>
    <x v="2"/>
    <x v="1"/>
    <x v="1"/>
    <x v="1"/>
    <x v="1"/>
    <x v="40"/>
    <x v="36"/>
    <x v="39"/>
    <x v="40"/>
    <x v="42"/>
    <x v="39"/>
    <x v="0"/>
  </r>
  <r>
    <x v="0"/>
    <x v="2"/>
    <x v="2"/>
    <x v="2"/>
    <x v="2"/>
    <x v="2"/>
    <x v="2"/>
    <x v="41"/>
    <x v="37"/>
    <x v="40"/>
    <x v="41"/>
    <x v="43"/>
    <x v="40"/>
    <x v="0"/>
  </r>
  <r>
    <x v="0"/>
    <x v="2"/>
    <x v="2"/>
    <x v="3"/>
    <x v="3"/>
    <x v="3"/>
    <x v="3"/>
    <x v="42"/>
    <x v="38"/>
    <x v="30"/>
    <x v="42"/>
    <x v="44"/>
    <x v="41"/>
    <x v="0"/>
  </r>
  <r>
    <x v="0"/>
    <x v="2"/>
    <x v="2"/>
    <x v="6"/>
    <x v="6"/>
    <x v="6"/>
    <x v="4"/>
    <x v="43"/>
    <x v="39"/>
    <x v="41"/>
    <x v="43"/>
    <x v="23"/>
    <x v="42"/>
    <x v="0"/>
  </r>
  <r>
    <x v="0"/>
    <x v="2"/>
    <x v="2"/>
    <x v="4"/>
    <x v="4"/>
    <x v="4"/>
    <x v="5"/>
    <x v="44"/>
    <x v="40"/>
    <x v="42"/>
    <x v="44"/>
    <x v="45"/>
    <x v="43"/>
    <x v="0"/>
  </r>
  <r>
    <x v="0"/>
    <x v="2"/>
    <x v="2"/>
    <x v="5"/>
    <x v="5"/>
    <x v="5"/>
    <x v="6"/>
    <x v="45"/>
    <x v="41"/>
    <x v="43"/>
    <x v="45"/>
    <x v="46"/>
    <x v="44"/>
    <x v="0"/>
  </r>
  <r>
    <x v="0"/>
    <x v="2"/>
    <x v="2"/>
    <x v="7"/>
    <x v="7"/>
    <x v="7"/>
    <x v="7"/>
    <x v="46"/>
    <x v="42"/>
    <x v="44"/>
    <x v="46"/>
    <x v="47"/>
    <x v="45"/>
    <x v="0"/>
  </r>
  <r>
    <x v="0"/>
    <x v="2"/>
    <x v="2"/>
    <x v="12"/>
    <x v="12"/>
    <x v="12"/>
    <x v="8"/>
    <x v="47"/>
    <x v="43"/>
    <x v="45"/>
    <x v="13"/>
    <x v="48"/>
    <x v="46"/>
    <x v="0"/>
  </r>
  <r>
    <x v="0"/>
    <x v="2"/>
    <x v="2"/>
    <x v="8"/>
    <x v="8"/>
    <x v="8"/>
    <x v="8"/>
    <x v="47"/>
    <x v="43"/>
    <x v="41"/>
    <x v="43"/>
    <x v="44"/>
    <x v="41"/>
    <x v="0"/>
  </r>
  <r>
    <x v="0"/>
    <x v="2"/>
    <x v="2"/>
    <x v="23"/>
    <x v="23"/>
    <x v="23"/>
    <x v="10"/>
    <x v="48"/>
    <x v="10"/>
    <x v="45"/>
    <x v="13"/>
    <x v="36"/>
    <x v="47"/>
    <x v="0"/>
  </r>
  <r>
    <x v="0"/>
    <x v="2"/>
    <x v="2"/>
    <x v="15"/>
    <x v="15"/>
    <x v="15"/>
    <x v="11"/>
    <x v="49"/>
    <x v="44"/>
    <x v="46"/>
    <x v="47"/>
    <x v="24"/>
    <x v="48"/>
    <x v="0"/>
  </r>
  <r>
    <x v="0"/>
    <x v="2"/>
    <x v="2"/>
    <x v="9"/>
    <x v="9"/>
    <x v="9"/>
    <x v="12"/>
    <x v="50"/>
    <x v="45"/>
    <x v="46"/>
    <x v="47"/>
    <x v="49"/>
    <x v="49"/>
    <x v="0"/>
  </r>
  <r>
    <x v="0"/>
    <x v="2"/>
    <x v="2"/>
    <x v="21"/>
    <x v="21"/>
    <x v="21"/>
    <x v="12"/>
    <x v="50"/>
    <x v="45"/>
    <x v="36"/>
    <x v="48"/>
    <x v="42"/>
    <x v="39"/>
    <x v="0"/>
  </r>
  <r>
    <x v="0"/>
    <x v="2"/>
    <x v="2"/>
    <x v="24"/>
    <x v="24"/>
    <x v="24"/>
    <x v="14"/>
    <x v="51"/>
    <x v="14"/>
    <x v="47"/>
    <x v="49"/>
    <x v="47"/>
    <x v="45"/>
    <x v="0"/>
  </r>
  <r>
    <x v="0"/>
    <x v="2"/>
    <x v="2"/>
    <x v="18"/>
    <x v="18"/>
    <x v="18"/>
    <x v="15"/>
    <x v="52"/>
    <x v="46"/>
    <x v="33"/>
    <x v="50"/>
    <x v="50"/>
    <x v="50"/>
    <x v="0"/>
  </r>
  <r>
    <x v="0"/>
    <x v="2"/>
    <x v="2"/>
    <x v="11"/>
    <x v="11"/>
    <x v="11"/>
    <x v="15"/>
    <x v="52"/>
    <x v="46"/>
    <x v="47"/>
    <x v="49"/>
    <x v="42"/>
    <x v="39"/>
    <x v="0"/>
  </r>
  <r>
    <x v="0"/>
    <x v="2"/>
    <x v="2"/>
    <x v="13"/>
    <x v="13"/>
    <x v="13"/>
    <x v="17"/>
    <x v="53"/>
    <x v="18"/>
    <x v="48"/>
    <x v="51"/>
    <x v="23"/>
    <x v="42"/>
    <x v="0"/>
  </r>
  <r>
    <x v="0"/>
    <x v="2"/>
    <x v="2"/>
    <x v="25"/>
    <x v="25"/>
    <x v="25"/>
    <x v="17"/>
    <x v="53"/>
    <x v="18"/>
    <x v="49"/>
    <x v="52"/>
    <x v="51"/>
    <x v="51"/>
    <x v="0"/>
  </r>
  <r>
    <x v="0"/>
    <x v="2"/>
    <x v="2"/>
    <x v="14"/>
    <x v="14"/>
    <x v="14"/>
    <x v="19"/>
    <x v="54"/>
    <x v="47"/>
    <x v="50"/>
    <x v="53"/>
    <x v="52"/>
    <x v="52"/>
    <x v="0"/>
  </r>
  <r>
    <x v="0"/>
    <x v="2"/>
    <x v="2"/>
    <x v="17"/>
    <x v="17"/>
    <x v="17"/>
    <x v="19"/>
    <x v="54"/>
    <x v="47"/>
    <x v="51"/>
    <x v="54"/>
    <x v="46"/>
    <x v="44"/>
    <x v="0"/>
  </r>
  <r>
    <x v="0"/>
    <x v="2"/>
    <x v="2"/>
    <x v="10"/>
    <x v="10"/>
    <x v="10"/>
    <x v="19"/>
    <x v="54"/>
    <x v="47"/>
    <x v="52"/>
    <x v="55"/>
    <x v="53"/>
    <x v="53"/>
    <x v="0"/>
  </r>
  <r>
    <x v="0"/>
    <x v="3"/>
    <x v="3"/>
    <x v="0"/>
    <x v="0"/>
    <x v="0"/>
    <x v="0"/>
    <x v="55"/>
    <x v="48"/>
    <x v="53"/>
    <x v="56"/>
    <x v="52"/>
    <x v="54"/>
    <x v="0"/>
  </r>
  <r>
    <x v="0"/>
    <x v="3"/>
    <x v="3"/>
    <x v="1"/>
    <x v="1"/>
    <x v="1"/>
    <x v="1"/>
    <x v="56"/>
    <x v="49"/>
    <x v="54"/>
    <x v="57"/>
    <x v="42"/>
    <x v="55"/>
    <x v="0"/>
  </r>
  <r>
    <x v="0"/>
    <x v="3"/>
    <x v="3"/>
    <x v="15"/>
    <x v="15"/>
    <x v="15"/>
    <x v="2"/>
    <x v="57"/>
    <x v="50"/>
    <x v="55"/>
    <x v="58"/>
    <x v="54"/>
    <x v="36"/>
    <x v="0"/>
  </r>
  <r>
    <x v="0"/>
    <x v="3"/>
    <x v="3"/>
    <x v="2"/>
    <x v="2"/>
    <x v="2"/>
    <x v="3"/>
    <x v="58"/>
    <x v="51"/>
    <x v="56"/>
    <x v="59"/>
    <x v="43"/>
    <x v="56"/>
    <x v="0"/>
  </r>
  <r>
    <x v="0"/>
    <x v="3"/>
    <x v="3"/>
    <x v="9"/>
    <x v="9"/>
    <x v="9"/>
    <x v="4"/>
    <x v="59"/>
    <x v="52"/>
    <x v="57"/>
    <x v="60"/>
    <x v="47"/>
    <x v="57"/>
    <x v="0"/>
  </r>
  <r>
    <x v="0"/>
    <x v="3"/>
    <x v="3"/>
    <x v="12"/>
    <x v="12"/>
    <x v="12"/>
    <x v="5"/>
    <x v="60"/>
    <x v="53"/>
    <x v="50"/>
    <x v="61"/>
    <x v="41"/>
    <x v="58"/>
    <x v="0"/>
  </r>
  <r>
    <x v="0"/>
    <x v="3"/>
    <x v="3"/>
    <x v="5"/>
    <x v="5"/>
    <x v="5"/>
    <x v="6"/>
    <x v="61"/>
    <x v="54"/>
    <x v="44"/>
    <x v="62"/>
    <x v="44"/>
    <x v="17"/>
    <x v="0"/>
  </r>
  <r>
    <x v="0"/>
    <x v="3"/>
    <x v="3"/>
    <x v="11"/>
    <x v="11"/>
    <x v="11"/>
    <x v="7"/>
    <x v="62"/>
    <x v="7"/>
    <x v="36"/>
    <x v="63"/>
    <x v="50"/>
    <x v="15"/>
    <x v="0"/>
  </r>
  <r>
    <x v="0"/>
    <x v="3"/>
    <x v="3"/>
    <x v="6"/>
    <x v="6"/>
    <x v="6"/>
    <x v="8"/>
    <x v="48"/>
    <x v="29"/>
    <x v="51"/>
    <x v="64"/>
    <x v="55"/>
    <x v="48"/>
    <x v="1"/>
  </r>
  <r>
    <x v="0"/>
    <x v="3"/>
    <x v="3"/>
    <x v="21"/>
    <x v="21"/>
    <x v="21"/>
    <x v="9"/>
    <x v="49"/>
    <x v="55"/>
    <x v="36"/>
    <x v="63"/>
    <x v="47"/>
    <x v="57"/>
    <x v="0"/>
  </r>
  <r>
    <x v="0"/>
    <x v="3"/>
    <x v="3"/>
    <x v="10"/>
    <x v="10"/>
    <x v="10"/>
    <x v="9"/>
    <x v="49"/>
    <x v="55"/>
    <x v="58"/>
    <x v="65"/>
    <x v="53"/>
    <x v="59"/>
    <x v="0"/>
  </r>
  <r>
    <x v="0"/>
    <x v="3"/>
    <x v="3"/>
    <x v="26"/>
    <x v="26"/>
    <x v="26"/>
    <x v="9"/>
    <x v="49"/>
    <x v="55"/>
    <x v="36"/>
    <x v="63"/>
    <x v="47"/>
    <x v="57"/>
    <x v="0"/>
  </r>
  <r>
    <x v="0"/>
    <x v="3"/>
    <x v="3"/>
    <x v="7"/>
    <x v="7"/>
    <x v="7"/>
    <x v="12"/>
    <x v="50"/>
    <x v="44"/>
    <x v="59"/>
    <x v="66"/>
    <x v="52"/>
    <x v="54"/>
    <x v="1"/>
  </r>
  <r>
    <x v="0"/>
    <x v="3"/>
    <x v="3"/>
    <x v="13"/>
    <x v="13"/>
    <x v="13"/>
    <x v="13"/>
    <x v="51"/>
    <x v="45"/>
    <x v="60"/>
    <x v="67"/>
    <x v="23"/>
    <x v="60"/>
    <x v="0"/>
  </r>
  <r>
    <x v="0"/>
    <x v="3"/>
    <x v="3"/>
    <x v="18"/>
    <x v="18"/>
    <x v="18"/>
    <x v="13"/>
    <x v="51"/>
    <x v="45"/>
    <x v="52"/>
    <x v="68"/>
    <x v="42"/>
    <x v="55"/>
    <x v="0"/>
  </r>
  <r>
    <x v="0"/>
    <x v="3"/>
    <x v="3"/>
    <x v="17"/>
    <x v="17"/>
    <x v="17"/>
    <x v="13"/>
    <x v="51"/>
    <x v="45"/>
    <x v="36"/>
    <x v="63"/>
    <x v="46"/>
    <x v="61"/>
    <x v="0"/>
  </r>
  <r>
    <x v="0"/>
    <x v="3"/>
    <x v="3"/>
    <x v="8"/>
    <x v="8"/>
    <x v="8"/>
    <x v="13"/>
    <x v="51"/>
    <x v="45"/>
    <x v="61"/>
    <x v="69"/>
    <x v="43"/>
    <x v="56"/>
    <x v="0"/>
  </r>
  <r>
    <x v="0"/>
    <x v="3"/>
    <x v="3"/>
    <x v="23"/>
    <x v="23"/>
    <x v="23"/>
    <x v="17"/>
    <x v="52"/>
    <x v="14"/>
    <x v="50"/>
    <x v="61"/>
    <x v="55"/>
    <x v="48"/>
    <x v="0"/>
  </r>
  <r>
    <x v="0"/>
    <x v="3"/>
    <x v="3"/>
    <x v="3"/>
    <x v="3"/>
    <x v="3"/>
    <x v="17"/>
    <x v="52"/>
    <x v="14"/>
    <x v="61"/>
    <x v="69"/>
    <x v="56"/>
    <x v="62"/>
    <x v="0"/>
  </r>
  <r>
    <x v="0"/>
    <x v="3"/>
    <x v="3"/>
    <x v="27"/>
    <x v="27"/>
    <x v="27"/>
    <x v="19"/>
    <x v="63"/>
    <x v="56"/>
    <x v="51"/>
    <x v="64"/>
    <x v="47"/>
    <x v="57"/>
    <x v="0"/>
  </r>
  <r>
    <x v="0"/>
    <x v="3"/>
    <x v="3"/>
    <x v="19"/>
    <x v="19"/>
    <x v="19"/>
    <x v="19"/>
    <x v="63"/>
    <x v="56"/>
    <x v="51"/>
    <x v="64"/>
    <x v="47"/>
    <x v="57"/>
    <x v="0"/>
  </r>
  <r>
    <x v="0"/>
    <x v="3"/>
    <x v="3"/>
    <x v="28"/>
    <x v="28"/>
    <x v="28"/>
    <x v="19"/>
    <x v="63"/>
    <x v="56"/>
    <x v="62"/>
    <x v="70"/>
    <x v="55"/>
    <x v="48"/>
    <x v="0"/>
  </r>
  <r>
    <x v="0"/>
    <x v="3"/>
    <x v="3"/>
    <x v="4"/>
    <x v="4"/>
    <x v="4"/>
    <x v="19"/>
    <x v="63"/>
    <x v="56"/>
    <x v="63"/>
    <x v="71"/>
    <x v="56"/>
    <x v="62"/>
    <x v="0"/>
  </r>
  <r>
    <x v="0"/>
    <x v="4"/>
    <x v="4"/>
    <x v="1"/>
    <x v="1"/>
    <x v="1"/>
    <x v="0"/>
    <x v="64"/>
    <x v="57"/>
    <x v="64"/>
    <x v="72"/>
    <x v="42"/>
    <x v="63"/>
    <x v="0"/>
  </r>
  <r>
    <x v="0"/>
    <x v="4"/>
    <x v="4"/>
    <x v="2"/>
    <x v="2"/>
    <x v="2"/>
    <x v="1"/>
    <x v="65"/>
    <x v="58"/>
    <x v="65"/>
    <x v="73"/>
    <x v="44"/>
    <x v="64"/>
    <x v="0"/>
  </r>
  <r>
    <x v="0"/>
    <x v="4"/>
    <x v="4"/>
    <x v="3"/>
    <x v="3"/>
    <x v="3"/>
    <x v="2"/>
    <x v="66"/>
    <x v="59"/>
    <x v="66"/>
    <x v="74"/>
    <x v="46"/>
    <x v="65"/>
    <x v="0"/>
  </r>
  <r>
    <x v="0"/>
    <x v="4"/>
    <x v="4"/>
    <x v="0"/>
    <x v="0"/>
    <x v="0"/>
    <x v="3"/>
    <x v="67"/>
    <x v="60"/>
    <x v="55"/>
    <x v="75"/>
    <x v="57"/>
    <x v="66"/>
    <x v="0"/>
  </r>
  <r>
    <x v="0"/>
    <x v="4"/>
    <x v="4"/>
    <x v="4"/>
    <x v="4"/>
    <x v="4"/>
    <x v="4"/>
    <x v="68"/>
    <x v="61"/>
    <x v="67"/>
    <x v="76"/>
    <x v="49"/>
    <x v="67"/>
    <x v="0"/>
  </r>
  <r>
    <x v="0"/>
    <x v="4"/>
    <x v="4"/>
    <x v="5"/>
    <x v="5"/>
    <x v="5"/>
    <x v="5"/>
    <x v="69"/>
    <x v="62"/>
    <x v="55"/>
    <x v="75"/>
    <x v="46"/>
    <x v="65"/>
    <x v="0"/>
  </r>
  <r>
    <x v="0"/>
    <x v="4"/>
    <x v="4"/>
    <x v="14"/>
    <x v="14"/>
    <x v="14"/>
    <x v="6"/>
    <x v="70"/>
    <x v="63"/>
    <x v="61"/>
    <x v="18"/>
    <x v="58"/>
    <x v="68"/>
    <x v="0"/>
  </r>
  <r>
    <x v="0"/>
    <x v="4"/>
    <x v="4"/>
    <x v="8"/>
    <x v="8"/>
    <x v="8"/>
    <x v="7"/>
    <x v="71"/>
    <x v="64"/>
    <x v="56"/>
    <x v="77"/>
    <x v="44"/>
    <x v="64"/>
    <x v="0"/>
  </r>
  <r>
    <x v="0"/>
    <x v="4"/>
    <x v="4"/>
    <x v="6"/>
    <x v="6"/>
    <x v="6"/>
    <x v="8"/>
    <x v="72"/>
    <x v="65"/>
    <x v="57"/>
    <x v="78"/>
    <x v="59"/>
    <x v="69"/>
    <x v="1"/>
  </r>
  <r>
    <x v="0"/>
    <x v="4"/>
    <x v="4"/>
    <x v="16"/>
    <x v="16"/>
    <x v="16"/>
    <x v="9"/>
    <x v="44"/>
    <x v="66"/>
    <x v="44"/>
    <x v="79"/>
    <x v="60"/>
    <x v="70"/>
    <x v="0"/>
  </r>
  <r>
    <x v="0"/>
    <x v="4"/>
    <x v="4"/>
    <x v="7"/>
    <x v="7"/>
    <x v="7"/>
    <x v="10"/>
    <x v="73"/>
    <x v="67"/>
    <x v="57"/>
    <x v="78"/>
    <x v="24"/>
    <x v="71"/>
    <x v="0"/>
  </r>
  <r>
    <x v="0"/>
    <x v="4"/>
    <x v="4"/>
    <x v="17"/>
    <x v="17"/>
    <x v="17"/>
    <x v="10"/>
    <x v="73"/>
    <x v="67"/>
    <x v="68"/>
    <x v="65"/>
    <x v="52"/>
    <x v="1"/>
    <x v="0"/>
  </r>
  <r>
    <x v="0"/>
    <x v="4"/>
    <x v="4"/>
    <x v="11"/>
    <x v="11"/>
    <x v="11"/>
    <x v="12"/>
    <x v="74"/>
    <x v="10"/>
    <x v="44"/>
    <x v="79"/>
    <x v="23"/>
    <x v="72"/>
    <x v="0"/>
  </r>
  <r>
    <x v="0"/>
    <x v="4"/>
    <x v="4"/>
    <x v="13"/>
    <x v="13"/>
    <x v="13"/>
    <x v="13"/>
    <x v="75"/>
    <x v="68"/>
    <x v="69"/>
    <x v="80"/>
    <x v="33"/>
    <x v="73"/>
    <x v="0"/>
  </r>
  <r>
    <x v="0"/>
    <x v="4"/>
    <x v="4"/>
    <x v="10"/>
    <x v="10"/>
    <x v="10"/>
    <x v="13"/>
    <x v="75"/>
    <x v="68"/>
    <x v="68"/>
    <x v="65"/>
    <x v="46"/>
    <x v="65"/>
    <x v="0"/>
  </r>
  <r>
    <x v="0"/>
    <x v="4"/>
    <x v="4"/>
    <x v="25"/>
    <x v="25"/>
    <x v="25"/>
    <x v="15"/>
    <x v="45"/>
    <x v="69"/>
    <x v="62"/>
    <x v="81"/>
    <x v="29"/>
    <x v="74"/>
    <x v="0"/>
  </r>
  <r>
    <x v="0"/>
    <x v="4"/>
    <x v="4"/>
    <x v="12"/>
    <x v="12"/>
    <x v="12"/>
    <x v="16"/>
    <x v="59"/>
    <x v="15"/>
    <x v="69"/>
    <x v="80"/>
    <x v="61"/>
    <x v="75"/>
    <x v="0"/>
  </r>
  <r>
    <x v="0"/>
    <x v="4"/>
    <x v="4"/>
    <x v="26"/>
    <x v="26"/>
    <x v="26"/>
    <x v="17"/>
    <x v="46"/>
    <x v="30"/>
    <x v="57"/>
    <x v="78"/>
    <x v="46"/>
    <x v="65"/>
    <x v="0"/>
  </r>
  <r>
    <x v="0"/>
    <x v="4"/>
    <x v="4"/>
    <x v="18"/>
    <x v="18"/>
    <x v="18"/>
    <x v="18"/>
    <x v="47"/>
    <x v="70"/>
    <x v="44"/>
    <x v="79"/>
    <x v="42"/>
    <x v="63"/>
    <x v="0"/>
  </r>
  <r>
    <x v="0"/>
    <x v="4"/>
    <x v="4"/>
    <x v="29"/>
    <x v="29"/>
    <x v="29"/>
    <x v="19"/>
    <x v="61"/>
    <x v="33"/>
    <x v="58"/>
    <x v="82"/>
    <x v="46"/>
    <x v="65"/>
    <x v="0"/>
  </r>
  <r>
    <x v="0"/>
    <x v="5"/>
    <x v="5"/>
    <x v="1"/>
    <x v="1"/>
    <x v="1"/>
    <x v="0"/>
    <x v="76"/>
    <x v="71"/>
    <x v="70"/>
    <x v="83"/>
    <x v="45"/>
    <x v="76"/>
    <x v="0"/>
  </r>
  <r>
    <x v="0"/>
    <x v="5"/>
    <x v="5"/>
    <x v="3"/>
    <x v="3"/>
    <x v="3"/>
    <x v="1"/>
    <x v="77"/>
    <x v="72"/>
    <x v="71"/>
    <x v="84"/>
    <x v="53"/>
    <x v="77"/>
    <x v="0"/>
  </r>
  <r>
    <x v="0"/>
    <x v="5"/>
    <x v="5"/>
    <x v="2"/>
    <x v="2"/>
    <x v="2"/>
    <x v="2"/>
    <x v="78"/>
    <x v="73"/>
    <x v="38"/>
    <x v="85"/>
    <x v="43"/>
    <x v="78"/>
    <x v="0"/>
  </r>
  <r>
    <x v="0"/>
    <x v="5"/>
    <x v="5"/>
    <x v="0"/>
    <x v="0"/>
    <x v="0"/>
    <x v="3"/>
    <x v="79"/>
    <x v="60"/>
    <x v="72"/>
    <x v="86"/>
    <x v="62"/>
    <x v="79"/>
    <x v="0"/>
  </r>
  <r>
    <x v="0"/>
    <x v="5"/>
    <x v="5"/>
    <x v="5"/>
    <x v="5"/>
    <x v="5"/>
    <x v="4"/>
    <x v="42"/>
    <x v="74"/>
    <x v="73"/>
    <x v="87"/>
    <x v="59"/>
    <x v="80"/>
    <x v="0"/>
  </r>
  <r>
    <x v="0"/>
    <x v="5"/>
    <x v="5"/>
    <x v="4"/>
    <x v="4"/>
    <x v="4"/>
    <x v="4"/>
    <x v="42"/>
    <x v="74"/>
    <x v="74"/>
    <x v="88"/>
    <x v="55"/>
    <x v="61"/>
    <x v="0"/>
  </r>
  <r>
    <x v="0"/>
    <x v="5"/>
    <x v="5"/>
    <x v="10"/>
    <x v="10"/>
    <x v="10"/>
    <x v="6"/>
    <x v="80"/>
    <x v="75"/>
    <x v="34"/>
    <x v="89"/>
    <x v="55"/>
    <x v="61"/>
    <x v="0"/>
  </r>
  <r>
    <x v="0"/>
    <x v="5"/>
    <x v="5"/>
    <x v="9"/>
    <x v="9"/>
    <x v="9"/>
    <x v="7"/>
    <x v="81"/>
    <x v="76"/>
    <x v="75"/>
    <x v="82"/>
    <x v="63"/>
    <x v="81"/>
    <x v="0"/>
  </r>
  <r>
    <x v="0"/>
    <x v="5"/>
    <x v="5"/>
    <x v="8"/>
    <x v="8"/>
    <x v="8"/>
    <x v="8"/>
    <x v="82"/>
    <x v="77"/>
    <x v="76"/>
    <x v="90"/>
    <x v="52"/>
    <x v="82"/>
    <x v="0"/>
  </r>
  <r>
    <x v="0"/>
    <x v="5"/>
    <x v="5"/>
    <x v="12"/>
    <x v="12"/>
    <x v="12"/>
    <x v="9"/>
    <x v="43"/>
    <x v="54"/>
    <x v="46"/>
    <x v="91"/>
    <x v="62"/>
    <x v="79"/>
    <x v="0"/>
  </r>
  <r>
    <x v="0"/>
    <x v="5"/>
    <x v="5"/>
    <x v="11"/>
    <x v="11"/>
    <x v="11"/>
    <x v="10"/>
    <x v="75"/>
    <x v="11"/>
    <x v="77"/>
    <x v="92"/>
    <x v="52"/>
    <x v="82"/>
    <x v="0"/>
  </r>
  <r>
    <x v="0"/>
    <x v="5"/>
    <x v="5"/>
    <x v="14"/>
    <x v="14"/>
    <x v="14"/>
    <x v="10"/>
    <x v="75"/>
    <x v="11"/>
    <x v="78"/>
    <x v="93"/>
    <x v="41"/>
    <x v="83"/>
    <x v="0"/>
  </r>
  <r>
    <x v="0"/>
    <x v="5"/>
    <x v="5"/>
    <x v="6"/>
    <x v="6"/>
    <x v="6"/>
    <x v="10"/>
    <x v="75"/>
    <x v="11"/>
    <x v="37"/>
    <x v="94"/>
    <x v="24"/>
    <x v="45"/>
    <x v="0"/>
  </r>
  <r>
    <x v="0"/>
    <x v="5"/>
    <x v="5"/>
    <x v="16"/>
    <x v="16"/>
    <x v="16"/>
    <x v="13"/>
    <x v="45"/>
    <x v="78"/>
    <x v="63"/>
    <x v="55"/>
    <x v="23"/>
    <x v="84"/>
    <x v="0"/>
  </r>
  <r>
    <x v="0"/>
    <x v="5"/>
    <x v="5"/>
    <x v="30"/>
    <x v="30"/>
    <x v="30"/>
    <x v="14"/>
    <x v="46"/>
    <x v="79"/>
    <x v="45"/>
    <x v="51"/>
    <x v="29"/>
    <x v="85"/>
    <x v="0"/>
  </r>
  <r>
    <x v="0"/>
    <x v="5"/>
    <x v="5"/>
    <x v="31"/>
    <x v="31"/>
    <x v="31"/>
    <x v="14"/>
    <x v="46"/>
    <x v="79"/>
    <x v="49"/>
    <x v="95"/>
    <x v="63"/>
    <x v="81"/>
    <x v="0"/>
  </r>
  <r>
    <x v="0"/>
    <x v="5"/>
    <x v="5"/>
    <x v="19"/>
    <x v="19"/>
    <x v="19"/>
    <x v="16"/>
    <x v="47"/>
    <x v="80"/>
    <x v="50"/>
    <x v="96"/>
    <x v="64"/>
    <x v="19"/>
    <x v="0"/>
  </r>
  <r>
    <x v="0"/>
    <x v="5"/>
    <x v="5"/>
    <x v="13"/>
    <x v="13"/>
    <x v="13"/>
    <x v="17"/>
    <x v="83"/>
    <x v="81"/>
    <x v="60"/>
    <x v="97"/>
    <x v="48"/>
    <x v="9"/>
    <x v="0"/>
  </r>
  <r>
    <x v="0"/>
    <x v="5"/>
    <x v="5"/>
    <x v="21"/>
    <x v="21"/>
    <x v="21"/>
    <x v="17"/>
    <x v="83"/>
    <x v="81"/>
    <x v="50"/>
    <x v="96"/>
    <x v="36"/>
    <x v="86"/>
    <x v="0"/>
  </r>
  <r>
    <x v="0"/>
    <x v="5"/>
    <x v="5"/>
    <x v="7"/>
    <x v="7"/>
    <x v="7"/>
    <x v="19"/>
    <x v="60"/>
    <x v="82"/>
    <x v="75"/>
    <x v="82"/>
    <x v="50"/>
    <x v="87"/>
    <x v="0"/>
  </r>
  <r>
    <x v="0"/>
    <x v="6"/>
    <x v="6"/>
    <x v="1"/>
    <x v="1"/>
    <x v="1"/>
    <x v="0"/>
    <x v="84"/>
    <x v="83"/>
    <x v="79"/>
    <x v="98"/>
    <x v="53"/>
    <x v="88"/>
    <x v="0"/>
  </r>
  <r>
    <x v="0"/>
    <x v="6"/>
    <x v="6"/>
    <x v="0"/>
    <x v="0"/>
    <x v="0"/>
    <x v="1"/>
    <x v="85"/>
    <x v="84"/>
    <x v="56"/>
    <x v="99"/>
    <x v="51"/>
    <x v="89"/>
    <x v="0"/>
  </r>
  <r>
    <x v="0"/>
    <x v="6"/>
    <x v="6"/>
    <x v="2"/>
    <x v="2"/>
    <x v="2"/>
    <x v="2"/>
    <x v="58"/>
    <x v="85"/>
    <x v="56"/>
    <x v="99"/>
    <x v="43"/>
    <x v="90"/>
    <x v="0"/>
  </r>
  <r>
    <x v="0"/>
    <x v="6"/>
    <x v="6"/>
    <x v="3"/>
    <x v="3"/>
    <x v="3"/>
    <x v="3"/>
    <x v="86"/>
    <x v="86"/>
    <x v="80"/>
    <x v="100"/>
    <x v="56"/>
    <x v="62"/>
    <x v="0"/>
  </r>
  <r>
    <x v="0"/>
    <x v="6"/>
    <x v="6"/>
    <x v="7"/>
    <x v="7"/>
    <x v="7"/>
    <x v="4"/>
    <x v="59"/>
    <x v="87"/>
    <x v="43"/>
    <x v="101"/>
    <x v="45"/>
    <x v="91"/>
    <x v="0"/>
  </r>
  <r>
    <x v="0"/>
    <x v="6"/>
    <x v="6"/>
    <x v="4"/>
    <x v="4"/>
    <x v="4"/>
    <x v="5"/>
    <x v="87"/>
    <x v="88"/>
    <x v="41"/>
    <x v="102"/>
    <x v="46"/>
    <x v="92"/>
    <x v="0"/>
  </r>
  <r>
    <x v="0"/>
    <x v="6"/>
    <x v="6"/>
    <x v="6"/>
    <x v="6"/>
    <x v="6"/>
    <x v="6"/>
    <x v="48"/>
    <x v="89"/>
    <x v="47"/>
    <x v="103"/>
    <x v="54"/>
    <x v="93"/>
    <x v="0"/>
  </r>
  <r>
    <x v="0"/>
    <x v="6"/>
    <x v="6"/>
    <x v="11"/>
    <x v="11"/>
    <x v="11"/>
    <x v="7"/>
    <x v="51"/>
    <x v="77"/>
    <x v="59"/>
    <x v="104"/>
    <x v="52"/>
    <x v="15"/>
    <x v="0"/>
  </r>
  <r>
    <x v="0"/>
    <x v="6"/>
    <x v="6"/>
    <x v="15"/>
    <x v="15"/>
    <x v="15"/>
    <x v="8"/>
    <x v="63"/>
    <x v="90"/>
    <x v="48"/>
    <x v="105"/>
    <x v="51"/>
    <x v="89"/>
    <x v="0"/>
  </r>
  <r>
    <x v="0"/>
    <x v="6"/>
    <x v="6"/>
    <x v="5"/>
    <x v="5"/>
    <x v="5"/>
    <x v="8"/>
    <x v="63"/>
    <x v="90"/>
    <x v="36"/>
    <x v="106"/>
    <x v="44"/>
    <x v="43"/>
    <x v="0"/>
  </r>
  <r>
    <x v="0"/>
    <x v="6"/>
    <x v="6"/>
    <x v="10"/>
    <x v="10"/>
    <x v="10"/>
    <x v="8"/>
    <x v="63"/>
    <x v="90"/>
    <x v="36"/>
    <x v="106"/>
    <x v="44"/>
    <x v="43"/>
    <x v="0"/>
  </r>
  <r>
    <x v="0"/>
    <x v="6"/>
    <x v="6"/>
    <x v="13"/>
    <x v="13"/>
    <x v="13"/>
    <x v="11"/>
    <x v="53"/>
    <x v="91"/>
    <x v="48"/>
    <x v="105"/>
    <x v="23"/>
    <x v="94"/>
    <x v="0"/>
  </r>
  <r>
    <x v="0"/>
    <x v="6"/>
    <x v="6"/>
    <x v="12"/>
    <x v="12"/>
    <x v="12"/>
    <x v="11"/>
    <x v="53"/>
    <x v="91"/>
    <x v="81"/>
    <x v="107"/>
    <x v="59"/>
    <x v="95"/>
    <x v="0"/>
  </r>
  <r>
    <x v="0"/>
    <x v="6"/>
    <x v="6"/>
    <x v="32"/>
    <x v="32"/>
    <x v="32"/>
    <x v="13"/>
    <x v="54"/>
    <x v="92"/>
    <x v="81"/>
    <x v="107"/>
    <x v="60"/>
    <x v="58"/>
    <x v="0"/>
  </r>
  <r>
    <x v="0"/>
    <x v="6"/>
    <x v="6"/>
    <x v="33"/>
    <x v="33"/>
    <x v="33"/>
    <x v="14"/>
    <x v="88"/>
    <x v="93"/>
    <x v="62"/>
    <x v="50"/>
    <x v="52"/>
    <x v="15"/>
    <x v="0"/>
  </r>
  <r>
    <x v="0"/>
    <x v="6"/>
    <x v="6"/>
    <x v="17"/>
    <x v="17"/>
    <x v="17"/>
    <x v="14"/>
    <x v="88"/>
    <x v="93"/>
    <x v="51"/>
    <x v="108"/>
    <x v="45"/>
    <x v="91"/>
    <x v="0"/>
  </r>
  <r>
    <x v="0"/>
    <x v="6"/>
    <x v="6"/>
    <x v="26"/>
    <x v="26"/>
    <x v="26"/>
    <x v="14"/>
    <x v="88"/>
    <x v="93"/>
    <x v="47"/>
    <x v="103"/>
    <x v="53"/>
    <x v="88"/>
    <x v="0"/>
  </r>
  <r>
    <x v="0"/>
    <x v="6"/>
    <x v="6"/>
    <x v="29"/>
    <x v="29"/>
    <x v="29"/>
    <x v="17"/>
    <x v="89"/>
    <x v="79"/>
    <x v="46"/>
    <x v="9"/>
    <x v="46"/>
    <x v="92"/>
    <x v="0"/>
  </r>
  <r>
    <x v="0"/>
    <x v="6"/>
    <x v="6"/>
    <x v="21"/>
    <x v="21"/>
    <x v="21"/>
    <x v="18"/>
    <x v="90"/>
    <x v="81"/>
    <x v="62"/>
    <x v="50"/>
    <x v="42"/>
    <x v="52"/>
    <x v="0"/>
  </r>
  <r>
    <x v="0"/>
    <x v="6"/>
    <x v="6"/>
    <x v="8"/>
    <x v="8"/>
    <x v="8"/>
    <x v="18"/>
    <x v="90"/>
    <x v="81"/>
    <x v="47"/>
    <x v="103"/>
    <x v="56"/>
    <x v="62"/>
    <x v="0"/>
  </r>
  <r>
    <x v="0"/>
    <x v="7"/>
    <x v="7"/>
    <x v="1"/>
    <x v="1"/>
    <x v="1"/>
    <x v="0"/>
    <x v="91"/>
    <x v="94"/>
    <x v="26"/>
    <x v="109"/>
    <x v="44"/>
    <x v="96"/>
    <x v="0"/>
  </r>
  <r>
    <x v="0"/>
    <x v="7"/>
    <x v="7"/>
    <x v="2"/>
    <x v="2"/>
    <x v="2"/>
    <x v="1"/>
    <x v="86"/>
    <x v="95"/>
    <x v="80"/>
    <x v="110"/>
    <x v="56"/>
    <x v="62"/>
    <x v="0"/>
  </r>
  <r>
    <x v="0"/>
    <x v="7"/>
    <x v="7"/>
    <x v="0"/>
    <x v="0"/>
    <x v="0"/>
    <x v="2"/>
    <x v="87"/>
    <x v="96"/>
    <x v="57"/>
    <x v="111"/>
    <x v="42"/>
    <x v="97"/>
    <x v="0"/>
  </r>
  <r>
    <x v="0"/>
    <x v="7"/>
    <x v="7"/>
    <x v="13"/>
    <x v="13"/>
    <x v="13"/>
    <x v="3"/>
    <x v="51"/>
    <x v="97"/>
    <x v="33"/>
    <x v="112"/>
    <x v="54"/>
    <x v="98"/>
    <x v="0"/>
  </r>
  <r>
    <x v="0"/>
    <x v="7"/>
    <x v="7"/>
    <x v="11"/>
    <x v="11"/>
    <x v="11"/>
    <x v="4"/>
    <x v="52"/>
    <x v="40"/>
    <x v="33"/>
    <x v="112"/>
    <x v="50"/>
    <x v="99"/>
    <x v="0"/>
  </r>
  <r>
    <x v="0"/>
    <x v="7"/>
    <x v="7"/>
    <x v="18"/>
    <x v="18"/>
    <x v="18"/>
    <x v="5"/>
    <x v="53"/>
    <x v="25"/>
    <x v="52"/>
    <x v="113"/>
    <x v="44"/>
    <x v="96"/>
    <x v="0"/>
  </r>
  <r>
    <x v="0"/>
    <x v="7"/>
    <x v="7"/>
    <x v="5"/>
    <x v="5"/>
    <x v="5"/>
    <x v="6"/>
    <x v="54"/>
    <x v="98"/>
    <x v="78"/>
    <x v="114"/>
    <x v="56"/>
    <x v="62"/>
    <x v="0"/>
  </r>
  <r>
    <x v="0"/>
    <x v="7"/>
    <x v="7"/>
    <x v="3"/>
    <x v="3"/>
    <x v="3"/>
    <x v="6"/>
    <x v="54"/>
    <x v="98"/>
    <x v="78"/>
    <x v="114"/>
    <x v="56"/>
    <x v="62"/>
    <x v="0"/>
  </r>
  <r>
    <x v="0"/>
    <x v="7"/>
    <x v="7"/>
    <x v="6"/>
    <x v="6"/>
    <x v="6"/>
    <x v="8"/>
    <x v="89"/>
    <x v="99"/>
    <x v="50"/>
    <x v="115"/>
    <x v="42"/>
    <x v="97"/>
    <x v="0"/>
  </r>
  <r>
    <x v="0"/>
    <x v="7"/>
    <x v="7"/>
    <x v="4"/>
    <x v="4"/>
    <x v="4"/>
    <x v="8"/>
    <x v="89"/>
    <x v="99"/>
    <x v="52"/>
    <x v="113"/>
    <x v="56"/>
    <x v="62"/>
    <x v="0"/>
  </r>
  <r>
    <x v="0"/>
    <x v="7"/>
    <x v="7"/>
    <x v="29"/>
    <x v="29"/>
    <x v="29"/>
    <x v="10"/>
    <x v="90"/>
    <x v="28"/>
    <x v="50"/>
    <x v="115"/>
    <x v="46"/>
    <x v="86"/>
    <x v="0"/>
  </r>
  <r>
    <x v="0"/>
    <x v="7"/>
    <x v="7"/>
    <x v="9"/>
    <x v="9"/>
    <x v="9"/>
    <x v="11"/>
    <x v="92"/>
    <x v="66"/>
    <x v="62"/>
    <x v="116"/>
    <x v="46"/>
    <x v="86"/>
    <x v="0"/>
  </r>
  <r>
    <x v="0"/>
    <x v="7"/>
    <x v="7"/>
    <x v="27"/>
    <x v="27"/>
    <x v="27"/>
    <x v="11"/>
    <x v="92"/>
    <x v="66"/>
    <x v="48"/>
    <x v="33"/>
    <x v="50"/>
    <x v="99"/>
    <x v="0"/>
  </r>
  <r>
    <x v="0"/>
    <x v="7"/>
    <x v="7"/>
    <x v="7"/>
    <x v="7"/>
    <x v="7"/>
    <x v="11"/>
    <x v="92"/>
    <x v="66"/>
    <x v="33"/>
    <x v="112"/>
    <x v="53"/>
    <x v="100"/>
    <x v="0"/>
  </r>
  <r>
    <x v="0"/>
    <x v="7"/>
    <x v="7"/>
    <x v="10"/>
    <x v="10"/>
    <x v="10"/>
    <x v="11"/>
    <x v="92"/>
    <x v="66"/>
    <x v="59"/>
    <x v="117"/>
    <x v="56"/>
    <x v="62"/>
    <x v="0"/>
  </r>
  <r>
    <x v="0"/>
    <x v="7"/>
    <x v="7"/>
    <x v="21"/>
    <x v="21"/>
    <x v="21"/>
    <x v="15"/>
    <x v="93"/>
    <x v="100"/>
    <x v="46"/>
    <x v="118"/>
    <x v="53"/>
    <x v="100"/>
    <x v="0"/>
  </r>
  <r>
    <x v="0"/>
    <x v="7"/>
    <x v="7"/>
    <x v="25"/>
    <x v="25"/>
    <x v="25"/>
    <x v="15"/>
    <x v="93"/>
    <x v="100"/>
    <x v="45"/>
    <x v="119"/>
    <x v="47"/>
    <x v="101"/>
    <x v="0"/>
  </r>
  <r>
    <x v="0"/>
    <x v="7"/>
    <x v="7"/>
    <x v="8"/>
    <x v="8"/>
    <x v="8"/>
    <x v="15"/>
    <x v="93"/>
    <x v="100"/>
    <x v="50"/>
    <x v="115"/>
    <x v="44"/>
    <x v="96"/>
    <x v="0"/>
  </r>
  <r>
    <x v="0"/>
    <x v="7"/>
    <x v="7"/>
    <x v="30"/>
    <x v="30"/>
    <x v="30"/>
    <x v="18"/>
    <x v="94"/>
    <x v="30"/>
    <x v="48"/>
    <x v="33"/>
    <x v="42"/>
    <x v="97"/>
    <x v="0"/>
  </r>
  <r>
    <x v="0"/>
    <x v="7"/>
    <x v="7"/>
    <x v="14"/>
    <x v="14"/>
    <x v="14"/>
    <x v="18"/>
    <x v="94"/>
    <x v="30"/>
    <x v="49"/>
    <x v="120"/>
    <x v="47"/>
    <x v="101"/>
    <x v="0"/>
  </r>
  <r>
    <x v="0"/>
    <x v="7"/>
    <x v="7"/>
    <x v="17"/>
    <x v="17"/>
    <x v="17"/>
    <x v="18"/>
    <x v="94"/>
    <x v="30"/>
    <x v="50"/>
    <x v="115"/>
    <x v="43"/>
    <x v="102"/>
    <x v="0"/>
  </r>
  <r>
    <x v="0"/>
    <x v="7"/>
    <x v="7"/>
    <x v="26"/>
    <x v="26"/>
    <x v="26"/>
    <x v="18"/>
    <x v="94"/>
    <x v="30"/>
    <x v="46"/>
    <x v="118"/>
    <x v="56"/>
    <x v="62"/>
    <x v="0"/>
  </r>
  <r>
    <x v="0"/>
    <x v="8"/>
    <x v="8"/>
    <x v="1"/>
    <x v="1"/>
    <x v="1"/>
    <x v="0"/>
    <x v="95"/>
    <x v="0"/>
    <x v="82"/>
    <x v="121"/>
    <x v="50"/>
    <x v="103"/>
    <x v="0"/>
  </r>
  <r>
    <x v="0"/>
    <x v="8"/>
    <x v="8"/>
    <x v="2"/>
    <x v="2"/>
    <x v="2"/>
    <x v="1"/>
    <x v="96"/>
    <x v="101"/>
    <x v="83"/>
    <x v="122"/>
    <x v="44"/>
    <x v="104"/>
    <x v="0"/>
  </r>
  <r>
    <x v="0"/>
    <x v="8"/>
    <x v="8"/>
    <x v="0"/>
    <x v="0"/>
    <x v="0"/>
    <x v="2"/>
    <x v="30"/>
    <x v="102"/>
    <x v="84"/>
    <x v="123"/>
    <x v="64"/>
    <x v="105"/>
    <x v="0"/>
  </r>
  <r>
    <x v="0"/>
    <x v="8"/>
    <x v="8"/>
    <x v="3"/>
    <x v="3"/>
    <x v="3"/>
    <x v="3"/>
    <x v="97"/>
    <x v="103"/>
    <x v="85"/>
    <x v="76"/>
    <x v="42"/>
    <x v="106"/>
    <x v="0"/>
  </r>
  <r>
    <x v="0"/>
    <x v="8"/>
    <x v="8"/>
    <x v="9"/>
    <x v="9"/>
    <x v="9"/>
    <x v="4"/>
    <x v="98"/>
    <x v="5"/>
    <x v="29"/>
    <x v="124"/>
    <x v="65"/>
    <x v="107"/>
    <x v="0"/>
  </r>
  <r>
    <x v="0"/>
    <x v="8"/>
    <x v="8"/>
    <x v="7"/>
    <x v="7"/>
    <x v="7"/>
    <x v="5"/>
    <x v="99"/>
    <x v="104"/>
    <x v="80"/>
    <x v="125"/>
    <x v="60"/>
    <x v="108"/>
    <x v="0"/>
  </r>
  <r>
    <x v="0"/>
    <x v="8"/>
    <x v="8"/>
    <x v="6"/>
    <x v="6"/>
    <x v="6"/>
    <x v="6"/>
    <x v="42"/>
    <x v="105"/>
    <x v="86"/>
    <x v="126"/>
    <x v="64"/>
    <x v="105"/>
    <x v="0"/>
  </r>
  <r>
    <x v="0"/>
    <x v="8"/>
    <x v="8"/>
    <x v="4"/>
    <x v="4"/>
    <x v="4"/>
    <x v="7"/>
    <x v="100"/>
    <x v="106"/>
    <x v="34"/>
    <x v="127"/>
    <x v="54"/>
    <x v="87"/>
    <x v="0"/>
  </r>
  <r>
    <x v="0"/>
    <x v="8"/>
    <x v="8"/>
    <x v="11"/>
    <x v="11"/>
    <x v="11"/>
    <x v="8"/>
    <x v="71"/>
    <x v="107"/>
    <x v="76"/>
    <x v="128"/>
    <x v="41"/>
    <x v="109"/>
    <x v="0"/>
  </r>
  <r>
    <x v="0"/>
    <x v="8"/>
    <x v="8"/>
    <x v="5"/>
    <x v="5"/>
    <x v="5"/>
    <x v="8"/>
    <x v="71"/>
    <x v="107"/>
    <x v="87"/>
    <x v="129"/>
    <x v="47"/>
    <x v="110"/>
    <x v="0"/>
  </r>
  <r>
    <x v="0"/>
    <x v="8"/>
    <x v="8"/>
    <x v="14"/>
    <x v="14"/>
    <x v="14"/>
    <x v="10"/>
    <x v="91"/>
    <x v="108"/>
    <x v="78"/>
    <x v="61"/>
    <x v="57"/>
    <x v="111"/>
    <x v="0"/>
  </r>
  <r>
    <x v="0"/>
    <x v="8"/>
    <x v="8"/>
    <x v="26"/>
    <x v="26"/>
    <x v="26"/>
    <x v="10"/>
    <x v="91"/>
    <x v="108"/>
    <x v="88"/>
    <x v="48"/>
    <x v="41"/>
    <x v="109"/>
    <x v="0"/>
  </r>
  <r>
    <x v="0"/>
    <x v="8"/>
    <x v="8"/>
    <x v="17"/>
    <x v="17"/>
    <x v="17"/>
    <x v="12"/>
    <x v="101"/>
    <x v="11"/>
    <x v="29"/>
    <x v="124"/>
    <x v="52"/>
    <x v="32"/>
    <x v="0"/>
  </r>
  <r>
    <x v="0"/>
    <x v="8"/>
    <x v="8"/>
    <x v="8"/>
    <x v="8"/>
    <x v="8"/>
    <x v="12"/>
    <x v="101"/>
    <x v="11"/>
    <x v="34"/>
    <x v="127"/>
    <x v="45"/>
    <x v="112"/>
    <x v="0"/>
  </r>
  <r>
    <x v="0"/>
    <x v="8"/>
    <x v="8"/>
    <x v="29"/>
    <x v="29"/>
    <x v="29"/>
    <x v="14"/>
    <x v="102"/>
    <x v="100"/>
    <x v="89"/>
    <x v="130"/>
    <x v="54"/>
    <x v="87"/>
    <x v="0"/>
  </r>
  <r>
    <x v="0"/>
    <x v="8"/>
    <x v="8"/>
    <x v="18"/>
    <x v="18"/>
    <x v="18"/>
    <x v="15"/>
    <x v="81"/>
    <x v="12"/>
    <x v="32"/>
    <x v="131"/>
    <x v="24"/>
    <x v="113"/>
    <x v="0"/>
  </r>
  <r>
    <x v="0"/>
    <x v="8"/>
    <x v="8"/>
    <x v="19"/>
    <x v="19"/>
    <x v="19"/>
    <x v="16"/>
    <x v="82"/>
    <x v="69"/>
    <x v="78"/>
    <x v="61"/>
    <x v="29"/>
    <x v="114"/>
    <x v="0"/>
  </r>
  <r>
    <x v="0"/>
    <x v="8"/>
    <x v="8"/>
    <x v="13"/>
    <x v="13"/>
    <x v="13"/>
    <x v="17"/>
    <x v="103"/>
    <x v="15"/>
    <x v="33"/>
    <x v="120"/>
    <x v="62"/>
    <x v="115"/>
    <x v="0"/>
  </r>
  <r>
    <x v="0"/>
    <x v="8"/>
    <x v="8"/>
    <x v="22"/>
    <x v="22"/>
    <x v="22"/>
    <x v="17"/>
    <x v="103"/>
    <x v="15"/>
    <x v="35"/>
    <x v="36"/>
    <x v="66"/>
    <x v="116"/>
    <x v="0"/>
  </r>
  <r>
    <x v="0"/>
    <x v="8"/>
    <x v="8"/>
    <x v="27"/>
    <x v="27"/>
    <x v="27"/>
    <x v="19"/>
    <x v="43"/>
    <x v="79"/>
    <x v="47"/>
    <x v="132"/>
    <x v="61"/>
    <x v="117"/>
    <x v="0"/>
  </r>
  <r>
    <x v="0"/>
    <x v="9"/>
    <x v="9"/>
    <x v="2"/>
    <x v="2"/>
    <x v="2"/>
    <x v="0"/>
    <x v="60"/>
    <x v="109"/>
    <x v="41"/>
    <x v="133"/>
    <x v="43"/>
    <x v="100"/>
    <x v="0"/>
  </r>
  <r>
    <x v="0"/>
    <x v="9"/>
    <x v="9"/>
    <x v="1"/>
    <x v="1"/>
    <x v="1"/>
    <x v="1"/>
    <x v="61"/>
    <x v="110"/>
    <x v="90"/>
    <x v="134"/>
    <x v="53"/>
    <x v="118"/>
    <x v="0"/>
  </r>
  <r>
    <x v="0"/>
    <x v="9"/>
    <x v="9"/>
    <x v="9"/>
    <x v="9"/>
    <x v="9"/>
    <x v="2"/>
    <x v="89"/>
    <x v="111"/>
    <x v="47"/>
    <x v="135"/>
    <x v="43"/>
    <x v="100"/>
    <x v="0"/>
  </r>
  <r>
    <x v="0"/>
    <x v="9"/>
    <x v="9"/>
    <x v="6"/>
    <x v="6"/>
    <x v="6"/>
    <x v="3"/>
    <x v="104"/>
    <x v="112"/>
    <x v="48"/>
    <x v="136"/>
    <x v="42"/>
    <x v="119"/>
    <x v="1"/>
  </r>
  <r>
    <x v="0"/>
    <x v="9"/>
    <x v="9"/>
    <x v="7"/>
    <x v="7"/>
    <x v="7"/>
    <x v="4"/>
    <x v="94"/>
    <x v="75"/>
    <x v="46"/>
    <x v="137"/>
    <x v="56"/>
    <x v="62"/>
    <x v="0"/>
  </r>
  <r>
    <x v="0"/>
    <x v="9"/>
    <x v="9"/>
    <x v="13"/>
    <x v="13"/>
    <x v="13"/>
    <x v="5"/>
    <x v="105"/>
    <x v="98"/>
    <x v="49"/>
    <x v="138"/>
    <x v="42"/>
    <x v="119"/>
    <x v="0"/>
  </r>
  <r>
    <x v="0"/>
    <x v="9"/>
    <x v="9"/>
    <x v="11"/>
    <x v="11"/>
    <x v="11"/>
    <x v="5"/>
    <x v="105"/>
    <x v="98"/>
    <x v="62"/>
    <x v="5"/>
    <x v="43"/>
    <x v="100"/>
    <x v="0"/>
  </r>
  <r>
    <x v="0"/>
    <x v="9"/>
    <x v="9"/>
    <x v="34"/>
    <x v="34"/>
    <x v="34"/>
    <x v="5"/>
    <x v="105"/>
    <x v="98"/>
    <x v="69"/>
    <x v="139"/>
    <x v="44"/>
    <x v="14"/>
    <x v="0"/>
  </r>
  <r>
    <x v="0"/>
    <x v="9"/>
    <x v="9"/>
    <x v="5"/>
    <x v="5"/>
    <x v="5"/>
    <x v="8"/>
    <x v="106"/>
    <x v="105"/>
    <x v="69"/>
    <x v="139"/>
    <x v="53"/>
    <x v="118"/>
    <x v="0"/>
  </r>
  <r>
    <x v="0"/>
    <x v="9"/>
    <x v="9"/>
    <x v="10"/>
    <x v="10"/>
    <x v="10"/>
    <x v="8"/>
    <x v="106"/>
    <x v="105"/>
    <x v="69"/>
    <x v="139"/>
    <x v="53"/>
    <x v="118"/>
    <x v="0"/>
  </r>
  <r>
    <x v="0"/>
    <x v="9"/>
    <x v="9"/>
    <x v="8"/>
    <x v="8"/>
    <x v="8"/>
    <x v="8"/>
    <x v="106"/>
    <x v="105"/>
    <x v="60"/>
    <x v="8"/>
    <x v="43"/>
    <x v="100"/>
    <x v="0"/>
  </r>
  <r>
    <x v="0"/>
    <x v="9"/>
    <x v="9"/>
    <x v="35"/>
    <x v="35"/>
    <x v="35"/>
    <x v="8"/>
    <x v="106"/>
    <x v="105"/>
    <x v="35"/>
    <x v="36"/>
    <x v="43"/>
    <x v="100"/>
    <x v="3"/>
  </r>
  <r>
    <x v="0"/>
    <x v="9"/>
    <x v="9"/>
    <x v="18"/>
    <x v="18"/>
    <x v="18"/>
    <x v="12"/>
    <x v="107"/>
    <x v="113"/>
    <x v="48"/>
    <x v="136"/>
    <x v="44"/>
    <x v="14"/>
    <x v="0"/>
  </r>
  <r>
    <x v="0"/>
    <x v="9"/>
    <x v="9"/>
    <x v="36"/>
    <x v="36"/>
    <x v="36"/>
    <x v="12"/>
    <x v="107"/>
    <x v="113"/>
    <x v="45"/>
    <x v="104"/>
    <x v="53"/>
    <x v="118"/>
    <x v="0"/>
  </r>
  <r>
    <x v="0"/>
    <x v="9"/>
    <x v="9"/>
    <x v="26"/>
    <x v="26"/>
    <x v="26"/>
    <x v="12"/>
    <x v="107"/>
    <x v="113"/>
    <x v="48"/>
    <x v="136"/>
    <x v="44"/>
    <x v="14"/>
    <x v="0"/>
  </r>
  <r>
    <x v="0"/>
    <x v="9"/>
    <x v="9"/>
    <x v="27"/>
    <x v="27"/>
    <x v="27"/>
    <x v="15"/>
    <x v="108"/>
    <x v="45"/>
    <x v="35"/>
    <x v="36"/>
    <x v="42"/>
    <x v="119"/>
    <x v="0"/>
  </r>
  <r>
    <x v="0"/>
    <x v="9"/>
    <x v="9"/>
    <x v="12"/>
    <x v="12"/>
    <x v="12"/>
    <x v="15"/>
    <x v="108"/>
    <x v="45"/>
    <x v="48"/>
    <x v="136"/>
    <x v="53"/>
    <x v="118"/>
    <x v="0"/>
  </r>
  <r>
    <x v="0"/>
    <x v="9"/>
    <x v="9"/>
    <x v="4"/>
    <x v="4"/>
    <x v="4"/>
    <x v="15"/>
    <x v="108"/>
    <x v="45"/>
    <x v="69"/>
    <x v="139"/>
    <x v="56"/>
    <x v="62"/>
    <x v="0"/>
  </r>
  <r>
    <x v="0"/>
    <x v="9"/>
    <x v="9"/>
    <x v="3"/>
    <x v="3"/>
    <x v="3"/>
    <x v="15"/>
    <x v="108"/>
    <x v="45"/>
    <x v="69"/>
    <x v="139"/>
    <x v="56"/>
    <x v="62"/>
    <x v="0"/>
  </r>
  <r>
    <x v="0"/>
    <x v="9"/>
    <x v="9"/>
    <x v="16"/>
    <x v="16"/>
    <x v="16"/>
    <x v="15"/>
    <x v="108"/>
    <x v="45"/>
    <x v="91"/>
    <x v="96"/>
    <x v="45"/>
    <x v="120"/>
    <x v="0"/>
  </r>
  <r>
    <x v="0"/>
    <x v="10"/>
    <x v="10"/>
    <x v="1"/>
    <x v="1"/>
    <x v="1"/>
    <x v="0"/>
    <x v="84"/>
    <x v="114"/>
    <x v="54"/>
    <x v="140"/>
    <x v="56"/>
    <x v="62"/>
    <x v="0"/>
  </r>
  <r>
    <x v="0"/>
    <x v="10"/>
    <x v="10"/>
    <x v="0"/>
    <x v="0"/>
    <x v="0"/>
    <x v="1"/>
    <x v="71"/>
    <x v="115"/>
    <x v="86"/>
    <x v="141"/>
    <x v="23"/>
    <x v="111"/>
    <x v="0"/>
  </r>
  <r>
    <x v="0"/>
    <x v="10"/>
    <x v="10"/>
    <x v="2"/>
    <x v="2"/>
    <x v="2"/>
    <x v="2"/>
    <x v="72"/>
    <x v="116"/>
    <x v="34"/>
    <x v="142"/>
    <x v="56"/>
    <x v="62"/>
    <x v="0"/>
  </r>
  <r>
    <x v="0"/>
    <x v="10"/>
    <x v="10"/>
    <x v="3"/>
    <x v="3"/>
    <x v="3"/>
    <x v="3"/>
    <x v="43"/>
    <x v="117"/>
    <x v="86"/>
    <x v="141"/>
    <x v="53"/>
    <x v="121"/>
    <x v="0"/>
  </r>
  <r>
    <x v="0"/>
    <x v="10"/>
    <x v="10"/>
    <x v="4"/>
    <x v="4"/>
    <x v="4"/>
    <x v="4"/>
    <x v="45"/>
    <x v="118"/>
    <x v="43"/>
    <x v="143"/>
    <x v="46"/>
    <x v="26"/>
    <x v="0"/>
  </r>
  <r>
    <x v="0"/>
    <x v="10"/>
    <x v="10"/>
    <x v="5"/>
    <x v="5"/>
    <x v="5"/>
    <x v="5"/>
    <x v="87"/>
    <x v="103"/>
    <x v="90"/>
    <x v="144"/>
    <x v="47"/>
    <x v="108"/>
    <x v="0"/>
  </r>
  <r>
    <x v="0"/>
    <x v="10"/>
    <x v="10"/>
    <x v="12"/>
    <x v="12"/>
    <x v="12"/>
    <x v="6"/>
    <x v="60"/>
    <x v="119"/>
    <x v="45"/>
    <x v="145"/>
    <x v="67"/>
    <x v="122"/>
    <x v="0"/>
  </r>
  <r>
    <x v="0"/>
    <x v="10"/>
    <x v="10"/>
    <x v="6"/>
    <x v="6"/>
    <x v="6"/>
    <x v="7"/>
    <x v="49"/>
    <x v="5"/>
    <x v="59"/>
    <x v="92"/>
    <x v="54"/>
    <x v="123"/>
    <x v="0"/>
  </r>
  <r>
    <x v="0"/>
    <x v="10"/>
    <x v="10"/>
    <x v="13"/>
    <x v="13"/>
    <x v="13"/>
    <x v="8"/>
    <x v="50"/>
    <x v="120"/>
    <x v="81"/>
    <x v="146"/>
    <x v="48"/>
    <x v="124"/>
    <x v="0"/>
  </r>
  <r>
    <x v="0"/>
    <x v="10"/>
    <x v="10"/>
    <x v="9"/>
    <x v="9"/>
    <x v="9"/>
    <x v="9"/>
    <x v="51"/>
    <x v="121"/>
    <x v="69"/>
    <x v="147"/>
    <x v="51"/>
    <x v="125"/>
    <x v="0"/>
  </r>
  <r>
    <x v="0"/>
    <x v="10"/>
    <x v="10"/>
    <x v="17"/>
    <x v="17"/>
    <x v="17"/>
    <x v="10"/>
    <x v="63"/>
    <x v="107"/>
    <x v="52"/>
    <x v="148"/>
    <x v="45"/>
    <x v="126"/>
    <x v="0"/>
  </r>
  <r>
    <x v="0"/>
    <x v="10"/>
    <x v="10"/>
    <x v="7"/>
    <x v="7"/>
    <x v="7"/>
    <x v="11"/>
    <x v="53"/>
    <x v="29"/>
    <x v="59"/>
    <x v="92"/>
    <x v="46"/>
    <x v="26"/>
    <x v="0"/>
  </r>
  <r>
    <x v="0"/>
    <x v="10"/>
    <x v="10"/>
    <x v="27"/>
    <x v="27"/>
    <x v="27"/>
    <x v="12"/>
    <x v="54"/>
    <x v="122"/>
    <x v="69"/>
    <x v="147"/>
    <x v="54"/>
    <x v="123"/>
    <x v="1"/>
  </r>
  <r>
    <x v="0"/>
    <x v="10"/>
    <x v="10"/>
    <x v="21"/>
    <x v="21"/>
    <x v="21"/>
    <x v="12"/>
    <x v="54"/>
    <x v="122"/>
    <x v="50"/>
    <x v="149"/>
    <x v="52"/>
    <x v="6"/>
    <x v="0"/>
  </r>
  <r>
    <x v="0"/>
    <x v="10"/>
    <x v="10"/>
    <x v="33"/>
    <x v="33"/>
    <x v="33"/>
    <x v="14"/>
    <x v="88"/>
    <x v="123"/>
    <x v="45"/>
    <x v="145"/>
    <x v="55"/>
    <x v="127"/>
    <x v="0"/>
  </r>
  <r>
    <x v="0"/>
    <x v="10"/>
    <x v="10"/>
    <x v="8"/>
    <x v="8"/>
    <x v="8"/>
    <x v="14"/>
    <x v="88"/>
    <x v="123"/>
    <x v="36"/>
    <x v="150"/>
    <x v="56"/>
    <x v="62"/>
    <x v="0"/>
  </r>
  <r>
    <x v="0"/>
    <x v="10"/>
    <x v="10"/>
    <x v="36"/>
    <x v="36"/>
    <x v="36"/>
    <x v="16"/>
    <x v="89"/>
    <x v="14"/>
    <x v="51"/>
    <x v="151"/>
    <x v="44"/>
    <x v="28"/>
    <x v="0"/>
  </r>
  <r>
    <x v="0"/>
    <x v="10"/>
    <x v="10"/>
    <x v="24"/>
    <x v="24"/>
    <x v="24"/>
    <x v="17"/>
    <x v="90"/>
    <x v="30"/>
    <x v="51"/>
    <x v="151"/>
    <x v="53"/>
    <x v="121"/>
    <x v="0"/>
  </r>
  <r>
    <x v="0"/>
    <x v="10"/>
    <x v="10"/>
    <x v="22"/>
    <x v="22"/>
    <x v="22"/>
    <x v="17"/>
    <x v="90"/>
    <x v="30"/>
    <x v="35"/>
    <x v="36"/>
    <x v="23"/>
    <x v="111"/>
    <x v="0"/>
  </r>
  <r>
    <x v="0"/>
    <x v="10"/>
    <x v="10"/>
    <x v="30"/>
    <x v="30"/>
    <x v="30"/>
    <x v="19"/>
    <x v="92"/>
    <x v="124"/>
    <x v="91"/>
    <x v="152"/>
    <x v="55"/>
    <x v="127"/>
    <x v="0"/>
  </r>
  <r>
    <x v="0"/>
    <x v="10"/>
    <x v="10"/>
    <x v="18"/>
    <x v="18"/>
    <x v="18"/>
    <x v="19"/>
    <x v="92"/>
    <x v="124"/>
    <x v="50"/>
    <x v="149"/>
    <x v="45"/>
    <x v="126"/>
    <x v="0"/>
  </r>
  <r>
    <x v="0"/>
    <x v="10"/>
    <x v="10"/>
    <x v="14"/>
    <x v="14"/>
    <x v="14"/>
    <x v="19"/>
    <x v="92"/>
    <x v="124"/>
    <x v="45"/>
    <x v="145"/>
    <x v="52"/>
    <x v="6"/>
    <x v="0"/>
  </r>
  <r>
    <x v="0"/>
    <x v="11"/>
    <x v="11"/>
    <x v="0"/>
    <x v="0"/>
    <x v="0"/>
    <x v="0"/>
    <x v="109"/>
    <x v="125"/>
    <x v="92"/>
    <x v="153"/>
    <x v="52"/>
    <x v="74"/>
    <x v="0"/>
  </r>
  <r>
    <x v="0"/>
    <x v="11"/>
    <x v="11"/>
    <x v="2"/>
    <x v="2"/>
    <x v="2"/>
    <x v="1"/>
    <x v="103"/>
    <x v="126"/>
    <x v="73"/>
    <x v="154"/>
    <x v="56"/>
    <x v="62"/>
    <x v="0"/>
  </r>
  <r>
    <x v="0"/>
    <x v="11"/>
    <x v="11"/>
    <x v="1"/>
    <x v="1"/>
    <x v="1"/>
    <x v="2"/>
    <x v="75"/>
    <x v="50"/>
    <x v="32"/>
    <x v="155"/>
    <x v="44"/>
    <x v="26"/>
    <x v="0"/>
  </r>
  <r>
    <x v="0"/>
    <x v="11"/>
    <x v="11"/>
    <x v="12"/>
    <x v="12"/>
    <x v="12"/>
    <x v="3"/>
    <x v="51"/>
    <x v="127"/>
    <x v="91"/>
    <x v="51"/>
    <x v="41"/>
    <x v="128"/>
    <x v="0"/>
  </r>
  <r>
    <x v="0"/>
    <x v="11"/>
    <x v="11"/>
    <x v="3"/>
    <x v="3"/>
    <x v="3"/>
    <x v="3"/>
    <x v="51"/>
    <x v="127"/>
    <x v="58"/>
    <x v="156"/>
    <x v="56"/>
    <x v="62"/>
    <x v="0"/>
  </r>
  <r>
    <x v="0"/>
    <x v="11"/>
    <x v="11"/>
    <x v="18"/>
    <x v="18"/>
    <x v="18"/>
    <x v="5"/>
    <x v="53"/>
    <x v="4"/>
    <x v="46"/>
    <x v="157"/>
    <x v="52"/>
    <x v="74"/>
    <x v="0"/>
  </r>
  <r>
    <x v="0"/>
    <x v="11"/>
    <x v="11"/>
    <x v="8"/>
    <x v="8"/>
    <x v="8"/>
    <x v="5"/>
    <x v="53"/>
    <x v="4"/>
    <x v="75"/>
    <x v="158"/>
    <x v="56"/>
    <x v="62"/>
    <x v="0"/>
  </r>
  <r>
    <x v="0"/>
    <x v="11"/>
    <x v="11"/>
    <x v="14"/>
    <x v="14"/>
    <x v="14"/>
    <x v="7"/>
    <x v="88"/>
    <x v="76"/>
    <x v="69"/>
    <x v="159"/>
    <x v="54"/>
    <x v="129"/>
    <x v="0"/>
  </r>
  <r>
    <x v="0"/>
    <x v="11"/>
    <x v="11"/>
    <x v="5"/>
    <x v="5"/>
    <x v="5"/>
    <x v="7"/>
    <x v="88"/>
    <x v="76"/>
    <x v="52"/>
    <x v="160"/>
    <x v="43"/>
    <x v="23"/>
    <x v="0"/>
  </r>
  <r>
    <x v="0"/>
    <x v="11"/>
    <x v="11"/>
    <x v="13"/>
    <x v="13"/>
    <x v="13"/>
    <x v="9"/>
    <x v="90"/>
    <x v="128"/>
    <x v="81"/>
    <x v="161"/>
    <x v="24"/>
    <x v="130"/>
    <x v="0"/>
  </r>
  <r>
    <x v="0"/>
    <x v="11"/>
    <x v="11"/>
    <x v="9"/>
    <x v="9"/>
    <x v="9"/>
    <x v="9"/>
    <x v="90"/>
    <x v="128"/>
    <x v="46"/>
    <x v="157"/>
    <x v="45"/>
    <x v="131"/>
    <x v="0"/>
  </r>
  <r>
    <x v="0"/>
    <x v="11"/>
    <x v="11"/>
    <x v="7"/>
    <x v="7"/>
    <x v="7"/>
    <x v="9"/>
    <x v="90"/>
    <x v="128"/>
    <x v="46"/>
    <x v="157"/>
    <x v="45"/>
    <x v="131"/>
    <x v="0"/>
  </r>
  <r>
    <x v="0"/>
    <x v="11"/>
    <x v="11"/>
    <x v="6"/>
    <x v="6"/>
    <x v="6"/>
    <x v="9"/>
    <x v="90"/>
    <x v="128"/>
    <x v="60"/>
    <x v="49"/>
    <x v="42"/>
    <x v="132"/>
    <x v="1"/>
  </r>
  <r>
    <x v="0"/>
    <x v="11"/>
    <x v="11"/>
    <x v="4"/>
    <x v="4"/>
    <x v="4"/>
    <x v="9"/>
    <x v="90"/>
    <x v="128"/>
    <x v="51"/>
    <x v="162"/>
    <x v="53"/>
    <x v="133"/>
    <x v="0"/>
  </r>
  <r>
    <x v="0"/>
    <x v="11"/>
    <x v="11"/>
    <x v="26"/>
    <x v="26"/>
    <x v="26"/>
    <x v="9"/>
    <x v="90"/>
    <x v="128"/>
    <x v="33"/>
    <x v="106"/>
    <x v="44"/>
    <x v="26"/>
    <x v="0"/>
  </r>
  <r>
    <x v="0"/>
    <x v="11"/>
    <x v="11"/>
    <x v="29"/>
    <x v="29"/>
    <x v="29"/>
    <x v="15"/>
    <x v="93"/>
    <x v="44"/>
    <x v="46"/>
    <x v="157"/>
    <x v="53"/>
    <x v="133"/>
    <x v="0"/>
  </r>
  <r>
    <x v="0"/>
    <x v="11"/>
    <x v="11"/>
    <x v="35"/>
    <x v="35"/>
    <x v="35"/>
    <x v="15"/>
    <x v="93"/>
    <x v="44"/>
    <x v="81"/>
    <x v="161"/>
    <x v="52"/>
    <x v="74"/>
    <x v="0"/>
  </r>
  <r>
    <x v="0"/>
    <x v="11"/>
    <x v="11"/>
    <x v="11"/>
    <x v="11"/>
    <x v="11"/>
    <x v="17"/>
    <x v="104"/>
    <x v="14"/>
    <x v="50"/>
    <x v="17"/>
    <x v="53"/>
    <x v="133"/>
    <x v="0"/>
  </r>
  <r>
    <x v="0"/>
    <x v="11"/>
    <x v="11"/>
    <x v="25"/>
    <x v="25"/>
    <x v="25"/>
    <x v="17"/>
    <x v="104"/>
    <x v="14"/>
    <x v="69"/>
    <x v="159"/>
    <x v="46"/>
    <x v="80"/>
    <x v="0"/>
  </r>
  <r>
    <x v="0"/>
    <x v="11"/>
    <x v="11"/>
    <x v="27"/>
    <x v="27"/>
    <x v="27"/>
    <x v="19"/>
    <x v="94"/>
    <x v="81"/>
    <x v="45"/>
    <x v="47"/>
    <x v="46"/>
    <x v="80"/>
    <x v="0"/>
  </r>
  <r>
    <x v="0"/>
    <x v="11"/>
    <x v="11"/>
    <x v="21"/>
    <x v="21"/>
    <x v="21"/>
    <x v="19"/>
    <x v="94"/>
    <x v="81"/>
    <x v="50"/>
    <x v="17"/>
    <x v="43"/>
    <x v="23"/>
    <x v="0"/>
  </r>
  <r>
    <x v="0"/>
    <x v="11"/>
    <x v="11"/>
    <x v="37"/>
    <x v="37"/>
    <x v="37"/>
    <x v="19"/>
    <x v="94"/>
    <x v="81"/>
    <x v="60"/>
    <x v="49"/>
    <x v="44"/>
    <x v="26"/>
    <x v="0"/>
  </r>
  <r>
    <x v="0"/>
    <x v="11"/>
    <x v="11"/>
    <x v="17"/>
    <x v="17"/>
    <x v="17"/>
    <x v="19"/>
    <x v="94"/>
    <x v="81"/>
    <x v="50"/>
    <x v="17"/>
    <x v="43"/>
    <x v="23"/>
    <x v="0"/>
  </r>
  <r>
    <x v="0"/>
    <x v="12"/>
    <x v="12"/>
    <x v="34"/>
    <x v="34"/>
    <x v="34"/>
    <x v="0"/>
    <x v="81"/>
    <x v="129"/>
    <x v="86"/>
    <x v="163"/>
    <x v="47"/>
    <x v="134"/>
    <x v="0"/>
  </r>
  <r>
    <x v="0"/>
    <x v="12"/>
    <x v="12"/>
    <x v="0"/>
    <x v="0"/>
    <x v="0"/>
    <x v="1"/>
    <x v="74"/>
    <x v="130"/>
    <x v="42"/>
    <x v="164"/>
    <x v="53"/>
    <x v="135"/>
    <x v="0"/>
  </r>
  <r>
    <x v="0"/>
    <x v="12"/>
    <x v="12"/>
    <x v="2"/>
    <x v="2"/>
    <x v="2"/>
    <x v="2"/>
    <x v="110"/>
    <x v="131"/>
    <x v="76"/>
    <x v="165"/>
    <x v="56"/>
    <x v="62"/>
    <x v="0"/>
  </r>
  <r>
    <x v="0"/>
    <x v="12"/>
    <x v="12"/>
    <x v="1"/>
    <x v="1"/>
    <x v="1"/>
    <x v="3"/>
    <x v="45"/>
    <x v="132"/>
    <x v="93"/>
    <x v="74"/>
    <x v="56"/>
    <x v="62"/>
    <x v="0"/>
  </r>
  <r>
    <x v="0"/>
    <x v="12"/>
    <x v="12"/>
    <x v="9"/>
    <x v="9"/>
    <x v="9"/>
    <x v="4"/>
    <x v="63"/>
    <x v="87"/>
    <x v="51"/>
    <x v="166"/>
    <x v="47"/>
    <x v="134"/>
    <x v="0"/>
  </r>
  <r>
    <x v="0"/>
    <x v="12"/>
    <x v="12"/>
    <x v="3"/>
    <x v="3"/>
    <x v="3"/>
    <x v="5"/>
    <x v="53"/>
    <x v="22"/>
    <x v="75"/>
    <x v="167"/>
    <x v="56"/>
    <x v="62"/>
    <x v="0"/>
  </r>
  <r>
    <x v="0"/>
    <x v="12"/>
    <x v="12"/>
    <x v="29"/>
    <x v="29"/>
    <x v="29"/>
    <x v="6"/>
    <x v="89"/>
    <x v="4"/>
    <x v="52"/>
    <x v="114"/>
    <x v="56"/>
    <x v="62"/>
    <x v="0"/>
  </r>
  <r>
    <x v="0"/>
    <x v="12"/>
    <x v="12"/>
    <x v="26"/>
    <x v="26"/>
    <x v="26"/>
    <x v="6"/>
    <x v="89"/>
    <x v="4"/>
    <x v="51"/>
    <x v="166"/>
    <x v="44"/>
    <x v="118"/>
    <x v="0"/>
  </r>
  <r>
    <x v="0"/>
    <x v="12"/>
    <x v="12"/>
    <x v="10"/>
    <x v="10"/>
    <x v="10"/>
    <x v="8"/>
    <x v="92"/>
    <x v="133"/>
    <x v="46"/>
    <x v="29"/>
    <x v="44"/>
    <x v="118"/>
    <x v="0"/>
  </r>
  <r>
    <x v="0"/>
    <x v="12"/>
    <x v="12"/>
    <x v="7"/>
    <x v="7"/>
    <x v="7"/>
    <x v="9"/>
    <x v="93"/>
    <x v="6"/>
    <x v="62"/>
    <x v="78"/>
    <x v="45"/>
    <x v="19"/>
    <x v="0"/>
  </r>
  <r>
    <x v="0"/>
    <x v="12"/>
    <x v="12"/>
    <x v="25"/>
    <x v="25"/>
    <x v="25"/>
    <x v="9"/>
    <x v="93"/>
    <x v="6"/>
    <x v="69"/>
    <x v="168"/>
    <x v="42"/>
    <x v="136"/>
    <x v="0"/>
  </r>
  <r>
    <x v="0"/>
    <x v="12"/>
    <x v="12"/>
    <x v="5"/>
    <x v="5"/>
    <x v="5"/>
    <x v="9"/>
    <x v="93"/>
    <x v="6"/>
    <x v="46"/>
    <x v="29"/>
    <x v="53"/>
    <x v="135"/>
    <x v="0"/>
  </r>
  <r>
    <x v="0"/>
    <x v="12"/>
    <x v="12"/>
    <x v="35"/>
    <x v="35"/>
    <x v="35"/>
    <x v="9"/>
    <x v="93"/>
    <x v="6"/>
    <x v="35"/>
    <x v="36"/>
    <x v="49"/>
    <x v="137"/>
    <x v="0"/>
  </r>
  <r>
    <x v="0"/>
    <x v="12"/>
    <x v="12"/>
    <x v="17"/>
    <x v="17"/>
    <x v="17"/>
    <x v="13"/>
    <x v="104"/>
    <x v="66"/>
    <x v="33"/>
    <x v="169"/>
    <x v="56"/>
    <x v="62"/>
    <x v="0"/>
  </r>
  <r>
    <x v="0"/>
    <x v="12"/>
    <x v="12"/>
    <x v="30"/>
    <x v="30"/>
    <x v="30"/>
    <x v="14"/>
    <x v="94"/>
    <x v="44"/>
    <x v="48"/>
    <x v="170"/>
    <x v="42"/>
    <x v="136"/>
    <x v="0"/>
  </r>
  <r>
    <x v="0"/>
    <x v="12"/>
    <x v="12"/>
    <x v="27"/>
    <x v="27"/>
    <x v="27"/>
    <x v="14"/>
    <x v="94"/>
    <x v="44"/>
    <x v="69"/>
    <x v="168"/>
    <x v="45"/>
    <x v="19"/>
    <x v="0"/>
  </r>
  <r>
    <x v="0"/>
    <x v="12"/>
    <x v="12"/>
    <x v="11"/>
    <x v="11"/>
    <x v="11"/>
    <x v="14"/>
    <x v="94"/>
    <x v="44"/>
    <x v="60"/>
    <x v="149"/>
    <x v="44"/>
    <x v="118"/>
    <x v="0"/>
  </r>
  <r>
    <x v="0"/>
    <x v="12"/>
    <x v="12"/>
    <x v="24"/>
    <x v="24"/>
    <x v="24"/>
    <x v="14"/>
    <x v="94"/>
    <x v="44"/>
    <x v="69"/>
    <x v="168"/>
    <x v="45"/>
    <x v="19"/>
    <x v="0"/>
  </r>
  <r>
    <x v="0"/>
    <x v="12"/>
    <x v="12"/>
    <x v="16"/>
    <x v="16"/>
    <x v="16"/>
    <x v="14"/>
    <x v="94"/>
    <x v="44"/>
    <x v="60"/>
    <x v="149"/>
    <x v="44"/>
    <x v="118"/>
    <x v="0"/>
  </r>
  <r>
    <x v="0"/>
    <x v="12"/>
    <x v="12"/>
    <x v="14"/>
    <x v="14"/>
    <x v="14"/>
    <x v="19"/>
    <x v="105"/>
    <x v="16"/>
    <x v="49"/>
    <x v="171"/>
    <x v="42"/>
    <x v="136"/>
    <x v="0"/>
  </r>
  <r>
    <x v="0"/>
    <x v="12"/>
    <x v="12"/>
    <x v="37"/>
    <x v="37"/>
    <x v="37"/>
    <x v="19"/>
    <x v="105"/>
    <x v="16"/>
    <x v="45"/>
    <x v="172"/>
    <x v="45"/>
    <x v="19"/>
    <x v="0"/>
  </r>
  <r>
    <x v="0"/>
    <x v="12"/>
    <x v="12"/>
    <x v="6"/>
    <x v="6"/>
    <x v="6"/>
    <x v="19"/>
    <x v="105"/>
    <x v="16"/>
    <x v="48"/>
    <x v="170"/>
    <x v="45"/>
    <x v="19"/>
    <x v="1"/>
  </r>
  <r>
    <x v="0"/>
    <x v="13"/>
    <x v="13"/>
    <x v="1"/>
    <x v="1"/>
    <x v="1"/>
    <x v="0"/>
    <x v="111"/>
    <x v="134"/>
    <x v="94"/>
    <x v="173"/>
    <x v="55"/>
    <x v="44"/>
    <x v="0"/>
  </r>
  <r>
    <x v="0"/>
    <x v="13"/>
    <x v="13"/>
    <x v="0"/>
    <x v="0"/>
    <x v="0"/>
    <x v="1"/>
    <x v="112"/>
    <x v="135"/>
    <x v="95"/>
    <x v="174"/>
    <x v="36"/>
    <x v="138"/>
    <x v="0"/>
  </r>
  <r>
    <x v="0"/>
    <x v="13"/>
    <x v="13"/>
    <x v="2"/>
    <x v="2"/>
    <x v="2"/>
    <x v="2"/>
    <x v="113"/>
    <x v="136"/>
    <x v="96"/>
    <x v="175"/>
    <x v="45"/>
    <x v="23"/>
    <x v="0"/>
  </r>
  <r>
    <x v="0"/>
    <x v="13"/>
    <x v="13"/>
    <x v="3"/>
    <x v="3"/>
    <x v="3"/>
    <x v="3"/>
    <x v="114"/>
    <x v="137"/>
    <x v="97"/>
    <x v="176"/>
    <x v="52"/>
    <x v="133"/>
    <x v="0"/>
  </r>
  <r>
    <x v="0"/>
    <x v="13"/>
    <x v="13"/>
    <x v="4"/>
    <x v="4"/>
    <x v="4"/>
    <x v="4"/>
    <x v="56"/>
    <x v="138"/>
    <x v="54"/>
    <x v="177"/>
    <x v="42"/>
    <x v="139"/>
    <x v="0"/>
  </r>
  <r>
    <x v="0"/>
    <x v="13"/>
    <x v="13"/>
    <x v="5"/>
    <x v="5"/>
    <x v="5"/>
    <x v="5"/>
    <x v="84"/>
    <x v="4"/>
    <x v="98"/>
    <x v="178"/>
    <x v="54"/>
    <x v="140"/>
    <x v="0"/>
  </r>
  <r>
    <x v="0"/>
    <x v="13"/>
    <x v="13"/>
    <x v="11"/>
    <x v="11"/>
    <x v="11"/>
    <x v="6"/>
    <x v="80"/>
    <x v="139"/>
    <x v="77"/>
    <x v="179"/>
    <x v="63"/>
    <x v="141"/>
    <x v="0"/>
  </r>
  <r>
    <x v="0"/>
    <x v="13"/>
    <x v="13"/>
    <x v="6"/>
    <x v="6"/>
    <x v="6"/>
    <x v="7"/>
    <x v="71"/>
    <x v="66"/>
    <x v="76"/>
    <x v="180"/>
    <x v="41"/>
    <x v="72"/>
    <x v="0"/>
  </r>
  <r>
    <x v="0"/>
    <x v="13"/>
    <x v="13"/>
    <x v="7"/>
    <x v="7"/>
    <x v="7"/>
    <x v="8"/>
    <x v="115"/>
    <x v="67"/>
    <x v="29"/>
    <x v="181"/>
    <x v="55"/>
    <x v="44"/>
    <x v="1"/>
  </r>
  <r>
    <x v="0"/>
    <x v="13"/>
    <x v="13"/>
    <x v="17"/>
    <x v="17"/>
    <x v="17"/>
    <x v="9"/>
    <x v="58"/>
    <x v="140"/>
    <x v="73"/>
    <x v="182"/>
    <x v="50"/>
    <x v="100"/>
    <x v="0"/>
  </r>
  <r>
    <x v="0"/>
    <x v="13"/>
    <x v="13"/>
    <x v="16"/>
    <x v="16"/>
    <x v="16"/>
    <x v="9"/>
    <x v="58"/>
    <x v="140"/>
    <x v="89"/>
    <x v="183"/>
    <x v="23"/>
    <x v="142"/>
    <x v="0"/>
  </r>
  <r>
    <x v="0"/>
    <x v="13"/>
    <x v="13"/>
    <x v="13"/>
    <x v="13"/>
    <x v="13"/>
    <x v="11"/>
    <x v="101"/>
    <x v="12"/>
    <x v="62"/>
    <x v="51"/>
    <x v="3"/>
    <x v="143"/>
    <x v="0"/>
  </r>
  <r>
    <x v="0"/>
    <x v="13"/>
    <x v="13"/>
    <x v="8"/>
    <x v="8"/>
    <x v="8"/>
    <x v="11"/>
    <x v="101"/>
    <x v="12"/>
    <x v="73"/>
    <x v="182"/>
    <x v="42"/>
    <x v="139"/>
    <x v="0"/>
  </r>
  <r>
    <x v="0"/>
    <x v="13"/>
    <x v="13"/>
    <x v="12"/>
    <x v="12"/>
    <x v="12"/>
    <x v="13"/>
    <x v="81"/>
    <x v="93"/>
    <x v="59"/>
    <x v="184"/>
    <x v="62"/>
    <x v="144"/>
    <x v="0"/>
  </r>
  <r>
    <x v="0"/>
    <x v="13"/>
    <x v="13"/>
    <x v="18"/>
    <x v="18"/>
    <x v="18"/>
    <x v="14"/>
    <x v="103"/>
    <x v="46"/>
    <x v="43"/>
    <x v="27"/>
    <x v="24"/>
    <x v="61"/>
    <x v="0"/>
  </r>
  <r>
    <x v="0"/>
    <x v="13"/>
    <x v="13"/>
    <x v="15"/>
    <x v="15"/>
    <x v="15"/>
    <x v="14"/>
    <x v="103"/>
    <x v="46"/>
    <x v="36"/>
    <x v="185"/>
    <x v="29"/>
    <x v="145"/>
    <x v="0"/>
  </r>
  <r>
    <x v="0"/>
    <x v="13"/>
    <x v="13"/>
    <x v="9"/>
    <x v="9"/>
    <x v="9"/>
    <x v="16"/>
    <x v="44"/>
    <x v="141"/>
    <x v="59"/>
    <x v="184"/>
    <x v="61"/>
    <x v="36"/>
    <x v="0"/>
  </r>
  <r>
    <x v="0"/>
    <x v="13"/>
    <x v="13"/>
    <x v="29"/>
    <x v="29"/>
    <x v="29"/>
    <x v="16"/>
    <x v="44"/>
    <x v="141"/>
    <x v="68"/>
    <x v="149"/>
    <x v="50"/>
    <x v="100"/>
    <x v="0"/>
  </r>
  <r>
    <x v="0"/>
    <x v="13"/>
    <x v="13"/>
    <x v="14"/>
    <x v="14"/>
    <x v="14"/>
    <x v="16"/>
    <x v="44"/>
    <x v="141"/>
    <x v="36"/>
    <x v="185"/>
    <x v="68"/>
    <x v="146"/>
    <x v="0"/>
  </r>
  <r>
    <x v="0"/>
    <x v="13"/>
    <x v="13"/>
    <x v="24"/>
    <x v="24"/>
    <x v="24"/>
    <x v="19"/>
    <x v="74"/>
    <x v="18"/>
    <x v="37"/>
    <x v="28"/>
    <x v="51"/>
    <x v="147"/>
    <x v="0"/>
  </r>
  <r>
    <x v="0"/>
    <x v="14"/>
    <x v="14"/>
    <x v="1"/>
    <x v="1"/>
    <x v="1"/>
    <x v="0"/>
    <x v="82"/>
    <x v="115"/>
    <x v="92"/>
    <x v="186"/>
    <x v="53"/>
    <x v="34"/>
    <x v="0"/>
  </r>
  <r>
    <x v="0"/>
    <x v="14"/>
    <x v="14"/>
    <x v="2"/>
    <x v="2"/>
    <x v="2"/>
    <x v="1"/>
    <x v="103"/>
    <x v="142"/>
    <x v="92"/>
    <x v="186"/>
    <x v="43"/>
    <x v="148"/>
    <x v="0"/>
  </r>
  <r>
    <x v="0"/>
    <x v="14"/>
    <x v="14"/>
    <x v="19"/>
    <x v="19"/>
    <x v="19"/>
    <x v="2"/>
    <x v="73"/>
    <x v="2"/>
    <x v="46"/>
    <x v="187"/>
    <x v="69"/>
    <x v="149"/>
    <x v="0"/>
  </r>
  <r>
    <x v="0"/>
    <x v="14"/>
    <x v="14"/>
    <x v="0"/>
    <x v="0"/>
    <x v="0"/>
    <x v="3"/>
    <x v="74"/>
    <x v="143"/>
    <x v="99"/>
    <x v="188"/>
    <x v="52"/>
    <x v="150"/>
    <x v="0"/>
  </r>
  <r>
    <x v="0"/>
    <x v="14"/>
    <x v="14"/>
    <x v="11"/>
    <x v="11"/>
    <x v="11"/>
    <x v="4"/>
    <x v="47"/>
    <x v="144"/>
    <x v="47"/>
    <x v="189"/>
    <x v="51"/>
    <x v="94"/>
    <x v="0"/>
  </r>
  <r>
    <x v="0"/>
    <x v="14"/>
    <x v="14"/>
    <x v="9"/>
    <x v="9"/>
    <x v="9"/>
    <x v="5"/>
    <x v="60"/>
    <x v="61"/>
    <x v="33"/>
    <x v="60"/>
    <x v="60"/>
    <x v="151"/>
    <x v="0"/>
  </r>
  <r>
    <x v="0"/>
    <x v="14"/>
    <x v="14"/>
    <x v="10"/>
    <x v="10"/>
    <x v="10"/>
    <x v="6"/>
    <x v="52"/>
    <x v="145"/>
    <x v="61"/>
    <x v="190"/>
    <x v="56"/>
    <x v="62"/>
    <x v="0"/>
  </r>
  <r>
    <x v="0"/>
    <x v="14"/>
    <x v="14"/>
    <x v="13"/>
    <x v="13"/>
    <x v="13"/>
    <x v="7"/>
    <x v="53"/>
    <x v="146"/>
    <x v="91"/>
    <x v="191"/>
    <x v="60"/>
    <x v="151"/>
    <x v="0"/>
  </r>
  <r>
    <x v="0"/>
    <x v="14"/>
    <x v="14"/>
    <x v="38"/>
    <x v="38"/>
    <x v="38"/>
    <x v="8"/>
    <x v="88"/>
    <x v="147"/>
    <x v="49"/>
    <x v="192"/>
    <x v="24"/>
    <x v="136"/>
    <x v="0"/>
  </r>
  <r>
    <x v="0"/>
    <x v="14"/>
    <x v="14"/>
    <x v="12"/>
    <x v="12"/>
    <x v="12"/>
    <x v="8"/>
    <x v="88"/>
    <x v="147"/>
    <x v="50"/>
    <x v="193"/>
    <x v="42"/>
    <x v="152"/>
    <x v="0"/>
  </r>
  <r>
    <x v="0"/>
    <x v="14"/>
    <x v="14"/>
    <x v="5"/>
    <x v="5"/>
    <x v="5"/>
    <x v="8"/>
    <x v="88"/>
    <x v="147"/>
    <x v="59"/>
    <x v="194"/>
    <x v="44"/>
    <x v="153"/>
    <x v="0"/>
  </r>
  <r>
    <x v="0"/>
    <x v="14"/>
    <x v="14"/>
    <x v="14"/>
    <x v="14"/>
    <x v="14"/>
    <x v="11"/>
    <x v="89"/>
    <x v="148"/>
    <x v="48"/>
    <x v="195"/>
    <x v="55"/>
    <x v="144"/>
    <x v="0"/>
  </r>
  <r>
    <x v="0"/>
    <x v="14"/>
    <x v="14"/>
    <x v="26"/>
    <x v="26"/>
    <x v="26"/>
    <x v="11"/>
    <x v="89"/>
    <x v="148"/>
    <x v="59"/>
    <x v="194"/>
    <x v="53"/>
    <x v="34"/>
    <x v="0"/>
  </r>
  <r>
    <x v="0"/>
    <x v="14"/>
    <x v="14"/>
    <x v="39"/>
    <x v="39"/>
    <x v="39"/>
    <x v="13"/>
    <x v="93"/>
    <x v="16"/>
    <x v="69"/>
    <x v="196"/>
    <x v="42"/>
    <x v="152"/>
    <x v="0"/>
  </r>
  <r>
    <x v="0"/>
    <x v="14"/>
    <x v="14"/>
    <x v="27"/>
    <x v="27"/>
    <x v="27"/>
    <x v="13"/>
    <x v="93"/>
    <x v="16"/>
    <x v="49"/>
    <x v="192"/>
    <x v="50"/>
    <x v="154"/>
    <x v="0"/>
  </r>
  <r>
    <x v="0"/>
    <x v="14"/>
    <x v="14"/>
    <x v="40"/>
    <x v="40"/>
    <x v="40"/>
    <x v="13"/>
    <x v="93"/>
    <x v="16"/>
    <x v="69"/>
    <x v="196"/>
    <x v="42"/>
    <x v="152"/>
    <x v="0"/>
  </r>
  <r>
    <x v="0"/>
    <x v="14"/>
    <x v="14"/>
    <x v="41"/>
    <x v="41"/>
    <x v="41"/>
    <x v="13"/>
    <x v="93"/>
    <x v="16"/>
    <x v="35"/>
    <x v="36"/>
    <x v="49"/>
    <x v="155"/>
    <x v="0"/>
  </r>
  <r>
    <x v="0"/>
    <x v="14"/>
    <x v="14"/>
    <x v="16"/>
    <x v="16"/>
    <x v="16"/>
    <x v="13"/>
    <x v="93"/>
    <x v="16"/>
    <x v="49"/>
    <x v="192"/>
    <x v="50"/>
    <x v="154"/>
    <x v="0"/>
  </r>
  <r>
    <x v="0"/>
    <x v="14"/>
    <x v="14"/>
    <x v="35"/>
    <x v="35"/>
    <x v="35"/>
    <x v="13"/>
    <x v="93"/>
    <x v="16"/>
    <x v="81"/>
    <x v="197"/>
    <x v="50"/>
    <x v="154"/>
    <x v="4"/>
  </r>
  <r>
    <x v="0"/>
    <x v="14"/>
    <x v="14"/>
    <x v="42"/>
    <x v="42"/>
    <x v="42"/>
    <x v="19"/>
    <x v="104"/>
    <x v="141"/>
    <x v="69"/>
    <x v="196"/>
    <x v="46"/>
    <x v="113"/>
    <x v="0"/>
  </r>
  <r>
    <x v="0"/>
    <x v="14"/>
    <x v="14"/>
    <x v="31"/>
    <x v="31"/>
    <x v="31"/>
    <x v="19"/>
    <x v="104"/>
    <x v="141"/>
    <x v="49"/>
    <x v="192"/>
    <x v="52"/>
    <x v="150"/>
    <x v="0"/>
  </r>
  <r>
    <x v="0"/>
    <x v="14"/>
    <x v="14"/>
    <x v="4"/>
    <x v="4"/>
    <x v="4"/>
    <x v="19"/>
    <x v="104"/>
    <x v="141"/>
    <x v="33"/>
    <x v="60"/>
    <x v="56"/>
    <x v="62"/>
    <x v="0"/>
  </r>
  <r>
    <x v="0"/>
    <x v="15"/>
    <x v="15"/>
    <x v="34"/>
    <x v="34"/>
    <x v="34"/>
    <x v="0"/>
    <x v="75"/>
    <x v="149"/>
    <x v="99"/>
    <x v="198"/>
    <x v="42"/>
    <x v="156"/>
    <x v="0"/>
  </r>
  <r>
    <x v="0"/>
    <x v="15"/>
    <x v="15"/>
    <x v="0"/>
    <x v="0"/>
    <x v="0"/>
    <x v="1"/>
    <x v="62"/>
    <x v="150"/>
    <x v="58"/>
    <x v="199"/>
    <x v="44"/>
    <x v="157"/>
    <x v="0"/>
  </r>
  <r>
    <x v="0"/>
    <x v="15"/>
    <x v="15"/>
    <x v="1"/>
    <x v="1"/>
    <x v="1"/>
    <x v="2"/>
    <x v="50"/>
    <x v="151"/>
    <x v="37"/>
    <x v="74"/>
    <x v="56"/>
    <x v="62"/>
    <x v="0"/>
  </r>
  <r>
    <x v="0"/>
    <x v="15"/>
    <x v="15"/>
    <x v="2"/>
    <x v="2"/>
    <x v="2"/>
    <x v="3"/>
    <x v="52"/>
    <x v="20"/>
    <x v="61"/>
    <x v="200"/>
    <x v="56"/>
    <x v="62"/>
    <x v="0"/>
  </r>
  <r>
    <x v="0"/>
    <x v="15"/>
    <x v="15"/>
    <x v="9"/>
    <x v="9"/>
    <x v="9"/>
    <x v="4"/>
    <x v="92"/>
    <x v="21"/>
    <x v="45"/>
    <x v="201"/>
    <x v="52"/>
    <x v="158"/>
    <x v="0"/>
  </r>
  <r>
    <x v="0"/>
    <x v="15"/>
    <x v="15"/>
    <x v="13"/>
    <x v="13"/>
    <x v="13"/>
    <x v="5"/>
    <x v="104"/>
    <x v="152"/>
    <x v="81"/>
    <x v="202"/>
    <x v="54"/>
    <x v="159"/>
    <x v="0"/>
  </r>
  <r>
    <x v="0"/>
    <x v="15"/>
    <x v="15"/>
    <x v="4"/>
    <x v="4"/>
    <x v="4"/>
    <x v="5"/>
    <x v="104"/>
    <x v="152"/>
    <x v="33"/>
    <x v="44"/>
    <x v="56"/>
    <x v="62"/>
    <x v="0"/>
  </r>
  <r>
    <x v="0"/>
    <x v="15"/>
    <x v="15"/>
    <x v="7"/>
    <x v="7"/>
    <x v="7"/>
    <x v="7"/>
    <x v="94"/>
    <x v="64"/>
    <x v="45"/>
    <x v="201"/>
    <x v="46"/>
    <x v="160"/>
    <x v="0"/>
  </r>
  <r>
    <x v="0"/>
    <x v="15"/>
    <x v="15"/>
    <x v="5"/>
    <x v="5"/>
    <x v="5"/>
    <x v="7"/>
    <x v="94"/>
    <x v="64"/>
    <x v="62"/>
    <x v="166"/>
    <x v="53"/>
    <x v="29"/>
    <x v="0"/>
  </r>
  <r>
    <x v="0"/>
    <x v="15"/>
    <x v="15"/>
    <x v="17"/>
    <x v="17"/>
    <x v="17"/>
    <x v="9"/>
    <x v="105"/>
    <x v="153"/>
    <x v="62"/>
    <x v="166"/>
    <x v="43"/>
    <x v="161"/>
    <x v="0"/>
  </r>
  <r>
    <x v="0"/>
    <x v="15"/>
    <x v="15"/>
    <x v="10"/>
    <x v="10"/>
    <x v="10"/>
    <x v="9"/>
    <x v="105"/>
    <x v="153"/>
    <x v="62"/>
    <x v="166"/>
    <x v="43"/>
    <x v="161"/>
    <x v="0"/>
  </r>
  <r>
    <x v="0"/>
    <x v="15"/>
    <x v="15"/>
    <x v="30"/>
    <x v="30"/>
    <x v="30"/>
    <x v="11"/>
    <x v="107"/>
    <x v="154"/>
    <x v="48"/>
    <x v="168"/>
    <x v="44"/>
    <x v="157"/>
    <x v="0"/>
  </r>
  <r>
    <x v="0"/>
    <x v="15"/>
    <x v="15"/>
    <x v="18"/>
    <x v="18"/>
    <x v="18"/>
    <x v="11"/>
    <x v="107"/>
    <x v="154"/>
    <x v="45"/>
    <x v="201"/>
    <x v="53"/>
    <x v="29"/>
    <x v="0"/>
  </r>
  <r>
    <x v="0"/>
    <x v="15"/>
    <x v="15"/>
    <x v="25"/>
    <x v="25"/>
    <x v="25"/>
    <x v="11"/>
    <x v="107"/>
    <x v="154"/>
    <x v="49"/>
    <x v="203"/>
    <x v="45"/>
    <x v="162"/>
    <x v="0"/>
  </r>
  <r>
    <x v="0"/>
    <x v="15"/>
    <x v="15"/>
    <x v="12"/>
    <x v="12"/>
    <x v="12"/>
    <x v="11"/>
    <x v="107"/>
    <x v="154"/>
    <x v="45"/>
    <x v="201"/>
    <x v="43"/>
    <x v="161"/>
    <x v="0"/>
  </r>
  <r>
    <x v="0"/>
    <x v="15"/>
    <x v="15"/>
    <x v="27"/>
    <x v="27"/>
    <x v="27"/>
    <x v="15"/>
    <x v="108"/>
    <x v="155"/>
    <x v="48"/>
    <x v="168"/>
    <x v="53"/>
    <x v="29"/>
    <x v="0"/>
  </r>
  <r>
    <x v="0"/>
    <x v="15"/>
    <x v="15"/>
    <x v="11"/>
    <x v="11"/>
    <x v="11"/>
    <x v="15"/>
    <x v="108"/>
    <x v="155"/>
    <x v="49"/>
    <x v="203"/>
    <x v="44"/>
    <x v="157"/>
    <x v="0"/>
  </r>
  <r>
    <x v="0"/>
    <x v="15"/>
    <x v="15"/>
    <x v="43"/>
    <x v="43"/>
    <x v="43"/>
    <x v="15"/>
    <x v="108"/>
    <x v="155"/>
    <x v="81"/>
    <x v="202"/>
    <x v="46"/>
    <x v="160"/>
    <x v="0"/>
  </r>
  <r>
    <x v="0"/>
    <x v="15"/>
    <x v="15"/>
    <x v="15"/>
    <x v="15"/>
    <x v="15"/>
    <x v="15"/>
    <x v="108"/>
    <x v="155"/>
    <x v="48"/>
    <x v="168"/>
    <x v="53"/>
    <x v="29"/>
    <x v="0"/>
  </r>
  <r>
    <x v="0"/>
    <x v="15"/>
    <x v="15"/>
    <x v="36"/>
    <x v="36"/>
    <x v="36"/>
    <x v="15"/>
    <x v="108"/>
    <x v="155"/>
    <x v="48"/>
    <x v="168"/>
    <x v="53"/>
    <x v="29"/>
    <x v="0"/>
  </r>
  <r>
    <x v="0"/>
    <x v="15"/>
    <x v="15"/>
    <x v="16"/>
    <x v="16"/>
    <x v="16"/>
    <x v="15"/>
    <x v="108"/>
    <x v="155"/>
    <x v="48"/>
    <x v="168"/>
    <x v="53"/>
    <x v="29"/>
    <x v="0"/>
  </r>
  <r>
    <x v="0"/>
    <x v="15"/>
    <x v="15"/>
    <x v="22"/>
    <x v="22"/>
    <x v="22"/>
    <x v="15"/>
    <x v="108"/>
    <x v="155"/>
    <x v="35"/>
    <x v="36"/>
    <x v="42"/>
    <x v="156"/>
    <x v="0"/>
  </r>
  <r>
    <x v="0"/>
    <x v="15"/>
    <x v="15"/>
    <x v="26"/>
    <x v="26"/>
    <x v="26"/>
    <x v="15"/>
    <x v="108"/>
    <x v="155"/>
    <x v="45"/>
    <x v="201"/>
    <x v="43"/>
    <x v="161"/>
    <x v="0"/>
  </r>
  <r>
    <x v="0"/>
    <x v="16"/>
    <x v="16"/>
    <x v="2"/>
    <x v="2"/>
    <x v="2"/>
    <x v="0"/>
    <x v="104"/>
    <x v="156"/>
    <x v="33"/>
    <x v="204"/>
    <x v="56"/>
    <x v="62"/>
    <x v="0"/>
  </r>
  <r>
    <x v="0"/>
    <x v="16"/>
    <x v="16"/>
    <x v="7"/>
    <x v="7"/>
    <x v="7"/>
    <x v="1"/>
    <x v="94"/>
    <x v="157"/>
    <x v="62"/>
    <x v="205"/>
    <x v="53"/>
    <x v="163"/>
    <x v="0"/>
  </r>
  <r>
    <x v="0"/>
    <x v="16"/>
    <x v="16"/>
    <x v="0"/>
    <x v="0"/>
    <x v="0"/>
    <x v="1"/>
    <x v="94"/>
    <x v="157"/>
    <x v="50"/>
    <x v="206"/>
    <x v="43"/>
    <x v="164"/>
    <x v="0"/>
  </r>
  <r>
    <x v="0"/>
    <x v="16"/>
    <x v="16"/>
    <x v="9"/>
    <x v="9"/>
    <x v="9"/>
    <x v="3"/>
    <x v="107"/>
    <x v="158"/>
    <x v="48"/>
    <x v="194"/>
    <x v="44"/>
    <x v="165"/>
    <x v="0"/>
  </r>
  <r>
    <x v="0"/>
    <x v="16"/>
    <x v="16"/>
    <x v="1"/>
    <x v="1"/>
    <x v="1"/>
    <x v="3"/>
    <x v="107"/>
    <x v="158"/>
    <x v="60"/>
    <x v="207"/>
    <x v="56"/>
    <x v="62"/>
    <x v="0"/>
  </r>
  <r>
    <x v="0"/>
    <x v="16"/>
    <x v="16"/>
    <x v="14"/>
    <x v="14"/>
    <x v="14"/>
    <x v="5"/>
    <x v="108"/>
    <x v="159"/>
    <x v="48"/>
    <x v="194"/>
    <x v="53"/>
    <x v="163"/>
    <x v="0"/>
  </r>
  <r>
    <x v="0"/>
    <x v="16"/>
    <x v="16"/>
    <x v="17"/>
    <x v="17"/>
    <x v="17"/>
    <x v="5"/>
    <x v="108"/>
    <x v="159"/>
    <x v="49"/>
    <x v="92"/>
    <x v="44"/>
    <x v="165"/>
    <x v="0"/>
  </r>
  <r>
    <x v="0"/>
    <x v="16"/>
    <x v="16"/>
    <x v="13"/>
    <x v="13"/>
    <x v="13"/>
    <x v="7"/>
    <x v="116"/>
    <x v="146"/>
    <x v="81"/>
    <x v="96"/>
    <x v="44"/>
    <x v="165"/>
    <x v="0"/>
  </r>
  <r>
    <x v="0"/>
    <x v="16"/>
    <x v="16"/>
    <x v="44"/>
    <x v="44"/>
    <x v="44"/>
    <x v="7"/>
    <x v="116"/>
    <x v="146"/>
    <x v="81"/>
    <x v="96"/>
    <x v="44"/>
    <x v="165"/>
    <x v="0"/>
  </r>
  <r>
    <x v="0"/>
    <x v="16"/>
    <x v="16"/>
    <x v="18"/>
    <x v="18"/>
    <x v="18"/>
    <x v="7"/>
    <x v="116"/>
    <x v="146"/>
    <x v="48"/>
    <x v="194"/>
    <x v="56"/>
    <x v="62"/>
    <x v="0"/>
  </r>
  <r>
    <x v="0"/>
    <x v="16"/>
    <x v="16"/>
    <x v="6"/>
    <x v="6"/>
    <x v="6"/>
    <x v="7"/>
    <x v="116"/>
    <x v="146"/>
    <x v="48"/>
    <x v="194"/>
    <x v="56"/>
    <x v="62"/>
    <x v="0"/>
  </r>
  <r>
    <x v="0"/>
    <x v="16"/>
    <x v="16"/>
    <x v="22"/>
    <x v="22"/>
    <x v="22"/>
    <x v="7"/>
    <x v="116"/>
    <x v="146"/>
    <x v="35"/>
    <x v="36"/>
    <x v="45"/>
    <x v="166"/>
    <x v="0"/>
  </r>
  <r>
    <x v="0"/>
    <x v="16"/>
    <x v="16"/>
    <x v="21"/>
    <x v="21"/>
    <x v="21"/>
    <x v="12"/>
    <x v="117"/>
    <x v="100"/>
    <x v="91"/>
    <x v="82"/>
    <x v="43"/>
    <x v="164"/>
    <x v="0"/>
  </r>
  <r>
    <x v="0"/>
    <x v="16"/>
    <x v="16"/>
    <x v="29"/>
    <x v="29"/>
    <x v="29"/>
    <x v="12"/>
    <x v="117"/>
    <x v="100"/>
    <x v="49"/>
    <x v="92"/>
    <x v="56"/>
    <x v="62"/>
    <x v="0"/>
  </r>
  <r>
    <x v="0"/>
    <x v="16"/>
    <x v="16"/>
    <x v="24"/>
    <x v="24"/>
    <x v="24"/>
    <x v="12"/>
    <x v="117"/>
    <x v="100"/>
    <x v="91"/>
    <x v="82"/>
    <x v="43"/>
    <x v="164"/>
    <x v="0"/>
  </r>
  <r>
    <x v="0"/>
    <x v="16"/>
    <x v="16"/>
    <x v="37"/>
    <x v="37"/>
    <x v="37"/>
    <x v="12"/>
    <x v="117"/>
    <x v="100"/>
    <x v="49"/>
    <x v="92"/>
    <x v="56"/>
    <x v="62"/>
    <x v="0"/>
  </r>
  <r>
    <x v="0"/>
    <x v="16"/>
    <x v="16"/>
    <x v="25"/>
    <x v="25"/>
    <x v="25"/>
    <x v="12"/>
    <x v="117"/>
    <x v="100"/>
    <x v="81"/>
    <x v="96"/>
    <x v="53"/>
    <x v="163"/>
    <x v="0"/>
  </r>
  <r>
    <x v="0"/>
    <x v="16"/>
    <x v="16"/>
    <x v="45"/>
    <x v="45"/>
    <x v="45"/>
    <x v="12"/>
    <x v="117"/>
    <x v="100"/>
    <x v="91"/>
    <x v="82"/>
    <x v="43"/>
    <x v="164"/>
    <x v="0"/>
  </r>
  <r>
    <x v="0"/>
    <x v="16"/>
    <x v="16"/>
    <x v="46"/>
    <x v="46"/>
    <x v="46"/>
    <x v="12"/>
    <x v="117"/>
    <x v="100"/>
    <x v="91"/>
    <x v="82"/>
    <x v="43"/>
    <x v="164"/>
    <x v="0"/>
  </r>
  <r>
    <x v="0"/>
    <x v="16"/>
    <x v="16"/>
    <x v="8"/>
    <x v="8"/>
    <x v="8"/>
    <x v="12"/>
    <x v="117"/>
    <x v="100"/>
    <x v="49"/>
    <x v="92"/>
    <x v="56"/>
    <x v="62"/>
    <x v="0"/>
  </r>
  <r>
    <x v="0"/>
    <x v="17"/>
    <x v="17"/>
    <x v="2"/>
    <x v="2"/>
    <x v="2"/>
    <x v="0"/>
    <x v="52"/>
    <x v="160"/>
    <x v="61"/>
    <x v="208"/>
    <x v="56"/>
    <x v="62"/>
    <x v="0"/>
  </r>
  <r>
    <x v="0"/>
    <x v="17"/>
    <x v="17"/>
    <x v="1"/>
    <x v="1"/>
    <x v="1"/>
    <x v="1"/>
    <x v="54"/>
    <x v="95"/>
    <x v="78"/>
    <x v="209"/>
    <x v="56"/>
    <x v="62"/>
    <x v="0"/>
  </r>
  <r>
    <x v="0"/>
    <x v="17"/>
    <x v="17"/>
    <x v="7"/>
    <x v="7"/>
    <x v="7"/>
    <x v="2"/>
    <x v="106"/>
    <x v="112"/>
    <x v="60"/>
    <x v="210"/>
    <x v="43"/>
    <x v="35"/>
    <x v="0"/>
  </r>
  <r>
    <x v="0"/>
    <x v="17"/>
    <x v="17"/>
    <x v="3"/>
    <x v="3"/>
    <x v="3"/>
    <x v="2"/>
    <x v="106"/>
    <x v="112"/>
    <x v="62"/>
    <x v="211"/>
    <x v="56"/>
    <x v="62"/>
    <x v="0"/>
  </r>
  <r>
    <x v="0"/>
    <x v="17"/>
    <x v="17"/>
    <x v="9"/>
    <x v="9"/>
    <x v="9"/>
    <x v="4"/>
    <x v="107"/>
    <x v="161"/>
    <x v="49"/>
    <x v="212"/>
    <x v="45"/>
    <x v="167"/>
    <x v="0"/>
  </r>
  <r>
    <x v="0"/>
    <x v="17"/>
    <x v="17"/>
    <x v="0"/>
    <x v="0"/>
    <x v="0"/>
    <x v="4"/>
    <x v="107"/>
    <x v="161"/>
    <x v="48"/>
    <x v="213"/>
    <x v="44"/>
    <x v="168"/>
    <x v="0"/>
  </r>
  <r>
    <x v="0"/>
    <x v="17"/>
    <x v="17"/>
    <x v="17"/>
    <x v="17"/>
    <x v="17"/>
    <x v="4"/>
    <x v="107"/>
    <x v="161"/>
    <x v="48"/>
    <x v="213"/>
    <x v="44"/>
    <x v="168"/>
    <x v="0"/>
  </r>
  <r>
    <x v="0"/>
    <x v="17"/>
    <x v="17"/>
    <x v="4"/>
    <x v="4"/>
    <x v="4"/>
    <x v="4"/>
    <x v="107"/>
    <x v="161"/>
    <x v="60"/>
    <x v="210"/>
    <x v="56"/>
    <x v="62"/>
    <x v="0"/>
  </r>
  <r>
    <x v="0"/>
    <x v="17"/>
    <x v="17"/>
    <x v="13"/>
    <x v="13"/>
    <x v="13"/>
    <x v="8"/>
    <x v="108"/>
    <x v="153"/>
    <x v="81"/>
    <x v="214"/>
    <x v="46"/>
    <x v="169"/>
    <x v="0"/>
  </r>
  <r>
    <x v="0"/>
    <x v="17"/>
    <x v="17"/>
    <x v="28"/>
    <x v="28"/>
    <x v="28"/>
    <x v="8"/>
    <x v="108"/>
    <x v="153"/>
    <x v="49"/>
    <x v="212"/>
    <x v="44"/>
    <x v="168"/>
    <x v="0"/>
  </r>
  <r>
    <x v="0"/>
    <x v="17"/>
    <x v="17"/>
    <x v="47"/>
    <x v="47"/>
    <x v="47"/>
    <x v="8"/>
    <x v="108"/>
    <x v="153"/>
    <x v="69"/>
    <x v="215"/>
    <x v="56"/>
    <x v="62"/>
    <x v="0"/>
  </r>
  <r>
    <x v="0"/>
    <x v="17"/>
    <x v="17"/>
    <x v="29"/>
    <x v="29"/>
    <x v="29"/>
    <x v="8"/>
    <x v="108"/>
    <x v="153"/>
    <x v="69"/>
    <x v="215"/>
    <x v="56"/>
    <x v="62"/>
    <x v="0"/>
  </r>
  <r>
    <x v="0"/>
    <x v="17"/>
    <x v="17"/>
    <x v="5"/>
    <x v="5"/>
    <x v="5"/>
    <x v="8"/>
    <x v="108"/>
    <x v="153"/>
    <x v="69"/>
    <x v="215"/>
    <x v="56"/>
    <x v="62"/>
    <x v="0"/>
  </r>
  <r>
    <x v="0"/>
    <x v="17"/>
    <x v="17"/>
    <x v="48"/>
    <x v="48"/>
    <x v="48"/>
    <x v="8"/>
    <x v="108"/>
    <x v="153"/>
    <x v="35"/>
    <x v="36"/>
    <x v="56"/>
    <x v="62"/>
    <x v="0"/>
  </r>
  <r>
    <x v="0"/>
    <x v="17"/>
    <x v="17"/>
    <x v="22"/>
    <x v="22"/>
    <x v="22"/>
    <x v="8"/>
    <x v="108"/>
    <x v="153"/>
    <x v="35"/>
    <x v="36"/>
    <x v="46"/>
    <x v="169"/>
    <x v="0"/>
  </r>
  <r>
    <x v="0"/>
    <x v="17"/>
    <x v="17"/>
    <x v="26"/>
    <x v="26"/>
    <x v="26"/>
    <x v="8"/>
    <x v="108"/>
    <x v="153"/>
    <x v="69"/>
    <x v="215"/>
    <x v="56"/>
    <x v="62"/>
    <x v="0"/>
  </r>
  <r>
    <x v="0"/>
    <x v="17"/>
    <x v="17"/>
    <x v="19"/>
    <x v="19"/>
    <x v="19"/>
    <x v="16"/>
    <x v="118"/>
    <x v="29"/>
    <x v="48"/>
    <x v="213"/>
    <x v="43"/>
    <x v="35"/>
    <x v="0"/>
  </r>
  <r>
    <x v="0"/>
    <x v="17"/>
    <x v="17"/>
    <x v="21"/>
    <x v="21"/>
    <x v="21"/>
    <x v="16"/>
    <x v="118"/>
    <x v="29"/>
    <x v="48"/>
    <x v="213"/>
    <x v="43"/>
    <x v="35"/>
    <x v="0"/>
  </r>
  <r>
    <x v="0"/>
    <x v="17"/>
    <x v="17"/>
    <x v="25"/>
    <x v="25"/>
    <x v="25"/>
    <x v="16"/>
    <x v="118"/>
    <x v="29"/>
    <x v="91"/>
    <x v="53"/>
    <x v="44"/>
    <x v="168"/>
    <x v="0"/>
  </r>
  <r>
    <x v="0"/>
    <x v="17"/>
    <x v="17"/>
    <x v="16"/>
    <x v="16"/>
    <x v="16"/>
    <x v="16"/>
    <x v="118"/>
    <x v="29"/>
    <x v="49"/>
    <x v="212"/>
    <x v="53"/>
    <x v="170"/>
    <x v="0"/>
  </r>
  <r>
    <x v="0"/>
    <x v="17"/>
    <x v="17"/>
    <x v="10"/>
    <x v="10"/>
    <x v="10"/>
    <x v="16"/>
    <x v="118"/>
    <x v="29"/>
    <x v="45"/>
    <x v="10"/>
    <x v="56"/>
    <x v="62"/>
    <x v="0"/>
  </r>
  <r>
    <x v="0"/>
    <x v="18"/>
    <x v="18"/>
    <x v="2"/>
    <x v="2"/>
    <x v="2"/>
    <x v="0"/>
    <x v="72"/>
    <x v="162"/>
    <x v="34"/>
    <x v="216"/>
    <x v="56"/>
    <x v="62"/>
    <x v="0"/>
  </r>
  <r>
    <x v="0"/>
    <x v="18"/>
    <x v="18"/>
    <x v="1"/>
    <x v="1"/>
    <x v="1"/>
    <x v="1"/>
    <x v="43"/>
    <x v="163"/>
    <x v="86"/>
    <x v="217"/>
    <x v="53"/>
    <x v="171"/>
    <x v="0"/>
  </r>
  <r>
    <x v="0"/>
    <x v="18"/>
    <x v="18"/>
    <x v="0"/>
    <x v="0"/>
    <x v="0"/>
    <x v="2"/>
    <x v="51"/>
    <x v="164"/>
    <x v="52"/>
    <x v="218"/>
    <x v="46"/>
    <x v="172"/>
    <x v="0"/>
  </r>
  <r>
    <x v="0"/>
    <x v="18"/>
    <x v="18"/>
    <x v="6"/>
    <x v="6"/>
    <x v="6"/>
    <x v="3"/>
    <x v="54"/>
    <x v="62"/>
    <x v="51"/>
    <x v="219"/>
    <x v="45"/>
    <x v="173"/>
    <x v="1"/>
  </r>
  <r>
    <x v="0"/>
    <x v="18"/>
    <x v="18"/>
    <x v="16"/>
    <x v="16"/>
    <x v="16"/>
    <x v="3"/>
    <x v="54"/>
    <x v="62"/>
    <x v="46"/>
    <x v="148"/>
    <x v="47"/>
    <x v="174"/>
    <x v="0"/>
  </r>
  <r>
    <x v="0"/>
    <x v="18"/>
    <x v="18"/>
    <x v="13"/>
    <x v="13"/>
    <x v="13"/>
    <x v="5"/>
    <x v="88"/>
    <x v="165"/>
    <x v="91"/>
    <x v="220"/>
    <x v="23"/>
    <x v="175"/>
    <x v="0"/>
  </r>
  <r>
    <x v="0"/>
    <x v="18"/>
    <x v="18"/>
    <x v="11"/>
    <x v="11"/>
    <x v="11"/>
    <x v="5"/>
    <x v="88"/>
    <x v="165"/>
    <x v="69"/>
    <x v="149"/>
    <x v="54"/>
    <x v="176"/>
    <x v="0"/>
  </r>
  <r>
    <x v="0"/>
    <x v="18"/>
    <x v="18"/>
    <x v="10"/>
    <x v="10"/>
    <x v="10"/>
    <x v="5"/>
    <x v="88"/>
    <x v="165"/>
    <x v="59"/>
    <x v="4"/>
    <x v="44"/>
    <x v="39"/>
    <x v="0"/>
  </r>
  <r>
    <x v="0"/>
    <x v="18"/>
    <x v="18"/>
    <x v="8"/>
    <x v="8"/>
    <x v="8"/>
    <x v="8"/>
    <x v="89"/>
    <x v="64"/>
    <x v="52"/>
    <x v="218"/>
    <x v="56"/>
    <x v="62"/>
    <x v="0"/>
  </r>
  <r>
    <x v="0"/>
    <x v="18"/>
    <x v="18"/>
    <x v="3"/>
    <x v="3"/>
    <x v="3"/>
    <x v="9"/>
    <x v="90"/>
    <x v="166"/>
    <x v="47"/>
    <x v="221"/>
    <x v="56"/>
    <x v="62"/>
    <x v="0"/>
  </r>
  <r>
    <x v="0"/>
    <x v="18"/>
    <x v="18"/>
    <x v="18"/>
    <x v="18"/>
    <x v="18"/>
    <x v="10"/>
    <x v="93"/>
    <x v="106"/>
    <x v="62"/>
    <x v="151"/>
    <x v="45"/>
    <x v="173"/>
    <x v="0"/>
  </r>
  <r>
    <x v="0"/>
    <x v="18"/>
    <x v="18"/>
    <x v="26"/>
    <x v="26"/>
    <x v="26"/>
    <x v="10"/>
    <x v="93"/>
    <x v="106"/>
    <x v="46"/>
    <x v="148"/>
    <x v="53"/>
    <x v="171"/>
    <x v="0"/>
  </r>
  <r>
    <x v="0"/>
    <x v="18"/>
    <x v="18"/>
    <x v="7"/>
    <x v="7"/>
    <x v="7"/>
    <x v="12"/>
    <x v="104"/>
    <x v="67"/>
    <x v="50"/>
    <x v="127"/>
    <x v="53"/>
    <x v="171"/>
    <x v="0"/>
  </r>
  <r>
    <x v="0"/>
    <x v="18"/>
    <x v="18"/>
    <x v="5"/>
    <x v="5"/>
    <x v="5"/>
    <x v="12"/>
    <x v="104"/>
    <x v="67"/>
    <x v="46"/>
    <x v="148"/>
    <x v="43"/>
    <x v="53"/>
    <x v="0"/>
  </r>
  <r>
    <x v="0"/>
    <x v="18"/>
    <x v="18"/>
    <x v="4"/>
    <x v="4"/>
    <x v="4"/>
    <x v="12"/>
    <x v="104"/>
    <x v="67"/>
    <x v="33"/>
    <x v="222"/>
    <x v="56"/>
    <x v="62"/>
    <x v="0"/>
  </r>
  <r>
    <x v="0"/>
    <x v="18"/>
    <x v="18"/>
    <x v="30"/>
    <x v="30"/>
    <x v="30"/>
    <x v="15"/>
    <x v="94"/>
    <x v="78"/>
    <x v="49"/>
    <x v="223"/>
    <x v="47"/>
    <x v="174"/>
    <x v="0"/>
  </r>
  <r>
    <x v="0"/>
    <x v="18"/>
    <x v="18"/>
    <x v="24"/>
    <x v="24"/>
    <x v="24"/>
    <x v="15"/>
    <x v="94"/>
    <x v="78"/>
    <x v="62"/>
    <x v="151"/>
    <x v="53"/>
    <x v="171"/>
    <x v="0"/>
  </r>
  <r>
    <x v="0"/>
    <x v="18"/>
    <x v="18"/>
    <x v="9"/>
    <x v="9"/>
    <x v="9"/>
    <x v="17"/>
    <x v="105"/>
    <x v="155"/>
    <x v="91"/>
    <x v="220"/>
    <x v="47"/>
    <x v="174"/>
    <x v="0"/>
  </r>
  <r>
    <x v="0"/>
    <x v="18"/>
    <x v="18"/>
    <x v="27"/>
    <x v="27"/>
    <x v="27"/>
    <x v="17"/>
    <x v="105"/>
    <x v="155"/>
    <x v="81"/>
    <x v="224"/>
    <x v="52"/>
    <x v="79"/>
    <x v="0"/>
  </r>
  <r>
    <x v="0"/>
    <x v="18"/>
    <x v="18"/>
    <x v="19"/>
    <x v="19"/>
    <x v="19"/>
    <x v="17"/>
    <x v="105"/>
    <x v="155"/>
    <x v="49"/>
    <x v="223"/>
    <x v="42"/>
    <x v="127"/>
    <x v="0"/>
  </r>
  <r>
    <x v="0"/>
    <x v="18"/>
    <x v="18"/>
    <x v="48"/>
    <x v="48"/>
    <x v="48"/>
    <x v="17"/>
    <x v="105"/>
    <x v="155"/>
    <x v="35"/>
    <x v="36"/>
    <x v="56"/>
    <x v="62"/>
    <x v="0"/>
  </r>
  <r>
    <x v="0"/>
    <x v="19"/>
    <x v="19"/>
    <x v="0"/>
    <x v="0"/>
    <x v="0"/>
    <x v="0"/>
    <x v="100"/>
    <x v="167"/>
    <x v="92"/>
    <x v="225"/>
    <x v="49"/>
    <x v="177"/>
    <x v="0"/>
  </r>
  <r>
    <x v="0"/>
    <x v="19"/>
    <x v="19"/>
    <x v="1"/>
    <x v="1"/>
    <x v="1"/>
    <x v="1"/>
    <x v="59"/>
    <x v="168"/>
    <x v="77"/>
    <x v="226"/>
    <x v="46"/>
    <x v="173"/>
    <x v="0"/>
  </r>
  <r>
    <x v="0"/>
    <x v="19"/>
    <x v="19"/>
    <x v="11"/>
    <x v="11"/>
    <x v="11"/>
    <x v="2"/>
    <x v="48"/>
    <x v="117"/>
    <x v="52"/>
    <x v="227"/>
    <x v="50"/>
    <x v="178"/>
    <x v="0"/>
  </r>
  <r>
    <x v="0"/>
    <x v="19"/>
    <x v="19"/>
    <x v="2"/>
    <x v="2"/>
    <x v="2"/>
    <x v="3"/>
    <x v="50"/>
    <x v="169"/>
    <x v="37"/>
    <x v="228"/>
    <x v="56"/>
    <x v="62"/>
    <x v="0"/>
  </r>
  <r>
    <x v="0"/>
    <x v="19"/>
    <x v="19"/>
    <x v="8"/>
    <x v="8"/>
    <x v="8"/>
    <x v="4"/>
    <x v="92"/>
    <x v="170"/>
    <x v="50"/>
    <x v="229"/>
    <x v="45"/>
    <x v="179"/>
    <x v="0"/>
  </r>
  <r>
    <x v="0"/>
    <x v="19"/>
    <x v="19"/>
    <x v="26"/>
    <x v="26"/>
    <x v="26"/>
    <x v="4"/>
    <x v="92"/>
    <x v="170"/>
    <x v="62"/>
    <x v="230"/>
    <x v="46"/>
    <x v="173"/>
    <x v="0"/>
  </r>
  <r>
    <x v="0"/>
    <x v="19"/>
    <x v="19"/>
    <x v="14"/>
    <x v="14"/>
    <x v="14"/>
    <x v="6"/>
    <x v="93"/>
    <x v="65"/>
    <x v="45"/>
    <x v="231"/>
    <x v="47"/>
    <x v="9"/>
    <x v="0"/>
  </r>
  <r>
    <x v="0"/>
    <x v="19"/>
    <x v="19"/>
    <x v="6"/>
    <x v="6"/>
    <x v="6"/>
    <x v="7"/>
    <x v="104"/>
    <x v="8"/>
    <x v="69"/>
    <x v="71"/>
    <x v="46"/>
    <x v="173"/>
    <x v="0"/>
  </r>
  <r>
    <x v="0"/>
    <x v="19"/>
    <x v="19"/>
    <x v="5"/>
    <x v="5"/>
    <x v="5"/>
    <x v="7"/>
    <x v="104"/>
    <x v="8"/>
    <x v="33"/>
    <x v="232"/>
    <x v="56"/>
    <x v="62"/>
    <x v="0"/>
  </r>
  <r>
    <x v="0"/>
    <x v="19"/>
    <x v="19"/>
    <x v="4"/>
    <x v="4"/>
    <x v="4"/>
    <x v="7"/>
    <x v="104"/>
    <x v="8"/>
    <x v="46"/>
    <x v="233"/>
    <x v="43"/>
    <x v="180"/>
    <x v="0"/>
  </r>
  <r>
    <x v="0"/>
    <x v="19"/>
    <x v="19"/>
    <x v="31"/>
    <x v="31"/>
    <x v="31"/>
    <x v="10"/>
    <x v="94"/>
    <x v="171"/>
    <x v="35"/>
    <x v="36"/>
    <x v="54"/>
    <x v="136"/>
    <x v="0"/>
  </r>
  <r>
    <x v="0"/>
    <x v="19"/>
    <x v="19"/>
    <x v="24"/>
    <x v="24"/>
    <x v="24"/>
    <x v="10"/>
    <x v="94"/>
    <x v="171"/>
    <x v="69"/>
    <x v="71"/>
    <x v="45"/>
    <x v="179"/>
    <x v="0"/>
  </r>
  <r>
    <x v="0"/>
    <x v="19"/>
    <x v="19"/>
    <x v="12"/>
    <x v="12"/>
    <x v="12"/>
    <x v="10"/>
    <x v="94"/>
    <x v="171"/>
    <x v="48"/>
    <x v="234"/>
    <x v="42"/>
    <x v="83"/>
    <x v="0"/>
  </r>
  <r>
    <x v="0"/>
    <x v="19"/>
    <x v="19"/>
    <x v="16"/>
    <x v="16"/>
    <x v="16"/>
    <x v="10"/>
    <x v="94"/>
    <x v="171"/>
    <x v="48"/>
    <x v="234"/>
    <x v="42"/>
    <x v="83"/>
    <x v="0"/>
  </r>
  <r>
    <x v="0"/>
    <x v="19"/>
    <x v="19"/>
    <x v="9"/>
    <x v="9"/>
    <x v="9"/>
    <x v="14"/>
    <x v="105"/>
    <x v="15"/>
    <x v="48"/>
    <x v="234"/>
    <x v="46"/>
    <x v="173"/>
    <x v="0"/>
  </r>
  <r>
    <x v="0"/>
    <x v="19"/>
    <x v="19"/>
    <x v="27"/>
    <x v="27"/>
    <x v="27"/>
    <x v="14"/>
    <x v="105"/>
    <x v="15"/>
    <x v="91"/>
    <x v="19"/>
    <x v="47"/>
    <x v="9"/>
    <x v="0"/>
  </r>
  <r>
    <x v="0"/>
    <x v="19"/>
    <x v="19"/>
    <x v="10"/>
    <x v="10"/>
    <x v="10"/>
    <x v="14"/>
    <x v="105"/>
    <x v="15"/>
    <x v="45"/>
    <x v="231"/>
    <x v="44"/>
    <x v="181"/>
    <x v="1"/>
  </r>
  <r>
    <x v="0"/>
    <x v="19"/>
    <x v="19"/>
    <x v="13"/>
    <x v="13"/>
    <x v="13"/>
    <x v="17"/>
    <x v="106"/>
    <x v="172"/>
    <x v="91"/>
    <x v="19"/>
    <x v="42"/>
    <x v="83"/>
    <x v="0"/>
  </r>
  <r>
    <x v="0"/>
    <x v="19"/>
    <x v="19"/>
    <x v="19"/>
    <x v="19"/>
    <x v="19"/>
    <x v="17"/>
    <x v="106"/>
    <x v="172"/>
    <x v="81"/>
    <x v="235"/>
    <x v="47"/>
    <x v="9"/>
    <x v="0"/>
  </r>
  <r>
    <x v="0"/>
    <x v="19"/>
    <x v="19"/>
    <x v="49"/>
    <x v="49"/>
    <x v="49"/>
    <x v="17"/>
    <x v="106"/>
    <x v="172"/>
    <x v="35"/>
    <x v="36"/>
    <x v="52"/>
    <x v="182"/>
    <x v="0"/>
  </r>
  <r>
    <x v="0"/>
    <x v="19"/>
    <x v="19"/>
    <x v="3"/>
    <x v="3"/>
    <x v="3"/>
    <x v="17"/>
    <x v="106"/>
    <x v="172"/>
    <x v="62"/>
    <x v="230"/>
    <x v="56"/>
    <x v="62"/>
    <x v="0"/>
  </r>
  <r>
    <x v="0"/>
    <x v="20"/>
    <x v="20"/>
    <x v="34"/>
    <x v="34"/>
    <x v="34"/>
    <x v="0"/>
    <x v="90"/>
    <x v="173"/>
    <x v="33"/>
    <x v="236"/>
    <x v="44"/>
    <x v="183"/>
    <x v="0"/>
  </r>
  <r>
    <x v="0"/>
    <x v="20"/>
    <x v="20"/>
    <x v="1"/>
    <x v="1"/>
    <x v="1"/>
    <x v="0"/>
    <x v="90"/>
    <x v="173"/>
    <x v="47"/>
    <x v="237"/>
    <x v="56"/>
    <x v="62"/>
    <x v="0"/>
  </r>
  <r>
    <x v="0"/>
    <x v="20"/>
    <x v="20"/>
    <x v="2"/>
    <x v="2"/>
    <x v="2"/>
    <x v="2"/>
    <x v="92"/>
    <x v="174"/>
    <x v="59"/>
    <x v="238"/>
    <x v="56"/>
    <x v="62"/>
    <x v="0"/>
  </r>
  <r>
    <x v="0"/>
    <x v="20"/>
    <x v="20"/>
    <x v="0"/>
    <x v="0"/>
    <x v="0"/>
    <x v="3"/>
    <x v="104"/>
    <x v="175"/>
    <x v="46"/>
    <x v="239"/>
    <x v="43"/>
    <x v="184"/>
    <x v="0"/>
  </r>
  <r>
    <x v="0"/>
    <x v="20"/>
    <x v="20"/>
    <x v="29"/>
    <x v="29"/>
    <x v="29"/>
    <x v="4"/>
    <x v="107"/>
    <x v="176"/>
    <x v="60"/>
    <x v="240"/>
    <x v="56"/>
    <x v="62"/>
    <x v="0"/>
  </r>
  <r>
    <x v="0"/>
    <x v="20"/>
    <x v="20"/>
    <x v="25"/>
    <x v="25"/>
    <x v="25"/>
    <x v="5"/>
    <x v="108"/>
    <x v="177"/>
    <x v="91"/>
    <x v="66"/>
    <x v="45"/>
    <x v="169"/>
    <x v="0"/>
  </r>
  <r>
    <x v="0"/>
    <x v="20"/>
    <x v="20"/>
    <x v="17"/>
    <x v="17"/>
    <x v="17"/>
    <x v="5"/>
    <x v="108"/>
    <x v="177"/>
    <x v="45"/>
    <x v="210"/>
    <x v="43"/>
    <x v="184"/>
    <x v="0"/>
  </r>
  <r>
    <x v="0"/>
    <x v="20"/>
    <x v="20"/>
    <x v="4"/>
    <x v="4"/>
    <x v="4"/>
    <x v="7"/>
    <x v="118"/>
    <x v="178"/>
    <x v="45"/>
    <x v="210"/>
    <x v="56"/>
    <x v="62"/>
    <x v="0"/>
  </r>
  <r>
    <x v="0"/>
    <x v="20"/>
    <x v="20"/>
    <x v="48"/>
    <x v="48"/>
    <x v="48"/>
    <x v="7"/>
    <x v="118"/>
    <x v="178"/>
    <x v="35"/>
    <x v="36"/>
    <x v="53"/>
    <x v="185"/>
    <x v="0"/>
  </r>
  <r>
    <x v="0"/>
    <x v="20"/>
    <x v="20"/>
    <x v="9"/>
    <x v="9"/>
    <x v="9"/>
    <x v="9"/>
    <x v="116"/>
    <x v="28"/>
    <x v="91"/>
    <x v="66"/>
    <x v="53"/>
    <x v="185"/>
    <x v="0"/>
  </r>
  <r>
    <x v="0"/>
    <x v="20"/>
    <x v="20"/>
    <x v="19"/>
    <x v="19"/>
    <x v="19"/>
    <x v="9"/>
    <x v="116"/>
    <x v="28"/>
    <x v="91"/>
    <x v="66"/>
    <x v="53"/>
    <x v="185"/>
    <x v="0"/>
  </r>
  <r>
    <x v="0"/>
    <x v="20"/>
    <x v="20"/>
    <x v="47"/>
    <x v="47"/>
    <x v="47"/>
    <x v="9"/>
    <x v="116"/>
    <x v="28"/>
    <x v="49"/>
    <x v="241"/>
    <x v="43"/>
    <x v="184"/>
    <x v="0"/>
  </r>
  <r>
    <x v="0"/>
    <x v="20"/>
    <x v="20"/>
    <x v="50"/>
    <x v="50"/>
    <x v="50"/>
    <x v="9"/>
    <x v="116"/>
    <x v="28"/>
    <x v="49"/>
    <x v="241"/>
    <x v="43"/>
    <x v="184"/>
    <x v="0"/>
  </r>
  <r>
    <x v="0"/>
    <x v="20"/>
    <x v="20"/>
    <x v="37"/>
    <x v="37"/>
    <x v="37"/>
    <x v="9"/>
    <x v="116"/>
    <x v="28"/>
    <x v="81"/>
    <x v="242"/>
    <x v="44"/>
    <x v="183"/>
    <x v="0"/>
  </r>
  <r>
    <x v="0"/>
    <x v="20"/>
    <x v="20"/>
    <x v="51"/>
    <x v="51"/>
    <x v="51"/>
    <x v="9"/>
    <x v="116"/>
    <x v="28"/>
    <x v="49"/>
    <x v="241"/>
    <x v="43"/>
    <x v="184"/>
    <x v="0"/>
  </r>
  <r>
    <x v="0"/>
    <x v="20"/>
    <x v="20"/>
    <x v="3"/>
    <x v="3"/>
    <x v="3"/>
    <x v="9"/>
    <x v="116"/>
    <x v="28"/>
    <x v="48"/>
    <x v="243"/>
    <x v="56"/>
    <x v="62"/>
    <x v="0"/>
  </r>
  <r>
    <x v="0"/>
    <x v="20"/>
    <x v="20"/>
    <x v="36"/>
    <x v="36"/>
    <x v="36"/>
    <x v="9"/>
    <x v="116"/>
    <x v="28"/>
    <x v="49"/>
    <x v="241"/>
    <x v="43"/>
    <x v="184"/>
    <x v="0"/>
  </r>
  <r>
    <x v="0"/>
    <x v="20"/>
    <x v="20"/>
    <x v="52"/>
    <x v="52"/>
    <x v="52"/>
    <x v="9"/>
    <x v="116"/>
    <x v="28"/>
    <x v="35"/>
    <x v="36"/>
    <x v="45"/>
    <x v="169"/>
    <x v="0"/>
  </r>
  <r>
    <x v="0"/>
    <x v="20"/>
    <x v="20"/>
    <x v="13"/>
    <x v="13"/>
    <x v="13"/>
    <x v="18"/>
    <x v="117"/>
    <x v="179"/>
    <x v="35"/>
    <x v="36"/>
    <x v="44"/>
    <x v="183"/>
    <x v="0"/>
  </r>
  <r>
    <x v="0"/>
    <x v="20"/>
    <x v="20"/>
    <x v="42"/>
    <x v="42"/>
    <x v="42"/>
    <x v="18"/>
    <x v="117"/>
    <x v="179"/>
    <x v="81"/>
    <x v="242"/>
    <x v="53"/>
    <x v="185"/>
    <x v="0"/>
  </r>
  <r>
    <x v="0"/>
    <x v="20"/>
    <x v="20"/>
    <x v="53"/>
    <x v="53"/>
    <x v="53"/>
    <x v="18"/>
    <x v="117"/>
    <x v="179"/>
    <x v="49"/>
    <x v="241"/>
    <x v="56"/>
    <x v="62"/>
    <x v="0"/>
  </r>
  <r>
    <x v="0"/>
    <x v="20"/>
    <x v="20"/>
    <x v="21"/>
    <x v="21"/>
    <x v="21"/>
    <x v="18"/>
    <x v="117"/>
    <x v="179"/>
    <x v="49"/>
    <x v="241"/>
    <x v="56"/>
    <x v="62"/>
    <x v="0"/>
  </r>
  <r>
    <x v="0"/>
    <x v="20"/>
    <x v="20"/>
    <x v="11"/>
    <x v="11"/>
    <x v="11"/>
    <x v="18"/>
    <x v="117"/>
    <x v="179"/>
    <x v="81"/>
    <x v="242"/>
    <x v="53"/>
    <x v="185"/>
    <x v="0"/>
  </r>
  <r>
    <x v="0"/>
    <x v="20"/>
    <x v="20"/>
    <x v="12"/>
    <x v="12"/>
    <x v="12"/>
    <x v="18"/>
    <x v="117"/>
    <x v="179"/>
    <x v="91"/>
    <x v="66"/>
    <x v="43"/>
    <x v="184"/>
    <x v="0"/>
  </r>
  <r>
    <x v="0"/>
    <x v="20"/>
    <x v="20"/>
    <x v="54"/>
    <x v="54"/>
    <x v="54"/>
    <x v="18"/>
    <x v="117"/>
    <x v="179"/>
    <x v="49"/>
    <x v="241"/>
    <x v="56"/>
    <x v="62"/>
    <x v="0"/>
  </r>
  <r>
    <x v="0"/>
    <x v="21"/>
    <x v="21"/>
    <x v="1"/>
    <x v="1"/>
    <x v="1"/>
    <x v="0"/>
    <x v="53"/>
    <x v="180"/>
    <x v="75"/>
    <x v="244"/>
    <x v="56"/>
    <x v="62"/>
    <x v="0"/>
  </r>
  <r>
    <x v="0"/>
    <x v="21"/>
    <x v="21"/>
    <x v="2"/>
    <x v="2"/>
    <x v="2"/>
    <x v="1"/>
    <x v="90"/>
    <x v="181"/>
    <x v="59"/>
    <x v="245"/>
    <x v="43"/>
    <x v="103"/>
    <x v="0"/>
  </r>
  <r>
    <x v="0"/>
    <x v="21"/>
    <x v="21"/>
    <x v="11"/>
    <x v="11"/>
    <x v="11"/>
    <x v="2"/>
    <x v="104"/>
    <x v="182"/>
    <x v="62"/>
    <x v="246"/>
    <x v="44"/>
    <x v="170"/>
    <x v="0"/>
  </r>
  <r>
    <x v="0"/>
    <x v="21"/>
    <x v="21"/>
    <x v="13"/>
    <x v="13"/>
    <x v="13"/>
    <x v="3"/>
    <x v="105"/>
    <x v="183"/>
    <x v="35"/>
    <x v="36"/>
    <x v="50"/>
    <x v="186"/>
    <x v="0"/>
  </r>
  <r>
    <x v="0"/>
    <x v="21"/>
    <x v="21"/>
    <x v="16"/>
    <x v="16"/>
    <x v="16"/>
    <x v="4"/>
    <x v="106"/>
    <x v="184"/>
    <x v="69"/>
    <x v="247"/>
    <x v="53"/>
    <x v="187"/>
    <x v="0"/>
  </r>
  <r>
    <x v="0"/>
    <x v="21"/>
    <x v="21"/>
    <x v="19"/>
    <x v="19"/>
    <x v="19"/>
    <x v="5"/>
    <x v="107"/>
    <x v="185"/>
    <x v="81"/>
    <x v="248"/>
    <x v="42"/>
    <x v="167"/>
    <x v="0"/>
  </r>
  <r>
    <x v="0"/>
    <x v="21"/>
    <x v="21"/>
    <x v="7"/>
    <x v="7"/>
    <x v="7"/>
    <x v="5"/>
    <x v="107"/>
    <x v="185"/>
    <x v="60"/>
    <x v="249"/>
    <x v="56"/>
    <x v="62"/>
    <x v="0"/>
  </r>
  <r>
    <x v="0"/>
    <x v="21"/>
    <x v="21"/>
    <x v="5"/>
    <x v="5"/>
    <x v="5"/>
    <x v="5"/>
    <x v="107"/>
    <x v="185"/>
    <x v="69"/>
    <x v="247"/>
    <x v="43"/>
    <x v="103"/>
    <x v="0"/>
  </r>
  <r>
    <x v="0"/>
    <x v="21"/>
    <x v="21"/>
    <x v="48"/>
    <x v="48"/>
    <x v="48"/>
    <x v="5"/>
    <x v="107"/>
    <x v="185"/>
    <x v="35"/>
    <x v="36"/>
    <x v="56"/>
    <x v="62"/>
    <x v="0"/>
  </r>
  <r>
    <x v="0"/>
    <x v="21"/>
    <x v="21"/>
    <x v="22"/>
    <x v="22"/>
    <x v="22"/>
    <x v="5"/>
    <x v="107"/>
    <x v="185"/>
    <x v="35"/>
    <x v="36"/>
    <x v="47"/>
    <x v="188"/>
    <x v="0"/>
  </r>
  <r>
    <x v="0"/>
    <x v="21"/>
    <x v="21"/>
    <x v="30"/>
    <x v="30"/>
    <x v="30"/>
    <x v="10"/>
    <x v="108"/>
    <x v="166"/>
    <x v="49"/>
    <x v="130"/>
    <x v="44"/>
    <x v="170"/>
    <x v="0"/>
  </r>
  <r>
    <x v="0"/>
    <x v="21"/>
    <x v="21"/>
    <x v="17"/>
    <x v="17"/>
    <x v="17"/>
    <x v="10"/>
    <x v="108"/>
    <x v="166"/>
    <x v="45"/>
    <x v="250"/>
    <x v="43"/>
    <x v="103"/>
    <x v="0"/>
  </r>
  <r>
    <x v="0"/>
    <x v="21"/>
    <x v="21"/>
    <x v="55"/>
    <x v="55"/>
    <x v="55"/>
    <x v="10"/>
    <x v="108"/>
    <x v="166"/>
    <x v="35"/>
    <x v="36"/>
    <x v="46"/>
    <x v="189"/>
    <x v="0"/>
  </r>
  <r>
    <x v="0"/>
    <x v="21"/>
    <x v="21"/>
    <x v="25"/>
    <x v="25"/>
    <x v="25"/>
    <x v="13"/>
    <x v="118"/>
    <x v="7"/>
    <x v="91"/>
    <x v="251"/>
    <x v="44"/>
    <x v="170"/>
    <x v="0"/>
  </r>
  <r>
    <x v="0"/>
    <x v="21"/>
    <x v="21"/>
    <x v="0"/>
    <x v="0"/>
    <x v="0"/>
    <x v="13"/>
    <x v="118"/>
    <x v="7"/>
    <x v="81"/>
    <x v="248"/>
    <x v="44"/>
    <x v="170"/>
    <x v="0"/>
  </r>
  <r>
    <x v="0"/>
    <x v="21"/>
    <x v="21"/>
    <x v="21"/>
    <x v="21"/>
    <x v="21"/>
    <x v="15"/>
    <x v="116"/>
    <x v="14"/>
    <x v="49"/>
    <x v="130"/>
    <x v="43"/>
    <x v="103"/>
    <x v="0"/>
  </r>
  <r>
    <x v="0"/>
    <x v="21"/>
    <x v="21"/>
    <x v="18"/>
    <x v="18"/>
    <x v="18"/>
    <x v="15"/>
    <x v="116"/>
    <x v="14"/>
    <x v="49"/>
    <x v="130"/>
    <x v="43"/>
    <x v="103"/>
    <x v="0"/>
  </r>
  <r>
    <x v="0"/>
    <x v="21"/>
    <x v="21"/>
    <x v="12"/>
    <x v="12"/>
    <x v="12"/>
    <x v="15"/>
    <x v="116"/>
    <x v="14"/>
    <x v="49"/>
    <x v="130"/>
    <x v="43"/>
    <x v="103"/>
    <x v="0"/>
  </r>
  <r>
    <x v="0"/>
    <x v="21"/>
    <x v="21"/>
    <x v="56"/>
    <x v="56"/>
    <x v="56"/>
    <x v="15"/>
    <x v="116"/>
    <x v="14"/>
    <x v="91"/>
    <x v="251"/>
    <x v="53"/>
    <x v="187"/>
    <x v="0"/>
  </r>
  <r>
    <x v="0"/>
    <x v="21"/>
    <x v="21"/>
    <x v="8"/>
    <x v="8"/>
    <x v="8"/>
    <x v="15"/>
    <x v="116"/>
    <x v="14"/>
    <x v="49"/>
    <x v="130"/>
    <x v="43"/>
    <x v="103"/>
    <x v="0"/>
  </r>
  <r>
    <x v="0"/>
    <x v="22"/>
    <x v="22"/>
    <x v="1"/>
    <x v="1"/>
    <x v="1"/>
    <x v="0"/>
    <x v="93"/>
    <x v="168"/>
    <x v="51"/>
    <x v="73"/>
    <x v="56"/>
    <x v="62"/>
    <x v="0"/>
  </r>
  <r>
    <x v="0"/>
    <x v="22"/>
    <x v="22"/>
    <x v="6"/>
    <x v="6"/>
    <x v="6"/>
    <x v="1"/>
    <x v="104"/>
    <x v="186"/>
    <x v="50"/>
    <x v="252"/>
    <x v="53"/>
    <x v="190"/>
    <x v="0"/>
  </r>
  <r>
    <x v="0"/>
    <x v="22"/>
    <x v="22"/>
    <x v="0"/>
    <x v="0"/>
    <x v="0"/>
    <x v="2"/>
    <x v="94"/>
    <x v="187"/>
    <x v="50"/>
    <x v="252"/>
    <x v="56"/>
    <x v="62"/>
    <x v="0"/>
  </r>
  <r>
    <x v="0"/>
    <x v="22"/>
    <x v="22"/>
    <x v="2"/>
    <x v="2"/>
    <x v="2"/>
    <x v="3"/>
    <x v="106"/>
    <x v="188"/>
    <x v="62"/>
    <x v="253"/>
    <x v="56"/>
    <x v="62"/>
    <x v="0"/>
  </r>
  <r>
    <x v="0"/>
    <x v="22"/>
    <x v="22"/>
    <x v="39"/>
    <x v="39"/>
    <x v="39"/>
    <x v="4"/>
    <x v="108"/>
    <x v="189"/>
    <x v="48"/>
    <x v="60"/>
    <x v="53"/>
    <x v="190"/>
    <x v="0"/>
  </r>
  <r>
    <x v="0"/>
    <x v="22"/>
    <x v="22"/>
    <x v="18"/>
    <x v="18"/>
    <x v="18"/>
    <x v="4"/>
    <x v="108"/>
    <x v="189"/>
    <x v="91"/>
    <x v="254"/>
    <x v="45"/>
    <x v="191"/>
    <x v="0"/>
  </r>
  <r>
    <x v="0"/>
    <x v="22"/>
    <x v="22"/>
    <x v="5"/>
    <x v="5"/>
    <x v="5"/>
    <x v="4"/>
    <x v="108"/>
    <x v="189"/>
    <x v="45"/>
    <x v="255"/>
    <x v="43"/>
    <x v="192"/>
    <x v="0"/>
  </r>
  <r>
    <x v="0"/>
    <x v="22"/>
    <x v="22"/>
    <x v="51"/>
    <x v="51"/>
    <x v="51"/>
    <x v="4"/>
    <x v="108"/>
    <x v="189"/>
    <x v="45"/>
    <x v="255"/>
    <x v="43"/>
    <x v="192"/>
    <x v="0"/>
  </r>
  <r>
    <x v="0"/>
    <x v="22"/>
    <x v="22"/>
    <x v="3"/>
    <x v="3"/>
    <x v="3"/>
    <x v="4"/>
    <x v="108"/>
    <x v="189"/>
    <x v="69"/>
    <x v="256"/>
    <x v="56"/>
    <x v="62"/>
    <x v="0"/>
  </r>
  <r>
    <x v="0"/>
    <x v="22"/>
    <x v="22"/>
    <x v="30"/>
    <x v="30"/>
    <x v="30"/>
    <x v="9"/>
    <x v="118"/>
    <x v="190"/>
    <x v="49"/>
    <x v="32"/>
    <x v="53"/>
    <x v="190"/>
    <x v="0"/>
  </r>
  <r>
    <x v="0"/>
    <x v="22"/>
    <x v="22"/>
    <x v="27"/>
    <x v="27"/>
    <x v="27"/>
    <x v="9"/>
    <x v="118"/>
    <x v="190"/>
    <x v="91"/>
    <x v="254"/>
    <x v="44"/>
    <x v="134"/>
    <x v="0"/>
  </r>
  <r>
    <x v="0"/>
    <x v="22"/>
    <x v="22"/>
    <x v="29"/>
    <x v="29"/>
    <x v="29"/>
    <x v="9"/>
    <x v="118"/>
    <x v="190"/>
    <x v="45"/>
    <x v="255"/>
    <x v="56"/>
    <x v="62"/>
    <x v="0"/>
  </r>
  <r>
    <x v="0"/>
    <x v="22"/>
    <x v="22"/>
    <x v="7"/>
    <x v="7"/>
    <x v="7"/>
    <x v="9"/>
    <x v="118"/>
    <x v="190"/>
    <x v="45"/>
    <x v="255"/>
    <x v="56"/>
    <x v="62"/>
    <x v="0"/>
  </r>
  <r>
    <x v="0"/>
    <x v="22"/>
    <x v="22"/>
    <x v="22"/>
    <x v="22"/>
    <x v="22"/>
    <x v="9"/>
    <x v="118"/>
    <x v="190"/>
    <x v="35"/>
    <x v="36"/>
    <x v="46"/>
    <x v="193"/>
    <x v="0"/>
  </r>
  <r>
    <x v="0"/>
    <x v="22"/>
    <x v="22"/>
    <x v="13"/>
    <x v="13"/>
    <x v="13"/>
    <x v="14"/>
    <x v="116"/>
    <x v="67"/>
    <x v="81"/>
    <x v="257"/>
    <x v="44"/>
    <x v="134"/>
    <x v="0"/>
  </r>
  <r>
    <x v="0"/>
    <x v="22"/>
    <x v="22"/>
    <x v="11"/>
    <x v="11"/>
    <x v="11"/>
    <x v="14"/>
    <x v="116"/>
    <x v="67"/>
    <x v="49"/>
    <x v="32"/>
    <x v="43"/>
    <x v="192"/>
    <x v="0"/>
  </r>
  <r>
    <x v="0"/>
    <x v="22"/>
    <x v="22"/>
    <x v="20"/>
    <x v="20"/>
    <x v="20"/>
    <x v="14"/>
    <x v="116"/>
    <x v="67"/>
    <x v="49"/>
    <x v="32"/>
    <x v="56"/>
    <x v="62"/>
    <x v="0"/>
  </r>
  <r>
    <x v="0"/>
    <x v="22"/>
    <x v="22"/>
    <x v="4"/>
    <x v="4"/>
    <x v="4"/>
    <x v="14"/>
    <x v="116"/>
    <x v="67"/>
    <x v="48"/>
    <x v="60"/>
    <x v="56"/>
    <x v="62"/>
    <x v="0"/>
  </r>
  <r>
    <x v="0"/>
    <x v="22"/>
    <x v="22"/>
    <x v="57"/>
    <x v="57"/>
    <x v="57"/>
    <x v="18"/>
    <x v="117"/>
    <x v="172"/>
    <x v="91"/>
    <x v="254"/>
    <x v="43"/>
    <x v="192"/>
    <x v="0"/>
  </r>
  <r>
    <x v="0"/>
    <x v="22"/>
    <x v="22"/>
    <x v="58"/>
    <x v="58"/>
    <x v="58"/>
    <x v="18"/>
    <x v="117"/>
    <x v="172"/>
    <x v="91"/>
    <x v="254"/>
    <x v="43"/>
    <x v="192"/>
    <x v="0"/>
  </r>
  <r>
    <x v="0"/>
    <x v="22"/>
    <x v="22"/>
    <x v="59"/>
    <x v="59"/>
    <x v="59"/>
    <x v="18"/>
    <x v="117"/>
    <x v="172"/>
    <x v="49"/>
    <x v="32"/>
    <x v="56"/>
    <x v="62"/>
    <x v="0"/>
  </r>
  <r>
    <x v="0"/>
    <x v="22"/>
    <x v="22"/>
    <x v="60"/>
    <x v="60"/>
    <x v="60"/>
    <x v="18"/>
    <x v="117"/>
    <x v="172"/>
    <x v="81"/>
    <x v="257"/>
    <x v="53"/>
    <x v="190"/>
    <x v="0"/>
  </r>
  <r>
    <x v="0"/>
    <x v="22"/>
    <x v="22"/>
    <x v="25"/>
    <x v="25"/>
    <x v="25"/>
    <x v="18"/>
    <x v="117"/>
    <x v="172"/>
    <x v="35"/>
    <x v="36"/>
    <x v="44"/>
    <x v="134"/>
    <x v="0"/>
  </r>
  <r>
    <x v="0"/>
    <x v="22"/>
    <x v="22"/>
    <x v="61"/>
    <x v="61"/>
    <x v="61"/>
    <x v="18"/>
    <x v="117"/>
    <x v="172"/>
    <x v="35"/>
    <x v="36"/>
    <x v="44"/>
    <x v="134"/>
    <x v="0"/>
  </r>
  <r>
    <x v="0"/>
    <x v="22"/>
    <x v="22"/>
    <x v="36"/>
    <x v="36"/>
    <x v="36"/>
    <x v="18"/>
    <x v="117"/>
    <x v="172"/>
    <x v="91"/>
    <x v="254"/>
    <x v="43"/>
    <x v="192"/>
    <x v="0"/>
  </r>
  <r>
    <x v="0"/>
    <x v="22"/>
    <x v="22"/>
    <x v="8"/>
    <x v="8"/>
    <x v="8"/>
    <x v="18"/>
    <x v="117"/>
    <x v="172"/>
    <x v="49"/>
    <x v="32"/>
    <x v="56"/>
    <x v="62"/>
    <x v="0"/>
  </r>
  <r>
    <x v="0"/>
    <x v="22"/>
    <x v="22"/>
    <x v="26"/>
    <x v="26"/>
    <x v="26"/>
    <x v="18"/>
    <x v="117"/>
    <x v="172"/>
    <x v="35"/>
    <x v="36"/>
    <x v="44"/>
    <x v="134"/>
    <x v="0"/>
  </r>
  <r>
    <x v="0"/>
    <x v="23"/>
    <x v="23"/>
    <x v="2"/>
    <x v="2"/>
    <x v="2"/>
    <x v="0"/>
    <x v="94"/>
    <x v="191"/>
    <x v="46"/>
    <x v="258"/>
    <x v="56"/>
    <x v="62"/>
    <x v="0"/>
  </r>
  <r>
    <x v="0"/>
    <x v="23"/>
    <x v="23"/>
    <x v="13"/>
    <x v="13"/>
    <x v="13"/>
    <x v="1"/>
    <x v="108"/>
    <x v="192"/>
    <x v="35"/>
    <x v="36"/>
    <x v="42"/>
    <x v="194"/>
    <x v="0"/>
  </r>
  <r>
    <x v="0"/>
    <x v="23"/>
    <x v="23"/>
    <x v="7"/>
    <x v="7"/>
    <x v="7"/>
    <x v="1"/>
    <x v="108"/>
    <x v="192"/>
    <x v="45"/>
    <x v="259"/>
    <x v="43"/>
    <x v="195"/>
    <x v="0"/>
  </r>
  <r>
    <x v="0"/>
    <x v="23"/>
    <x v="23"/>
    <x v="48"/>
    <x v="48"/>
    <x v="48"/>
    <x v="3"/>
    <x v="118"/>
    <x v="102"/>
    <x v="35"/>
    <x v="36"/>
    <x v="56"/>
    <x v="62"/>
    <x v="0"/>
  </r>
  <r>
    <x v="0"/>
    <x v="23"/>
    <x v="23"/>
    <x v="25"/>
    <x v="25"/>
    <x v="25"/>
    <x v="4"/>
    <x v="117"/>
    <x v="22"/>
    <x v="49"/>
    <x v="260"/>
    <x v="56"/>
    <x v="62"/>
    <x v="0"/>
  </r>
  <r>
    <x v="0"/>
    <x v="23"/>
    <x v="23"/>
    <x v="17"/>
    <x v="17"/>
    <x v="17"/>
    <x v="4"/>
    <x v="117"/>
    <x v="22"/>
    <x v="49"/>
    <x v="260"/>
    <x v="56"/>
    <x v="62"/>
    <x v="0"/>
  </r>
  <r>
    <x v="0"/>
    <x v="23"/>
    <x v="23"/>
    <x v="4"/>
    <x v="4"/>
    <x v="4"/>
    <x v="4"/>
    <x v="117"/>
    <x v="22"/>
    <x v="91"/>
    <x v="261"/>
    <x v="43"/>
    <x v="195"/>
    <x v="0"/>
  </r>
  <r>
    <x v="0"/>
    <x v="23"/>
    <x v="23"/>
    <x v="1"/>
    <x v="1"/>
    <x v="1"/>
    <x v="4"/>
    <x v="117"/>
    <x v="22"/>
    <x v="49"/>
    <x v="260"/>
    <x v="56"/>
    <x v="62"/>
    <x v="0"/>
  </r>
  <r>
    <x v="0"/>
    <x v="23"/>
    <x v="23"/>
    <x v="26"/>
    <x v="26"/>
    <x v="26"/>
    <x v="4"/>
    <x v="117"/>
    <x v="22"/>
    <x v="91"/>
    <x v="261"/>
    <x v="43"/>
    <x v="195"/>
    <x v="0"/>
  </r>
  <r>
    <x v="0"/>
    <x v="23"/>
    <x v="23"/>
    <x v="30"/>
    <x v="30"/>
    <x v="30"/>
    <x v="9"/>
    <x v="119"/>
    <x v="6"/>
    <x v="35"/>
    <x v="36"/>
    <x v="53"/>
    <x v="196"/>
    <x v="0"/>
  </r>
  <r>
    <x v="0"/>
    <x v="23"/>
    <x v="23"/>
    <x v="9"/>
    <x v="9"/>
    <x v="9"/>
    <x v="9"/>
    <x v="119"/>
    <x v="6"/>
    <x v="81"/>
    <x v="16"/>
    <x v="43"/>
    <x v="195"/>
    <x v="0"/>
  </r>
  <r>
    <x v="0"/>
    <x v="23"/>
    <x v="23"/>
    <x v="27"/>
    <x v="27"/>
    <x v="27"/>
    <x v="9"/>
    <x v="119"/>
    <x v="6"/>
    <x v="81"/>
    <x v="16"/>
    <x v="43"/>
    <x v="195"/>
    <x v="0"/>
  </r>
  <r>
    <x v="0"/>
    <x v="23"/>
    <x v="23"/>
    <x v="62"/>
    <x v="62"/>
    <x v="62"/>
    <x v="9"/>
    <x v="119"/>
    <x v="6"/>
    <x v="81"/>
    <x v="16"/>
    <x v="43"/>
    <x v="195"/>
    <x v="0"/>
  </r>
  <r>
    <x v="0"/>
    <x v="23"/>
    <x v="23"/>
    <x v="59"/>
    <x v="59"/>
    <x v="59"/>
    <x v="9"/>
    <x v="119"/>
    <x v="6"/>
    <x v="91"/>
    <x v="261"/>
    <x v="56"/>
    <x v="62"/>
    <x v="0"/>
  </r>
  <r>
    <x v="0"/>
    <x v="23"/>
    <x v="23"/>
    <x v="24"/>
    <x v="24"/>
    <x v="24"/>
    <x v="9"/>
    <x v="119"/>
    <x v="6"/>
    <x v="81"/>
    <x v="16"/>
    <x v="43"/>
    <x v="195"/>
    <x v="0"/>
  </r>
  <r>
    <x v="0"/>
    <x v="23"/>
    <x v="23"/>
    <x v="14"/>
    <x v="14"/>
    <x v="14"/>
    <x v="9"/>
    <x v="119"/>
    <x v="6"/>
    <x v="91"/>
    <x v="261"/>
    <x v="56"/>
    <x v="62"/>
    <x v="0"/>
  </r>
  <r>
    <x v="0"/>
    <x v="23"/>
    <x v="23"/>
    <x v="6"/>
    <x v="6"/>
    <x v="6"/>
    <x v="9"/>
    <x v="119"/>
    <x v="6"/>
    <x v="91"/>
    <x v="261"/>
    <x v="56"/>
    <x v="62"/>
    <x v="0"/>
  </r>
  <r>
    <x v="0"/>
    <x v="23"/>
    <x v="23"/>
    <x v="34"/>
    <x v="34"/>
    <x v="34"/>
    <x v="9"/>
    <x v="119"/>
    <x v="6"/>
    <x v="81"/>
    <x v="16"/>
    <x v="43"/>
    <x v="195"/>
    <x v="0"/>
  </r>
  <r>
    <x v="0"/>
    <x v="23"/>
    <x v="23"/>
    <x v="5"/>
    <x v="5"/>
    <x v="5"/>
    <x v="9"/>
    <x v="119"/>
    <x v="6"/>
    <x v="91"/>
    <x v="261"/>
    <x v="56"/>
    <x v="62"/>
    <x v="0"/>
  </r>
  <r>
    <x v="0"/>
    <x v="23"/>
    <x v="23"/>
    <x v="16"/>
    <x v="16"/>
    <x v="16"/>
    <x v="9"/>
    <x v="119"/>
    <x v="6"/>
    <x v="81"/>
    <x v="16"/>
    <x v="43"/>
    <x v="195"/>
    <x v="0"/>
  </r>
  <r>
    <x v="0"/>
    <x v="23"/>
    <x v="23"/>
    <x v="56"/>
    <x v="56"/>
    <x v="56"/>
    <x v="9"/>
    <x v="119"/>
    <x v="6"/>
    <x v="81"/>
    <x v="16"/>
    <x v="43"/>
    <x v="195"/>
    <x v="0"/>
  </r>
  <r>
    <x v="0"/>
    <x v="24"/>
    <x v="24"/>
    <x v="1"/>
    <x v="1"/>
    <x v="1"/>
    <x v="0"/>
    <x v="45"/>
    <x v="193"/>
    <x v="32"/>
    <x v="262"/>
    <x v="43"/>
    <x v="197"/>
    <x v="0"/>
  </r>
  <r>
    <x v="0"/>
    <x v="24"/>
    <x v="24"/>
    <x v="2"/>
    <x v="2"/>
    <x v="2"/>
    <x v="1"/>
    <x v="104"/>
    <x v="194"/>
    <x v="33"/>
    <x v="263"/>
    <x v="56"/>
    <x v="62"/>
    <x v="0"/>
  </r>
  <r>
    <x v="0"/>
    <x v="24"/>
    <x v="24"/>
    <x v="7"/>
    <x v="7"/>
    <x v="7"/>
    <x v="2"/>
    <x v="94"/>
    <x v="169"/>
    <x v="62"/>
    <x v="264"/>
    <x v="53"/>
    <x v="146"/>
    <x v="0"/>
  </r>
  <r>
    <x v="0"/>
    <x v="24"/>
    <x v="24"/>
    <x v="30"/>
    <x v="30"/>
    <x v="30"/>
    <x v="3"/>
    <x v="106"/>
    <x v="195"/>
    <x v="45"/>
    <x v="243"/>
    <x v="44"/>
    <x v="198"/>
    <x v="0"/>
  </r>
  <r>
    <x v="0"/>
    <x v="24"/>
    <x v="24"/>
    <x v="6"/>
    <x v="6"/>
    <x v="6"/>
    <x v="4"/>
    <x v="107"/>
    <x v="63"/>
    <x v="48"/>
    <x v="182"/>
    <x v="44"/>
    <x v="198"/>
    <x v="0"/>
  </r>
  <r>
    <x v="0"/>
    <x v="24"/>
    <x v="24"/>
    <x v="5"/>
    <x v="5"/>
    <x v="5"/>
    <x v="4"/>
    <x v="107"/>
    <x v="63"/>
    <x v="48"/>
    <x v="182"/>
    <x v="44"/>
    <x v="198"/>
    <x v="0"/>
  </r>
  <r>
    <x v="0"/>
    <x v="24"/>
    <x v="24"/>
    <x v="13"/>
    <x v="13"/>
    <x v="13"/>
    <x v="6"/>
    <x v="108"/>
    <x v="76"/>
    <x v="91"/>
    <x v="265"/>
    <x v="45"/>
    <x v="199"/>
    <x v="0"/>
  </r>
  <r>
    <x v="0"/>
    <x v="24"/>
    <x v="24"/>
    <x v="9"/>
    <x v="9"/>
    <x v="9"/>
    <x v="6"/>
    <x v="108"/>
    <x v="76"/>
    <x v="45"/>
    <x v="243"/>
    <x v="43"/>
    <x v="197"/>
    <x v="0"/>
  </r>
  <r>
    <x v="0"/>
    <x v="24"/>
    <x v="24"/>
    <x v="59"/>
    <x v="59"/>
    <x v="59"/>
    <x v="6"/>
    <x v="108"/>
    <x v="76"/>
    <x v="48"/>
    <x v="182"/>
    <x v="53"/>
    <x v="146"/>
    <x v="0"/>
  </r>
  <r>
    <x v="0"/>
    <x v="24"/>
    <x v="24"/>
    <x v="34"/>
    <x v="34"/>
    <x v="34"/>
    <x v="6"/>
    <x v="108"/>
    <x v="76"/>
    <x v="48"/>
    <x v="182"/>
    <x v="53"/>
    <x v="146"/>
    <x v="0"/>
  </r>
  <r>
    <x v="0"/>
    <x v="24"/>
    <x v="24"/>
    <x v="48"/>
    <x v="48"/>
    <x v="48"/>
    <x v="6"/>
    <x v="108"/>
    <x v="76"/>
    <x v="35"/>
    <x v="36"/>
    <x v="56"/>
    <x v="62"/>
    <x v="0"/>
  </r>
  <r>
    <x v="0"/>
    <x v="24"/>
    <x v="24"/>
    <x v="19"/>
    <x v="19"/>
    <x v="19"/>
    <x v="11"/>
    <x v="118"/>
    <x v="9"/>
    <x v="91"/>
    <x v="265"/>
    <x v="44"/>
    <x v="198"/>
    <x v="0"/>
  </r>
  <r>
    <x v="0"/>
    <x v="24"/>
    <x v="24"/>
    <x v="29"/>
    <x v="29"/>
    <x v="29"/>
    <x v="11"/>
    <x v="118"/>
    <x v="9"/>
    <x v="45"/>
    <x v="243"/>
    <x v="56"/>
    <x v="62"/>
    <x v="0"/>
  </r>
  <r>
    <x v="0"/>
    <x v="24"/>
    <x v="24"/>
    <x v="25"/>
    <x v="25"/>
    <x v="25"/>
    <x v="11"/>
    <x v="118"/>
    <x v="9"/>
    <x v="81"/>
    <x v="13"/>
    <x v="45"/>
    <x v="199"/>
    <x v="0"/>
  </r>
  <r>
    <x v="0"/>
    <x v="24"/>
    <x v="24"/>
    <x v="17"/>
    <x v="17"/>
    <x v="17"/>
    <x v="11"/>
    <x v="118"/>
    <x v="9"/>
    <x v="48"/>
    <x v="182"/>
    <x v="43"/>
    <x v="197"/>
    <x v="0"/>
  </r>
  <r>
    <x v="0"/>
    <x v="24"/>
    <x v="24"/>
    <x v="4"/>
    <x v="4"/>
    <x v="4"/>
    <x v="11"/>
    <x v="118"/>
    <x v="9"/>
    <x v="45"/>
    <x v="243"/>
    <x v="56"/>
    <x v="62"/>
    <x v="0"/>
  </r>
  <r>
    <x v="0"/>
    <x v="24"/>
    <x v="24"/>
    <x v="36"/>
    <x v="36"/>
    <x v="36"/>
    <x v="11"/>
    <x v="118"/>
    <x v="9"/>
    <x v="48"/>
    <x v="182"/>
    <x v="43"/>
    <x v="197"/>
    <x v="0"/>
  </r>
  <r>
    <x v="0"/>
    <x v="24"/>
    <x v="24"/>
    <x v="16"/>
    <x v="16"/>
    <x v="16"/>
    <x v="11"/>
    <x v="118"/>
    <x v="9"/>
    <x v="48"/>
    <x v="182"/>
    <x v="43"/>
    <x v="197"/>
    <x v="0"/>
  </r>
  <r>
    <x v="0"/>
    <x v="24"/>
    <x v="24"/>
    <x v="8"/>
    <x v="8"/>
    <x v="8"/>
    <x v="11"/>
    <x v="118"/>
    <x v="9"/>
    <x v="45"/>
    <x v="243"/>
    <x v="56"/>
    <x v="62"/>
    <x v="0"/>
  </r>
  <r>
    <x v="0"/>
    <x v="24"/>
    <x v="24"/>
    <x v="27"/>
    <x v="27"/>
    <x v="27"/>
    <x v="19"/>
    <x v="116"/>
    <x v="79"/>
    <x v="49"/>
    <x v="266"/>
    <x v="43"/>
    <x v="197"/>
    <x v="0"/>
  </r>
  <r>
    <x v="0"/>
    <x v="24"/>
    <x v="24"/>
    <x v="18"/>
    <x v="18"/>
    <x v="18"/>
    <x v="19"/>
    <x v="116"/>
    <x v="79"/>
    <x v="91"/>
    <x v="265"/>
    <x v="53"/>
    <x v="146"/>
    <x v="0"/>
  </r>
  <r>
    <x v="0"/>
    <x v="24"/>
    <x v="24"/>
    <x v="24"/>
    <x v="24"/>
    <x v="24"/>
    <x v="19"/>
    <x v="116"/>
    <x v="79"/>
    <x v="48"/>
    <x v="182"/>
    <x v="56"/>
    <x v="62"/>
    <x v="0"/>
  </r>
  <r>
    <x v="0"/>
    <x v="24"/>
    <x v="24"/>
    <x v="63"/>
    <x v="63"/>
    <x v="63"/>
    <x v="19"/>
    <x v="116"/>
    <x v="79"/>
    <x v="48"/>
    <x v="182"/>
    <x v="56"/>
    <x v="62"/>
    <x v="0"/>
  </r>
  <r>
    <x v="0"/>
    <x v="24"/>
    <x v="24"/>
    <x v="14"/>
    <x v="14"/>
    <x v="14"/>
    <x v="19"/>
    <x v="116"/>
    <x v="79"/>
    <x v="81"/>
    <x v="13"/>
    <x v="44"/>
    <x v="198"/>
    <x v="0"/>
  </r>
  <r>
    <x v="0"/>
    <x v="24"/>
    <x v="24"/>
    <x v="3"/>
    <x v="3"/>
    <x v="3"/>
    <x v="19"/>
    <x v="116"/>
    <x v="79"/>
    <x v="48"/>
    <x v="182"/>
    <x v="56"/>
    <x v="62"/>
    <x v="0"/>
  </r>
  <r>
    <x v="0"/>
    <x v="25"/>
    <x v="25"/>
    <x v="1"/>
    <x v="1"/>
    <x v="1"/>
    <x v="0"/>
    <x v="52"/>
    <x v="196"/>
    <x v="63"/>
    <x v="267"/>
    <x v="43"/>
    <x v="200"/>
    <x v="0"/>
  </r>
  <r>
    <x v="0"/>
    <x v="25"/>
    <x v="25"/>
    <x v="2"/>
    <x v="2"/>
    <x v="2"/>
    <x v="1"/>
    <x v="63"/>
    <x v="197"/>
    <x v="75"/>
    <x v="268"/>
    <x v="43"/>
    <x v="200"/>
    <x v="0"/>
  </r>
  <r>
    <x v="0"/>
    <x v="25"/>
    <x v="25"/>
    <x v="9"/>
    <x v="9"/>
    <x v="9"/>
    <x v="2"/>
    <x v="93"/>
    <x v="198"/>
    <x v="48"/>
    <x v="269"/>
    <x v="52"/>
    <x v="201"/>
    <x v="0"/>
  </r>
  <r>
    <x v="0"/>
    <x v="25"/>
    <x v="25"/>
    <x v="23"/>
    <x v="23"/>
    <x v="23"/>
    <x v="3"/>
    <x v="94"/>
    <x v="199"/>
    <x v="45"/>
    <x v="270"/>
    <x v="46"/>
    <x v="202"/>
    <x v="0"/>
  </r>
  <r>
    <x v="0"/>
    <x v="25"/>
    <x v="25"/>
    <x v="3"/>
    <x v="3"/>
    <x v="3"/>
    <x v="3"/>
    <x v="94"/>
    <x v="199"/>
    <x v="46"/>
    <x v="75"/>
    <x v="56"/>
    <x v="62"/>
    <x v="0"/>
  </r>
  <r>
    <x v="0"/>
    <x v="25"/>
    <x v="25"/>
    <x v="7"/>
    <x v="7"/>
    <x v="7"/>
    <x v="5"/>
    <x v="105"/>
    <x v="200"/>
    <x v="60"/>
    <x v="261"/>
    <x v="53"/>
    <x v="157"/>
    <x v="0"/>
  </r>
  <r>
    <x v="0"/>
    <x v="25"/>
    <x v="25"/>
    <x v="17"/>
    <x v="17"/>
    <x v="17"/>
    <x v="5"/>
    <x v="105"/>
    <x v="200"/>
    <x v="60"/>
    <x v="261"/>
    <x v="53"/>
    <x v="157"/>
    <x v="0"/>
  </r>
  <r>
    <x v="0"/>
    <x v="25"/>
    <x v="25"/>
    <x v="4"/>
    <x v="4"/>
    <x v="4"/>
    <x v="5"/>
    <x v="105"/>
    <x v="200"/>
    <x v="50"/>
    <x v="271"/>
    <x v="56"/>
    <x v="62"/>
    <x v="0"/>
  </r>
  <r>
    <x v="0"/>
    <x v="25"/>
    <x v="25"/>
    <x v="26"/>
    <x v="26"/>
    <x v="26"/>
    <x v="5"/>
    <x v="105"/>
    <x v="200"/>
    <x v="62"/>
    <x v="272"/>
    <x v="43"/>
    <x v="200"/>
    <x v="0"/>
  </r>
  <r>
    <x v="0"/>
    <x v="25"/>
    <x v="25"/>
    <x v="27"/>
    <x v="27"/>
    <x v="27"/>
    <x v="9"/>
    <x v="106"/>
    <x v="201"/>
    <x v="45"/>
    <x v="270"/>
    <x v="44"/>
    <x v="73"/>
    <x v="0"/>
  </r>
  <r>
    <x v="0"/>
    <x v="25"/>
    <x v="25"/>
    <x v="0"/>
    <x v="0"/>
    <x v="0"/>
    <x v="9"/>
    <x v="106"/>
    <x v="201"/>
    <x v="60"/>
    <x v="261"/>
    <x v="43"/>
    <x v="200"/>
    <x v="0"/>
  </r>
  <r>
    <x v="0"/>
    <x v="25"/>
    <x v="25"/>
    <x v="6"/>
    <x v="6"/>
    <x v="6"/>
    <x v="11"/>
    <x v="107"/>
    <x v="202"/>
    <x v="45"/>
    <x v="270"/>
    <x v="53"/>
    <x v="157"/>
    <x v="0"/>
  </r>
  <r>
    <x v="0"/>
    <x v="25"/>
    <x v="25"/>
    <x v="5"/>
    <x v="5"/>
    <x v="5"/>
    <x v="11"/>
    <x v="107"/>
    <x v="202"/>
    <x v="60"/>
    <x v="261"/>
    <x v="56"/>
    <x v="62"/>
    <x v="0"/>
  </r>
  <r>
    <x v="0"/>
    <x v="25"/>
    <x v="25"/>
    <x v="21"/>
    <x v="21"/>
    <x v="21"/>
    <x v="13"/>
    <x v="108"/>
    <x v="9"/>
    <x v="45"/>
    <x v="270"/>
    <x v="43"/>
    <x v="200"/>
    <x v="0"/>
  </r>
  <r>
    <x v="0"/>
    <x v="25"/>
    <x v="25"/>
    <x v="11"/>
    <x v="11"/>
    <x v="11"/>
    <x v="13"/>
    <x v="108"/>
    <x v="9"/>
    <x v="69"/>
    <x v="187"/>
    <x v="56"/>
    <x v="62"/>
    <x v="0"/>
  </r>
  <r>
    <x v="0"/>
    <x v="25"/>
    <x v="25"/>
    <x v="64"/>
    <x v="64"/>
    <x v="64"/>
    <x v="15"/>
    <x v="118"/>
    <x v="203"/>
    <x v="48"/>
    <x v="269"/>
    <x v="43"/>
    <x v="200"/>
    <x v="0"/>
  </r>
  <r>
    <x v="0"/>
    <x v="25"/>
    <x v="25"/>
    <x v="33"/>
    <x v="33"/>
    <x v="33"/>
    <x v="15"/>
    <x v="118"/>
    <x v="203"/>
    <x v="81"/>
    <x v="273"/>
    <x v="45"/>
    <x v="156"/>
    <x v="0"/>
  </r>
  <r>
    <x v="0"/>
    <x v="25"/>
    <x v="25"/>
    <x v="12"/>
    <x v="12"/>
    <x v="12"/>
    <x v="15"/>
    <x v="118"/>
    <x v="203"/>
    <x v="48"/>
    <x v="269"/>
    <x v="43"/>
    <x v="200"/>
    <x v="0"/>
  </r>
  <r>
    <x v="0"/>
    <x v="25"/>
    <x v="25"/>
    <x v="8"/>
    <x v="8"/>
    <x v="8"/>
    <x v="15"/>
    <x v="118"/>
    <x v="203"/>
    <x v="45"/>
    <x v="270"/>
    <x v="56"/>
    <x v="62"/>
    <x v="0"/>
  </r>
  <r>
    <x v="0"/>
    <x v="25"/>
    <x v="25"/>
    <x v="53"/>
    <x v="53"/>
    <x v="53"/>
    <x v="19"/>
    <x v="116"/>
    <x v="47"/>
    <x v="91"/>
    <x v="12"/>
    <x v="53"/>
    <x v="157"/>
    <x v="0"/>
  </r>
  <r>
    <x v="0"/>
    <x v="25"/>
    <x v="25"/>
    <x v="65"/>
    <x v="65"/>
    <x v="65"/>
    <x v="19"/>
    <x v="116"/>
    <x v="47"/>
    <x v="48"/>
    <x v="269"/>
    <x v="56"/>
    <x v="62"/>
    <x v="0"/>
  </r>
  <r>
    <x v="0"/>
    <x v="25"/>
    <x v="25"/>
    <x v="47"/>
    <x v="47"/>
    <x v="47"/>
    <x v="19"/>
    <x v="116"/>
    <x v="47"/>
    <x v="48"/>
    <x v="269"/>
    <x v="56"/>
    <x v="62"/>
    <x v="0"/>
  </r>
  <r>
    <x v="0"/>
    <x v="25"/>
    <x v="25"/>
    <x v="29"/>
    <x v="29"/>
    <x v="29"/>
    <x v="19"/>
    <x v="116"/>
    <x v="47"/>
    <x v="48"/>
    <x v="269"/>
    <x v="56"/>
    <x v="62"/>
    <x v="0"/>
  </r>
  <r>
    <x v="0"/>
    <x v="25"/>
    <x v="25"/>
    <x v="24"/>
    <x v="24"/>
    <x v="24"/>
    <x v="19"/>
    <x v="116"/>
    <x v="47"/>
    <x v="91"/>
    <x v="12"/>
    <x v="53"/>
    <x v="157"/>
    <x v="0"/>
  </r>
  <r>
    <x v="0"/>
    <x v="25"/>
    <x v="25"/>
    <x v="56"/>
    <x v="56"/>
    <x v="56"/>
    <x v="19"/>
    <x v="116"/>
    <x v="47"/>
    <x v="48"/>
    <x v="269"/>
    <x v="56"/>
    <x v="62"/>
    <x v="0"/>
  </r>
  <r>
    <x v="0"/>
    <x v="25"/>
    <x v="25"/>
    <x v="10"/>
    <x v="10"/>
    <x v="10"/>
    <x v="19"/>
    <x v="116"/>
    <x v="47"/>
    <x v="49"/>
    <x v="50"/>
    <x v="43"/>
    <x v="200"/>
    <x v="0"/>
  </r>
  <r>
    <x v="0"/>
    <x v="26"/>
    <x v="26"/>
    <x v="0"/>
    <x v="0"/>
    <x v="0"/>
    <x v="0"/>
    <x v="63"/>
    <x v="204"/>
    <x v="63"/>
    <x v="274"/>
    <x v="56"/>
    <x v="62"/>
    <x v="0"/>
  </r>
  <r>
    <x v="0"/>
    <x v="26"/>
    <x v="26"/>
    <x v="7"/>
    <x v="7"/>
    <x v="7"/>
    <x v="1"/>
    <x v="53"/>
    <x v="130"/>
    <x v="52"/>
    <x v="239"/>
    <x v="44"/>
    <x v="203"/>
    <x v="0"/>
  </r>
  <r>
    <x v="0"/>
    <x v="26"/>
    <x v="26"/>
    <x v="2"/>
    <x v="2"/>
    <x v="2"/>
    <x v="2"/>
    <x v="88"/>
    <x v="205"/>
    <x v="36"/>
    <x v="275"/>
    <x v="56"/>
    <x v="62"/>
    <x v="0"/>
  </r>
  <r>
    <x v="0"/>
    <x v="26"/>
    <x v="26"/>
    <x v="1"/>
    <x v="1"/>
    <x v="1"/>
    <x v="3"/>
    <x v="90"/>
    <x v="206"/>
    <x v="59"/>
    <x v="276"/>
    <x v="43"/>
    <x v="22"/>
    <x v="0"/>
  </r>
  <r>
    <x v="0"/>
    <x v="26"/>
    <x v="26"/>
    <x v="6"/>
    <x v="6"/>
    <x v="6"/>
    <x v="4"/>
    <x v="94"/>
    <x v="164"/>
    <x v="50"/>
    <x v="277"/>
    <x v="43"/>
    <x v="22"/>
    <x v="0"/>
  </r>
  <r>
    <x v="0"/>
    <x v="26"/>
    <x v="26"/>
    <x v="25"/>
    <x v="25"/>
    <x v="25"/>
    <x v="5"/>
    <x v="107"/>
    <x v="98"/>
    <x v="48"/>
    <x v="180"/>
    <x v="44"/>
    <x v="203"/>
    <x v="0"/>
  </r>
  <r>
    <x v="0"/>
    <x v="26"/>
    <x v="26"/>
    <x v="66"/>
    <x v="66"/>
    <x v="66"/>
    <x v="6"/>
    <x v="108"/>
    <x v="53"/>
    <x v="49"/>
    <x v="66"/>
    <x v="44"/>
    <x v="203"/>
    <x v="0"/>
  </r>
  <r>
    <x v="0"/>
    <x v="26"/>
    <x v="26"/>
    <x v="29"/>
    <x v="29"/>
    <x v="29"/>
    <x v="6"/>
    <x v="108"/>
    <x v="53"/>
    <x v="69"/>
    <x v="243"/>
    <x v="56"/>
    <x v="62"/>
    <x v="0"/>
  </r>
  <r>
    <x v="0"/>
    <x v="26"/>
    <x v="26"/>
    <x v="37"/>
    <x v="37"/>
    <x v="37"/>
    <x v="6"/>
    <x v="108"/>
    <x v="53"/>
    <x v="69"/>
    <x v="243"/>
    <x v="56"/>
    <x v="62"/>
    <x v="0"/>
  </r>
  <r>
    <x v="0"/>
    <x v="26"/>
    <x v="26"/>
    <x v="34"/>
    <x v="34"/>
    <x v="34"/>
    <x v="6"/>
    <x v="108"/>
    <x v="53"/>
    <x v="69"/>
    <x v="243"/>
    <x v="56"/>
    <x v="62"/>
    <x v="0"/>
  </r>
  <r>
    <x v="0"/>
    <x v="26"/>
    <x v="26"/>
    <x v="17"/>
    <x v="17"/>
    <x v="17"/>
    <x v="6"/>
    <x v="108"/>
    <x v="53"/>
    <x v="45"/>
    <x v="278"/>
    <x v="56"/>
    <x v="62"/>
    <x v="0"/>
  </r>
  <r>
    <x v="0"/>
    <x v="26"/>
    <x v="26"/>
    <x v="3"/>
    <x v="3"/>
    <x v="3"/>
    <x v="6"/>
    <x v="108"/>
    <x v="53"/>
    <x v="69"/>
    <x v="243"/>
    <x v="56"/>
    <x v="62"/>
    <x v="0"/>
  </r>
  <r>
    <x v="0"/>
    <x v="26"/>
    <x v="26"/>
    <x v="26"/>
    <x v="26"/>
    <x v="26"/>
    <x v="6"/>
    <x v="108"/>
    <x v="53"/>
    <x v="48"/>
    <x v="180"/>
    <x v="53"/>
    <x v="141"/>
    <x v="0"/>
  </r>
  <r>
    <x v="0"/>
    <x v="26"/>
    <x v="26"/>
    <x v="13"/>
    <x v="13"/>
    <x v="13"/>
    <x v="13"/>
    <x v="118"/>
    <x v="154"/>
    <x v="35"/>
    <x v="36"/>
    <x v="46"/>
    <x v="204"/>
    <x v="0"/>
  </r>
  <r>
    <x v="0"/>
    <x v="26"/>
    <x v="26"/>
    <x v="9"/>
    <x v="9"/>
    <x v="9"/>
    <x v="13"/>
    <x v="118"/>
    <x v="154"/>
    <x v="49"/>
    <x v="66"/>
    <x v="53"/>
    <x v="141"/>
    <x v="0"/>
  </r>
  <r>
    <x v="0"/>
    <x v="26"/>
    <x v="26"/>
    <x v="21"/>
    <x v="21"/>
    <x v="21"/>
    <x v="13"/>
    <x v="118"/>
    <x v="154"/>
    <x v="49"/>
    <x v="66"/>
    <x v="53"/>
    <x v="141"/>
    <x v="0"/>
  </r>
  <r>
    <x v="0"/>
    <x v="26"/>
    <x v="26"/>
    <x v="47"/>
    <x v="47"/>
    <x v="47"/>
    <x v="13"/>
    <x v="118"/>
    <x v="154"/>
    <x v="48"/>
    <x v="180"/>
    <x v="43"/>
    <x v="22"/>
    <x v="0"/>
  </r>
  <r>
    <x v="0"/>
    <x v="26"/>
    <x v="26"/>
    <x v="45"/>
    <x v="45"/>
    <x v="45"/>
    <x v="13"/>
    <x v="118"/>
    <x v="154"/>
    <x v="49"/>
    <x v="66"/>
    <x v="53"/>
    <x v="141"/>
    <x v="0"/>
  </r>
  <r>
    <x v="0"/>
    <x v="26"/>
    <x v="26"/>
    <x v="36"/>
    <x v="36"/>
    <x v="36"/>
    <x v="13"/>
    <x v="118"/>
    <x v="154"/>
    <x v="49"/>
    <x v="66"/>
    <x v="53"/>
    <x v="141"/>
    <x v="0"/>
  </r>
  <r>
    <x v="0"/>
    <x v="26"/>
    <x v="26"/>
    <x v="30"/>
    <x v="30"/>
    <x v="30"/>
    <x v="19"/>
    <x v="116"/>
    <x v="141"/>
    <x v="91"/>
    <x v="279"/>
    <x v="53"/>
    <x v="141"/>
    <x v="0"/>
  </r>
  <r>
    <x v="0"/>
    <x v="26"/>
    <x v="26"/>
    <x v="18"/>
    <x v="18"/>
    <x v="18"/>
    <x v="19"/>
    <x v="116"/>
    <x v="141"/>
    <x v="48"/>
    <x v="180"/>
    <x v="56"/>
    <x v="62"/>
    <x v="0"/>
  </r>
  <r>
    <x v="0"/>
    <x v="26"/>
    <x v="26"/>
    <x v="11"/>
    <x v="11"/>
    <x v="11"/>
    <x v="19"/>
    <x v="116"/>
    <x v="141"/>
    <x v="91"/>
    <x v="279"/>
    <x v="53"/>
    <x v="141"/>
    <x v="0"/>
  </r>
  <r>
    <x v="0"/>
    <x v="26"/>
    <x v="26"/>
    <x v="63"/>
    <x v="63"/>
    <x v="63"/>
    <x v="19"/>
    <x v="116"/>
    <x v="141"/>
    <x v="48"/>
    <x v="180"/>
    <x v="56"/>
    <x v="62"/>
    <x v="0"/>
  </r>
  <r>
    <x v="0"/>
    <x v="26"/>
    <x v="26"/>
    <x v="5"/>
    <x v="5"/>
    <x v="5"/>
    <x v="19"/>
    <x v="116"/>
    <x v="141"/>
    <x v="49"/>
    <x v="66"/>
    <x v="43"/>
    <x v="22"/>
    <x v="0"/>
  </r>
  <r>
    <x v="0"/>
    <x v="26"/>
    <x v="26"/>
    <x v="10"/>
    <x v="10"/>
    <x v="10"/>
    <x v="19"/>
    <x v="116"/>
    <x v="141"/>
    <x v="48"/>
    <x v="180"/>
    <x v="56"/>
    <x v="62"/>
    <x v="0"/>
  </r>
  <r>
    <x v="0"/>
    <x v="27"/>
    <x v="27"/>
    <x v="9"/>
    <x v="9"/>
    <x v="9"/>
    <x v="0"/>
    <x v="116"/>
    <x v="207"/>
    <x v="91"/>
    <x v="240"/>
    <x v="53"/>
    <x v="205"/>
    <x v="0"/>
  </r>
  <r>
    <x v="0"/>
    <x v="27"/>
    <x v="27"/>
    <x v="2"/>
    <x v="2"/>
    <x v="2"/>
    <x v="0"/>
    <x v="116"/>
    <x v="207"/>
    <x v="48"/>
    <x v="237"/>
    <x v="56"/>
    <x v="62"/>
    <x v="0"/>
  </r>
  <r>
    <x v="0"/>
    <x v="27"/>
    <x v="27"/>
    <x v="7"/>
    <x v="7"/>
    <x v="7"/>
    <x v="2"/>
    <x v="117"/>
    <x v="208"/>
    <x v="49"/>
    <x v="280"/>
    <x v="56"/>
    <x v="62"/>
    <x v="0"/>
  </r>
  <r>
    <x v="0"/>
    <x v="27"/>
    <x v="27"/>
    <x v="14"/>
    <x v="14"/>
    <x v="14"/>
    <x v="2"/>
    <x v="117"/>
    <x v="208"/>
    <x v="81"/>
    <x v="281"/>
    <x v="53"/>
    <x v="205"/>
    <x v="0"/>
  </r>
  <r>
    <x v="0"/>
    <x v="27"/>
    <x v="27"/>
    <x v="5"/>
    <x v="5"/>
    <x v="5"/>
    <x v="2"/>
    <x v="117"/>
    <x v="208"/>
    <x v="49"/>
    <x v="280"/>
    <x v="56"/>
    <x v="62"/>
    <x v="0"/>
  </r>
  <r>
    <x v="0"/>
    <x v="27"/>
    <x v="27"/>
    <x v="35"/>
    <x v="35"/>
    <x v="35"/>
    <x v="2"/>
    <x v="117"/>
    <x v="208"/>
    <x v="35"/>
    <x v="36"/>
    <x v="53"/>
    <x v="205"/>
    <x v="0"/>
  </r>
  <r>
    <x v="0"/>
    <x v="27"/>
    <x v="27"/>
    <x v="22"/>
    <x v="22"/>
    <x v="22"/>
    <x v="2"/>
    <x v="117"/>
    <x v="208"/>
    <x v="35"/>
    <x v="36"/>
    <x v="53"/>
    <x v="205"/>
    <x v="0"/>
  </r>
  <r>
    <x v="0"/>
    <x v="27"/>
    <x v="27"/>
    <x v="19"/>
    <x v="19"/>
    <x v="19"/>
    <x v="7"/>
    <x v="119"/>
    <x v="209"/>
    <x v="91"/>
    <x v="240"/>
    <x v="56"/>
    <x v="62"/>
    <x v="0"/>
  </r>
  <r>
    <x v="0"/>
    <x v="27"/>
    <x v="27"/>
    <x v="67"/>
    <x v="67"/>
    <x v="67"/>
    <x v="7"/>
    <x v="119"/>
    <x v="209"/>
    <x v="35"/>
    <x v="36"/>
    <x v="53"/>
    <x v="205"/>
    <x v="0"/>
  </r>
  <r>
    <x v="0"/>
    <x v="27"/>
    <x v="27"/>
    <x v="68"/>
    <x v="68"/>
    <x v="68"/>
    <x v="7"/>
    <x v="119"/>
    <x v="209"/>
    <x v="35"/>
    <x v="36"/>
    <x v="53"/>
    <x v="205"/>
    <x v="0"/>
  </r>
  <r>
    <x v="0"/>
    <x v="27"/>
    <x v="27"/>
    <x v="29"/>
    <x v="29"/>
    <x v="29"/>
    <x v="7"/>
    <x v="119"/>
    <x v="209"/>
    <x v="91"/>
    <x v="240"/>
    <x v="56"/>
    <x v="62"/>
    <x v="0"/>
  </r>
  <r>
    <x v="0"/>
    <x v="27"/>
    <x v="27"/>
    <x v="69"/>
    <x v="69"/>
    <x v="69"/>
    <x v="7"/>
    <x v="119"/>
    <x v="209"/>
    <x v="35"/>
    <x v="36"/>
    <x v="53"/>
    <x v="205"/>
    <x v="0"/>
  </r>
  <r>
    <x v="0"/>
    <x v="27"/>
    <x v="27"/>
    <x v="36"/>
    <x v="36"/>
    <x v="36"/>
    <x v="7"/>
    <x v="119"/>
    <x v="209"/>
    <x v="91"/>
    <x v="240"/>
    <x v="56"/>
    <x v="62"/>
    <x v="0"/>
  </r>
  <r>
    <x v="0"/>
    <x v="27"/>
    <x v="27"/>
    <x v="30"/>
    <x v="30"/>
    <x v="30"/>
    <x v="13"/>
    <x v="120"/>
    <x v="155"/>
    <x v="35"/>
    <x v="36"/>
    <x v="43"/>
    <x v="177"/>
    <x v="0"/>
  </r>
  <r>
    <x v="0"/>
    <x v="27"/>
    <x v="27"/>
    <x v="42"/>
    <x v="42"/>
    <x v="42"/>
    <x v="13"/>
    <x v="120"/>
    <x v="155"/>
    <x v="81"/>
    <x v="281"/>
    <x v="56"/>
    <x v="62"/>
    <x v="0"/>
  </r>
  <r>
    <x v="0"/>
    <x v="27"/>
    <x v="27"/>
    <x v="70"/>
    <x v="70"/>
    <x v="70"/>
    <x v="13"/>
    <x v="120"/>
    <x v="155"/>
    <x v="81"/>
    <x v="281"/>
    <x v="56"/>
    <x v="62"/>
    <x v="0"/>
  </r>
  <r>
    <x v="0"/>
    <x v="27"/>
    <x v="27"/>
    <x v="57"/>
    <x v="57"/>
    <x v="57"/>
    <x v="13"/>
    <x v="120"/>
    <x v="155"/>
    <x v="81"/>
    <x v="281"/>
    <x v="56"/>
    <x v="62"/>
    <x v="0"/>
  </r>
  <r>
    <x v="0"/>
    <x v="27"/>
    <x v="27"/>
    <x v="65"/>
    <x v="65"/>
    <x v="65"/>
    <x v="13"/>
    <x v="120"/>
    <x v="155"/>
    <x v="81"/>
    <x v="281"/>
    <x v="56"/>
    <x v="62"/>
    <x v="0"/>
  </r>
  <r>
    <x v="0"/>
    <x v="27"/>
    <x v="27"/>
    <x v="27"/>
    <x v="27"/>
    <x v="27"/>
    <x v="13"/>
    <x v="120"/>
    <x v="155"/>
    <x v="81"/>
    <x v="281"/>
    <x v="56"/>
    <x v="62"/>
    <x v="0"/>
  </r>
  <r>
    <x v="0"/>
    <x v="27"/>
    <x v="27"/>
    <x v="66"/>
    <x v="66"/>
    <x v="66"/>
    <x v="13"/>
    <x v="120"/>
    <x v="155"/>
    <x v="81"/>
    <x v="281"/>
    <x v="56"/>
    <x v="62"/>
    <x v="0"/>
  </r>
  <r>
    <x v="0"/>
    <x v="27"/>
    <x v="27"/>
    <x v="71"/>
    <x v="71"/>
    <x v="71"/>
    <x v="13"/>
    <x v="120"/>
    <x v="155"/>
    <x v="35"/>
    <x v="36"/>
    <x v="43"/>
    <x v="177"/>
    <x v="0"/>
  </r>
  <r>
    <x v="0"/>
    <x v="27"/>
    <x v="27"/>
    <x v="72"/>
    <x v="72"/>
    <x v="72"/>
    <x v="13"/>
    <x v="120"/>
    <x v="155"/>
    <x v="35"/>
    <x v="36"/>
    <x v="43"/>
    <x v="177"/>
    <x v="0"/>
  </r>
  <r>
    <x v="0"/>
    <x v="27"/>
    <x v="27"/>
    <x v="73"/>
    <x v="73"/>
    <x v="73"/>
    <x v="13"/>
    <x v="120"/>
    <x v="155"/>
    <x v="35"/>
    <x v="36"/>
    <x v="43"/>
    <x v="177"/>
    <x v="0"/>
  </r>
  <r>
    <x v="0"/>
    <x v="27"/>
    <x v="27"/>
    <x v="74"/>
    <x v="74"/>
    <x v="74"/>
    <x v="13"/>
    <x v="120"/>
    <x v="155"/>
    <x v="81"/>
    <x v="281"/>
    <x v="56"/>
    <x v="62"/>
    <x v="0"/>
  </r>
  <r>
    <x v="0"/>
    <x v="27"/>
    <x v="27"/>
    <x v="75"/>
    <x v="75"/>
    <x v="75"/>
    <x v="13"/>
    <x v="120"/>
    <x v="155"/>
    <x v="35"/>
    <x v="36"/>
    <x v="43"/>
    <x v="177"/>
    <x v="0"/>
  </r>
  <r>
    <x v="0"/>
    <x v="27"/>
    <x v="27"/>
    <x v="40"/>
    <x v="40"/>
    <x v="40"/>
    <x v="13"/>
    <x v="120"/>
    <x v="155"/>
    <x v="35"/>
    <x v="36"/>
    <x v="43"/>
    <x v="177"/>
    <x v="0"/>
  </r>
  <r>
    <x v="0"/>
    <x v="27"/>
    <x v="27"/>
    <x v="76"/>
    <x v="76"/>
    <x v="76"/>
    <x v="13"/>
    <x v="120"/>
    <x v="155"/>
    <x v="35"/>
    <x v="36"/>
    <x v="56"/>
    <x v="62"/>
    <x v="0"/>
  </r>
  <r>
    <x v="0"/>
    <x v="27"/>
    <x v="27"/>
    <x v="77"/>
    <x v="77"/>
    <x v="77"/>
    <x v="13"/>
    <x v="120"/>
    <x v="155"/>
    <x v="35"/>
    <x v="36"/>
    <x v="43"/>
    <x v="177"/>
    <x v="0"/>
  </r>
  <r>
    <x v="0"/>
    <x v="27"/>
    <x v="27"/>
    <x v="47"/>
    <x v="47"/>
    <x v="47"/>
    <x v="13"/>
    <x v="120"/>
    <x v="155"/>
    <x v="81"/>
    <x v="281"/>
    <x v="56"/>
    <x v="62"/>
    <x v="0"/>
  </r>
  <r>
    <x v="0"/>
    <x v="27"/>
    <x v="27"/>
    <x v="78"/>
    <x v="78"/>
    <x v="78"/>
    <x v="13"/>
    <x v="120"/>
    <x v="155"/>
    <x v="81"/>
    <x v="281"/>
    <x v="56"/>
    <x v="62"/>
    <x v="0"/>
  </r>
  <r>
    <x v="0"/>
    <x v="27"/>
    <x v="27"/>
    <x v="59"/>
    <x v="59"/>
    <x v="59"/>
    <x v="13"/>
    <x v="120"/>
    <x v="155"/>
    <x v="81"/>
    <x v="281"/>
    <x v="56"/>
    <x v="62"/>
    <x v="0"/>
  </r>
  <r>
    <x v="0"/>
    <x v="27"/>
    <x v="27"/>
    <x v="18"/>
    <x v="18"/>
    <x v="18"/>
    <x v="13"/>
    <x v="120"/>
    <x v="155"/>
    <x v="35"/>
    <x v="36"/>
    <x v="43"/>
    <x v="177"/>
    <x v="0"/>
  </r>
  <r>
    <x v="0"/>
    <x v="27"/>
    <x v="27"/>
    <x v="24"/>
    <x v="24"/>
    <x v="24"/>
    <x v="13"/>
    <x v="120"/>
    <x v="155"/>
    <x v="81"/>
    <x v="281"/>
    <x v="56"/>
    <x v="62"/>
    <x v="0"/>
  </r>
  <r>
    <x v="0"/>
    <x v="27"/>
    <x v="27"/>
    <x v="25"/>
    <x v="25"/>
    <x v="25"/>
    <x v="13"/>
    <x v="120"/>
    <x v="155"/>
    <x v="35"/>
    <x v="36"/>
    <x v="43"/>
    <x v="177"/>
    <x v="0"/>
  </r>
  <r>
    <x v="0"/>
    <x v="27"/>
    <x v="27"/>
    <x v="79"/>
    <x v="79"/>
    <x v="79"/>
    <x v="13"/>
    <x v="120"/>
    <x v="155"/>
    <x v="81"/>
    <x v="281"/>
    <x v="56"/>
    <x v="62"/>
    <x v="0"/>
  </r>
  <r>
    <x v="0"/>
    <x v="27"/>
    <x v="27"/>
    <x v="12"/>
    <x v="12"/>
    <x v="12"/>
    <x v="13"/>
    <x v="120"/>
    <x v="155"/>
    <x v="35"/>
    <x v="36"/>
    <x v="43"/>
    <x v="177"/>
    <x v="0"/>
  </r>
  <r>
    <x v="0"/>
    <x v="27"/>
    <x v="27"/>
    <x v="34"/>
    <x v="34"/>
    <x v="34"/>
    <x v="13"/>
    <x v="120"/>
    <x v="155"/>
    <x v="81"/>
    <x v="281"/>
    <x v="56"/>
    <x v="62"/>
    <x v="0"/>
  </r>
  <r>
    <x v="0"/>
    <x v="27"/>
    <x v="27"/>
    <x v="17"/>
    <x v="17"/>
    <x v="17"/>
    <x v="13"/>
    <x v="120"/>
    <x v="155"/>
    <x v="81"/>
    <x v="281"/>
    <x v="56"/>
    <x v="62"/>
    <x v="0"/>
  </r>
  <r>
    <x v="0"/>
    <x v="27"/>
    <x v="27"/>
    <x v="46"/>
    <x v="46"/>
    <x v="46"/>
    <x v="13"/>
    <x v="120"/>
    <x v="155"/>
    <x v="81"/>
    <x v="281"/>
    <x v="56"/>
    <x v="62"/>
    <x v="0"/>
  </r>
  <r>
    <x v="0"/>
    <x v="27"/>
    <x v="27"/>
    <x v="16"/>
    <x v="16"/>
    <x v="16"/>
    <x v="13"/>
    <x v="120"/>
    <x v="155"/>
    <x v="81"/>
    <x v="281"/>
    <x v="56"/>
    <x v="62"/>
    <x v="0"/>
  </r>
  <r>
    <x v="0"/>
    <x v="27"/>
    <x v="27"/>
    <x v="1"/>
    <x v="1"/>
    <x v="1"/>
    <x v="13"/>
    <x v="120"/>
    <x v="155"/>
    <x v="81"/>
    <x v="281"/>
    <x v="56"/>
    <x v="62"/>
    <x v="0"/>
  </r>
  <r>
    <x v="0"/>
    <x v="27"/>
    <x v="27"/>
    <x v="80"/>
    <x v="80"/>
    <x v="80"/>
    <x v="13"/>
    <x v="120"/>
    <x v="155"/>
    <x v="81"/>
    <x v="281"/>
    <x v="56"/>
    <x v="62"/>
    <x v="0"/>
  </r>
  <r>
    <x v="0"/>
    <x v="27"/>
    <x v="27"/>
    <x v="48"/>
    <x v="48"/>
    <x v="48"/>
    <x v="13"/>
    <x v="120"/>
    <x v="155"/>
    <x v="35"/>
    <x v="36"/>
    <x v="56"/>
    <x v="62"/>
    <x v="0"/>
  </r>
  <r>
    <x v="0"/>
    <x v="27"/>
    <x v="27"/>
    <x v="10"/>
    <x v="10"/>
    <x v="10"/>
    <x v="13"/>
    <x v="120"/>
    <x v="155"/>
    <x v="81"/>
    <x v="281"/>
    <x v="56"/>
    <x v="62"/>
    <x v="0"/>
  </r>
  <r>
    <x v="0"/>
    <x v="27"/>
    <x v="27"/>
    <x v="8"/>
    <x v="8"/>
    <x v="8"/>
    <x v="13"/>
    <x v="120"/>
    <x v="155"/>
    <x v="81"/>
    <x v="281"/>
    <x v="56"/>
    <x v="62"/>
    <x v="0"/>
  </r>
  <r>
    <x v="0"/>
    <x v="27"/>
    <x v="27"/>
    <x v="81"/>
    <x v="81"/>
    <x v="81"/>
    <x v="13"/>
    <x v="120"/>
    <x v="155"/>
    <x v="35"/>
    <x v="36"/>
    <x v="43"/>
    <x v="177"/>
    <x v="0"/>
  </r>
  <r>
    <x v="0"/>
    <x v="27"/>
    <x v="27"/>
    <x v="26"/>
    <x v="26"/>
    <x v="26"/>
    <x v="13"/>
    <x v="120"/>
    <x v="155"/>
    <x v="81"/>
    <x v="281"/>
    <x v="56"/>
    <x v="62"/>
    <x v="0"/>
  </r>
  <r>
    <x v="0"/>
    <x v="27"/>
    <x v="27"/>
    <x v="82"/>
    <x v="82"/>
    <x v="82"/>
    <x v="13"/>
    <x v="120"/>
    <x v="155"/>
    <x v="35"/>
    <x v="36"/>
    <x v="43"/>
    <x v="177"/>
    <x v="0"/>
  </r>
  <r>
    <x v="0"/>
    <x v="27"/>
    <x v="27"/>
    <x v="83"/>
    <x v="83"/>
    <x v="83"/>
    <x v="13"/>
    <x v="120"/>
    <x v="155"/>
    <x v="35"/>
    <x v="36"/>
    <x v="43"/>
    <x v="177"/>
    <x v="0"/>
  </r>
  <r>
    <x v="0"/>
    <x v="28"/>
    <x v="28"/>
    <x v="1"/>
    <x v="1"/>
    <x v="1"/>
    <x v="0"/>
    <x v="106"/>
    <x v="19"/>
    <x v="62"/>
    <x v="282"/>
    <x v="56"/>
    <x v="62"/>
    <x v="0"/>
  </r>
  <r>
    <x v="0"/>
    <x v="28"/>
    <x v="28"/>
    <x v="2"/>
    <x v="2"/>
    <x v="2"/>
    <x v="1"/>
    <x v="107"/>
    <x v="210"/>
    <x v="60"/>
    <x v="283"/>
    <x v="56"/>
    <x v="62"/>
    <x v="0"/>
  </r>
  <r>
    <x v="0"/>
    <x v="28"/>
    <x v="28"/>
    <x v="9"/>
    <x v="9"/>
    <x v="9"/>
    <x v="2"/>
    <x v="118"/>
    <x v="204"/>
    <x v="45"/>
    <x v="41"/>
    <x v="56"/>
    <x v="62"/>
    <x v="0"/>
  </r>
  <r>
    <x v="0"/>
    <x v="28"/>
    <x v="28"/>
    <x v="7"/>
    <x v="7"/>
    <x v="7"/>
    <x v="2"/>
    <x v="118"/>
    <x v="204"/>
    <x v="45"/>
    <x v="41"/>
    <x v="56"/>
    <x v="62"/>
    <x v="0"/>
  </r>
  <r>
    <x v="0"/>
    <x v="28"/>
    <x v="28"/>
    <x v="17"/>
    <x v="17"/>
    <x v="17"/>
    <x v="4"/>
    <x v="116"/>
    <x v="211"/>
    <x v="49"/>
    <x v="284"/>
    <x v="43"/>
    <x v="206"/>
    <x v="0"/>
  </r>
  <r>
    <x v="0"/>
    <x v="28"/>
    <x v="28"/>
    <x v="0"/>
    <x v="0"/>
    <x v="0"/>
    <x v="5"/>
    <x v="117"/>
    <x v="212"/>
    <x v="49"/>
    <x v="284"/>
    <x v="56"/>
    <x v="62"/>
    <x v="0"/>
  </r>
  <r>
    <x v="0"/>
    <x v="28"/>
    <x v="28"/>
    <x v="3"/>
    <x v="3"/>
    <x v="3"/>
    <x v="5"/>
    <x v="117"/>
    <x v="212"/>
    <x v="49"/>
    <x v="284"/>
    <x v="56"/>
    <x v="62"/>
    <x v="0"/>
  </r>
  <r>
    <x v="0"/>
    <x v="28"/>
    <x v="28"/>
    <x v="76"/>
    <x v="76"/>
    <x v="76"/>
    <x v="7"/>
    <x v="119"/>
    <x v="165"/>
    <x v="35"/>
    <x v="36"/>
    <x v="56"/>
    <x v="62"/>
    <x v="0"/>
  </r>
  <r>
    <x v="0"/>
    <x v="28"/>
    <x v="28"/>
    <x v="47"/>
    <x v="47"/>
    <x v="47"/>
    <x v="7"/>
    <x v="119"/>
    <x v="165"/>
    <x v="91"/>
    <x v="285"/>
    <x v="56"/>
    <x v="62"/>
    <x v="0"/>
  </r>
  <r>
    <x v="0"/>
    <x v="28"/>
    <x v="28"/>
    <x v="25"/>
    <x v="25"/>
    <x v="25"/>
    <x v="7"/>
    <x v="119"/>
    <x v="165"/>
    <x v="81"/>
    <x v="18"/>
    <x v="43"/>
    <x v="206"/>
    <x v="0"/>
  </r>
  <r>
    <x v="0"/>
    <x v="28"/>
    <x v="28"/>
    <x v="43"/>
    <x v="43"/>
    <x v="43"/>
    <x v="7"/>
    <x v="119"/>
    <x v="165"/>
    <x v="91"/>
    <x v="285"/>
    <x v="56"/>
    <x v="62"/>
    <x v="0"/>
  </r>
  <r>
    <x v="0"/>
    <x v="28"/>
    <x v="28"/>
    <x v="22"/>
    <x v="22"/>
    <x v="22"/>
    <x v="7"/>
    <x v="119"/>
    <x v="165"/>
    <x v="35"/>
    <x v="36"/>
    <x v="53"/>
    <x v="207"/>
    <x v="0"/>
  </r>
  <r>
    <x v="0"/>
    <x v="28"/>
    <x v="28"/>
    <x v="26"/>
    <x v="26"/>
    <x v="26"/>
    <x v="7"/>
    <x v="119"/>
    <x v="165"/>
    <x v="91"/>
    <x v="285"/>
    <x v="56"/>
    <x v="62"/>
    <x v="0"/>
  </r>
  <r>
    <x v="0"/>
    <x v="28"/>
    <x v="28"/>
    <x v="42"/>
    <x v="42"/>
    <x v="42"/>
    <x v="13"/>
    <x v="120"/>
    <x v="18"/>
    <x v="81"/>
    <x v="18"/>
    <x v="56"/>
    <x v="62"/>
    <x v="0"/>
  </r>
  <r>
    <x v="0"/>
    <x v="28"/>
    <x v="28"/>
    <x v="57"/>
    <x v="57"/>
    <x v="57"/>
    <x v="13"/>
    <x v="120"/>
    <x v="18"/>
    <x v="81"/>
    <x v="18"/>
    <x v="56"/>
    <x v="62"/>
    <x v="0"/>
  </r>
  <r>
    <x v="0"/>
    <x v="28"/>
    <x v="28"/>
    <x v="65"/>
    <x v="65"/>
    <x v="65"/>
    <x v="13"/>
    <x v="120"/>
    <x v="18"/>
    <x v="81"/>
    <x v="18"/>
    <x v="56"/>
    <x v="62"/>
    <x v="0"/>
  </r>
  <r>
    <x v="0"/>
    <x v="28"/>
    <x v="28"/>
    <x v="39"/>
    <x v="39"/>
    <x v="39"/>
    <x v="13"/>
    <x v="120"/>
    <x v="18"/>
    <x v="81"/>
    <x v="18"/>
    <x v="56"/>
    <x v="62"/>
    <x v="0"/>
  </r>
  <r>
    <x v="0"/>
    <x v="28"/>
    <x v="28"/>
    <x v="38"/>
    <x v="38"/>
    <x v="38"/>
    <x v="13"/>
    <x v="120"/>
    <x v="18"/>
    <x v="81"/>
    <x v="18"/>
    <x v="56"/>
    <x v="62"/>
    <x v="0"/>
  </r>
  <r>
    <x v="0"/>
    <x v="28"/>
    <x v="28"/>
    <x v="27"/>
    <x v="27"/>
    <x v="27"/>
    <x v="13"/>
    <x v="120"/>
    <x v="18"/>
    <x v="81"/>
    <x v="18"/>
    <x v="56"/>
    <x v="62"/>
    <x v="0"/>
  </r>
  <r>
    <x v="0"/>
    <x v="28"/>
    <x v="28"/>
    <x v="66"/>
    <x v="66"/>
    <x v="66"/>
    <x v="13"/>
    <x v="120"/>
    <x v="18"/>
    <x v="35"/>
    <x v="36"/>
    <x v="43"/>
    <x v="206"/>
    <x v="0"/>
  </r>
  <r>
    <x v="0"/>
    <x v="28"/>
    <x v="28"/>
    <x v="84"/>
    <x v="84"/>
    <x v="84"/>
    <x v="13"/>
    <x v="120"/>
    <x v="18"/>
    <x v="81"/>
    <x v="18"/>
    <x v="56"/>
    <x v="62"/>
    <x v="0"/>
  </r>
  <r>
    <x v="0"/>
    <x v="28"/>
    <x v="28"/>
    <x v="62"/>
    <x v="62"/>
    <x v="62"/>
    <x v="13"/>
    <x v="120"/>
    <x v="18"/>
    <x v="81"/>
    <x v="18"/>
    <x v="56"/>
    <x v="62"/>
    <x v="0"/>
  </r>
  <r>
    <x v="0"/>
    <x v="28"/>
    <x v="28"/>
    <x v="85"/>
    <x v="85"/>
    <x v="85"/>
    <x v="13"/>
    <x v="120"/>
    <x v="18"/>
    <x v="81"/>
    <x v="18"/>
    <x v="56"/>
    <x v="62"/>
    <x v="0"/>
  </r>
  <r>
    <x v="0"/>
    <x v="28"/>
    <x v="28"/>
    <x v="64"/>
    <x v="64"/>
    <x v="64"/>
    <x v="13"/>
    <x v="120"/>
    <x v="18"/>
    <x v="81"/>
    <x v="18"/>
    <x v="56"/>
    <x v="62"/>
    <x v="0"/>
  </r>
  <r>
    <x v="0"/>
    <x v="28"/>
    <x v="28"/>
    <x v="86"/>
    <x v="86"/>
    <x v="86"/>
    <x v="13"/>
    <x v="120"/>
    <x v="18"/>
    <x v="35"/>
    <x v="36"/>
    <x v="43"/>
    <x v="206"/>
    <x v="0"/>
  </r>
  <r>
    <x v="0"/>
    <x v="28"/>
    <x v="28"/>
    <x v="28"/>
    <x v="28"/>
    <x v="28"/>
    <x v="13"/>
    <x v="120"/>
    <x v="18"/>
    <x v="35"/>
    <x v="36"/>
    <x v="43"/>
    <x v="206"/>
    <x v="0"/>
  </r>
  <r>
    <x v="0"/>
    <x v="28"/>
    <x v="28"/>
    <x v="87"/>
    <x v="87"/>
    <x v="87"/>
    <x v="13"/>
    <x v="120"/>
    <x v="18"/>
    <x v="81"/>
    <x v="18"/>
    <x v="56"/>
    <x v="62"/>
    <x v="0"/>
  </r>
  <r>
    <x v="0"/>
    <x v="28"/>
    <x v="28"/>
    <x v="88"/>
    <x v="88"/>
    <x v="88"/>
    <x v="13"/>
    <x v="120"/>
    <x v="18"/>
    <x v="81"/>
    <x v="18"/>
    <x v="56"/>
    <x v="62"/>
    <x v="0"/>
  </r>
  <r>
    <x v="0"/>
    <x v="28"/>
    <x v="28"/>
    <x v="59"/>
    <x v="59"/>
    <x v="59"/>
    <x v="13"/>
    <x v="120"/>
    <x v="18"/>
    <x v="81"/>
    <x v="18"/>
    <x v="56"/>
    <x v="62"/>
    <x v="0"/>
  </r>
  <r>
    <x v="0"/>
    <x v="28"/>
    <x v="28"/>
    <x v="29"/>
    <x v="29"/>
    <x v="29"/>
    <x v="13"/>
    <x v="120"/>
    <x v="18"/>
    <x v="81"/>
    <x v="18"/>
    <x v="56"/>
    <x v="62"/>
    <x v="0"/>
  </r>
  <r>
    <x v="0"/>
    <x v="28"/>
    <x v="28"/>
    <x v="24"/>
    <x v="24"/>
    <x v="24"/>
    <x v="13"/>
    <x v="120"/>
    <x v="18"/>
    <x v="35"/>
    <x v="36"/>
    <x v="43"/>
    <x v="206"/>
    <x v="0"/>
  </r>
  <r>
    <x v="0"/>
    <x v="28"/>
    <x v="28"/>
    <x v="63"/>
    <x v="63"/>
    <x v="63"/>
    <x v="13"/>
    <x v="120"/>
    <x v="18"/>
    <x v="81"/>
    <x v="18"/>
    <x v="56"/>
    <x v="62"/>
    <x v="0"/>
  </r>
  <r>
    <x v="0"/>
    <x v="28"/>
    <x v="28"/>
    <x v="14"/>
    <x v="14"/>
    <x v="14"/>
    <x v="13"/>
    <x v="120"/>
    <x v="18"/>
    <x v="81"/>
    <x v="18"/>
    <x v="56"/>
    <x v="62"/>
    <x v="0"/>
  </r>
  <r>
    <x v="0"/>
    <x v="28"/>
    <x v="28"/>
    <x v="89"/>
    <x v="89"/>
    <x v="89"/>
    <x v="13"/>
    <x v="120"/>
    <x v="18"/>
    <x v="81"/>
    <x v="18"/>
    <x v="56"/>
    <x v="62"/>
    <x v="0"/>
  </r>
  <r>
    <x v="0"/>
    <x v="28"/>
    <x v="28"/>
    <x v="6"/>
    <x v="6"/>
    <x v="6"/>
    <x v="13"/>
    <x v="120"/>
    <x v="18"/>
    <x v="81"/>
    <x v="18"/>
    <x v="56"/>
    <x v="62"/>
    <x v="0"/>
  </r>
  <r>
    <x v="0"/>
    <x v="28"/>
    <x v="28"/>
    <x v="20"/>
    <x v="20"/>
    <x v="20"/>
    <x v="13"/>
    <x v="120"/>
    <x v="18"/>
    <x v="81"/>
    <x v="18"/>
    <x v="56"/>
    <x v="62"/>
    <x v="0"/>
  </r>
  <r>
    <x v="0"/>
    <x v="28"/>
    <x v="28"/>
    <x v="46"/>
    <x v="46"/>
    <x v="46"/>
    <x v="13"/>
    <x v="120"/>
    <x v="18"/>
    <x v="81"/>
    <x v="18"/>
    <x v="56"/>
    <x v="62"/>
    <x v="0"/>
  </r>
  <r>
    <x v="0"/>
    <x v="28"/>
    <x v="28"/>
    <x v="4"/>
    <x v="4"/>
    <x v="4"/>
    <x v="13"/>
    <x v="120"/>
    <x v="18"/>
    <x v="81"/>
    <x v="18"/>
    <x v="56"/>
    <x v="62"/>
    <x v="0"/>
  </r>
  <r>
    <x v="0"/>
    <x v="28"/>
    <x v="28"/>
    <x v="90"/>
    <x v="90"/>
    <x v="90"/>
    <x v="13"/>
    <x v="120"/>
    <x v="18"/>
    <x v="81"/>
    <x v="18"/>
    <x v="56"/>
    <x v="62"/>
    <x v="0"/>
  </r>
  <r>
    <x v="0"/>
    <x v="28"/>
    <x v="28"/>
    <x v="56"/>
    <x v="56"/>
    <x v="56"/>
    <x v="13"/>
    <x v="120"/>
    <x v="18"/>
    <x v="81"/>
    <x v="18"/>
    <x v="56"/>
    <x v="62"/>
    <x v="0"/>
  </r>
  <r>
    <x v="0"/>
    <x v="28"/>
    <x v="28"/>
    <x v="32"/>
    <x v="32"/>
    <x v="32"/>
    <x v="13"/>
    <x v="120"/>
    <x v="18"/>
    <x v="35"/>
    <x v="36"/>
    <x v="56"/>
    <x v="62"/>
    <x v="0"/>
  </r>
  <r>
    <x v="0"/>
    <x v="28"/>
    <x v="28"/>
    <x v="48"/>
    <x v="48"/>
    <x v="48"/>
    <x v="13"/>
    <x v="120"/>
    <x v="18"/>
    <x v="35"/>
    <x v="36"/>
    <x v="56"/>
    <x v="62"/>
    <x v="0"/>
  </r>
  <r>
    <x v="0"/>
    <x v="28"/>
    <x v="28"/>
    <x v="35"/>
    <x v="35"/>
    <x v="35"/>
    <x v="13"/>
    <x v="120"/>
    <x v="18"/>
    <x v="35"/>
    <x v="36"/>
    <x v="56"/>
    <x v="62"/>
    <x v="0"/>
  </r>
  <r>
    <x v="0"/>
    <x v="28"/>
    <x v="28"/>
    <x v="91"/>
    <x v="91"/>
    <x v="91"/>
    <x v="13"/>
    <x v="120"/>
    <x v="18"/>
    <x v="35"/>
    <x v="36"/>
    <x v="43"/>
    <x v="206"/>
    <x v="0"/>
  </r>
  <r>
    <x v="0"/>
    <x v="28"/>
    <x v="28"/>
    <x v="82"/>
    <x v="82"/>
    <x v="82"/>
    <x v="13"/>
    <x v="120"/>
    <x v="18"/>
    <x v="35"/>
    <x v="36"/>
    <x v="43"/>
    <x v="206"/>
    <x v="0"/>
  </r>
  <r>
    <x v="0"/>
    <x v="28"/>
    <x v="28"/>
    <x v="92"/>
    <x v="92"/>
    <x v="92"/>
    <x v="13"/>
    <x v="120"/>
    <x v="18"/>
    <x v="81"/>
    <x v="18"/>
    <x v="56"/>
    <x v="62"/>
    <x v="0"/>
  </r>
  <r>
    <x v="0"/>
    <x v="29"/>
    <x v="29"/>
    <x v="2"/>
    <x v="2"/>
    <x v="2"/>
    <x v="0"/>
    <x v="88"/>
    <x v="213"/>
    <x v="36"/>
    <x v="286"/>
    <x v="56"/>
    <x v="62"/>
    <x v="0"/>
  </r>
  <r>
    <x v="0"/>
    <x v="29"/>
    <x v="29"/>
    <x v="1"/>
    <x v="1"/>
    <x v="1"/>
    <x v="1"/>
    <x v="90"/>
    <x v="214"/>
    <x v="47"/>
    <x v="153"/>
    <x v="56"/>
    <x v="62"/>
    <x v="0"/>
  </r>
  <r>
    <x v="0"/>
    <x v="29"/>
    <x v="29"/>
    <x v="0"/>
    <x v="0"/>
    <x v="0"/>
    <x v="2"/>
    <x v="93"/>
    <x v="215"/>
    <x v="51"/>
    <x v="287"/>
    <x v="56"/>
    <x v="62"/>
    <x v="0"/>
  </r>
  <r>
    <x v="0"/>
    <x v="29"/>
    <x v="29"/>
    <x v="7"/>
    <x v="7"/>
    <x v="7"/>
    <x v="3"/>
    <x v="105"/>
    <x v="187"/>
    <x v="50"/>
    <x v="288"/>
    <x v="56"/>
    <x v="62"/>
    <x v="0"/>
  </r>
  <r>
    <x v="0"/>
    <x v="29"/>
    <x v="29"/>
    <x v="9"/>
    <x v="9"/>
    <x v="9"/>
    <x v="4"/>
    <x v="107"/>
    <x v="216"/>
    <x v="45"/>
    <x v="194"/>
    <x v="53"/>
    <x v="208"/>
    <x v="0"/>
  </r>
  <r>
    <x v="0"/>
    <x v="29"/>
    <x v="29"/>
    <x v="25"/>
    <x v="25"/>
    <x v="25"/>
    <x v="5"/>
    <x v="108"/>
    <x v="217"/>
    <x v="48"/>
    <x v="289"/>
    <x v="53"/>
    <x v="208"/>
    <x v="0"/>
  </r>
  <r>
    <x v="0"/>
    <x v="29"/>
    <x v="29"/>
    <x v="3"/>
    <x v="3"/>
    <x v="3"/>
    <x v="5"/>
    <x v="108"/>
    <x v="217"/>
    <x v="69"/>
    <x v="290"/>
    <x v="56"/>
    <x v="62"/>
    <x v="0"/>
  </r>
  <r>
    <x v="0"/>
    <x v="29"/>
    <x v="29"/>
    <x v="14"/>
    <x v="14"/>
    <x v="14"/>
    <x v="7"/>
    <x v="118"/>
    <x v="218"/>
    <x v="49"/>
    <x v="291"/>
    <x v="53"/>
    <x v="208"/>
    <x v="0"/>
  </r>
  <r>
    <x v="0"/>
    <x v="29"/>
    <x v="29"/>
    <x v="13"/>
    <x v="13"/>
    <x v="13"/>
    <x v="8"/>
    <x v="116"/>
    <x v="219"/>
    <x v="81"/>
    <x v="292"/>
    <x v="44"/>
    <x v="209"/>
    <x v="0"/>
  </r>
  <r>
    <x v="0"/>
    <x v="29"/>
    <x v="29"/>
    <x v="57"/>
    <x v="57"/>
    <x v="57"/>
    <x v="8"/>
    <x v="116"/>
    <x v="219"/>
    <x v="48"/>
    <x v="289"/>
    <x v="56"/>
    <x v="62"/>
    <x v="0"/>
  </r>
  <r>
    <x v="0"/>
    <x v="29"/>
    <x v="29"/>
    <x v="27"/>
    <x v="27"/>
    <x v="27"/>
    <x v="8"/>
    <x v="116"/>
    <x v="219"/>
    <x v="49"/>
    <x v="291"/>
    <x v="43"/>
    <x v="210"/>
    <x v="0"/>
  </r>
  <r>
    <x v="0"/>
    <x v="29"/>
    <x v="29"/>
    <x v="29"/>
    <x v="29"/>
    <x v="29"/>
    <x v="8"/>
    <x v="116"/>
    <x v="219"/>
    <x v="48"/>
    <x v="289"/>
    <x v="56"/>
    <x v="62"/>
    <x v="0"/>
  </r>
  <r>
    <x v="0"/>
    <x v="29"/>
    <x v="29"/>
    <x v="42"/>
    <x v="42"/>
    <x v="42"/>
    <x v="12"/>
    <x v="117"/>
    <x v="16"/>
    <x v="91"/>
    <x v="293"/>
    <x v="43"/>
    <x v="210"/>
    <x v="0"/>
  </r>
  <r>
    <x v="0"/>
    <x v="29"/>
    <x v="29"/>
    <x v="62"/>
    <x v="62"/>
    <x v="62"/>
    <x v="12"/>
    <x v="117"/>
    <x v="16"/>
    <x v="81"/>
    <x v="292"/>
    <x v="53"/>
    <x v="208"/>
    <x v="0"/>
  </r>
  <r>
    <x v="0"/>
    <x v="29"/>
    <x v="29"/>
    <x v="77"/>
    <x v="77"/>
    <x v="77"/>
    <x v="12"/>
    <x v="117"/>
    <x v="16"/>
    <x v="81"/>
    <x v="292"/>
    <x v="53"/>
    <x v="208"/>
    <x v="0"/>
  </r>
  <r>
    <x v="0"/>
    <x v="29"/>
    <x v="29"/>
    <x v="21"/>
    <x v="21"/>
    <x v="21"/>
    <x v="12"/>
    <x v="117"/>
    <x v="16"/>
    <x v="49"/>
    <x v="291"/>
    <x v="56"/>
    <x v="62"/>
    <x v="0"/>
  </r>
  <r>
    <x v="0"/>
    <x v="29"/>
    <x v="29"/>
    <x v="18"/>
    <x v="18"/>
    <x v="18"/>
    <x v="12"/>
    <x v="117"/>
    <x v="16"/>
    <x v="91"/>
    <x v="293"/>
    <x v="43"/>
    <x v="210"/>
    <x v="0"/>
  </r>
  <r>
    <x v="0"/>
    <x v="29"/>
    <x v="29"/>
    <x v="24"/>
    <x v="24"/>
    <x v="24"/>
    <x v="12"/>
    <x v="117"/>
    <x v="16"/>
    <x v="49"/>
    <x v="291"/>
    <x v="56"/>
    <x v="62"/>
    <x v="0"/>
  </r>
  <r>
    <x v="0"/>
    <x v="29"/>
    <x v="29"/>
    <x v="60"/>
    <x v="60"/>
    <x v="60"/>
    <x v="12"/>
    <x v="117"/>
    <x v="16"/>
    <x v="91"/>
    <x v="293"/>
    <x v="43"/>
    <x v="210"/>
    <x v="0"/>
  </r>
  <r>
    <x v="0"/>
    <x v="29"/>
    <x v="29"/>
    <x v="93"/>
    <x v="93"/>
    <x v="93"/>
    <x v="12"/>
    <x v="117"/>
    <x v="16"/>
    <x v="49"/>
    <x v="291"/>
    <x v="56"/>
    <x v="62"/>
    <x v="0"/>
  </r>
  <r>
    <x v="0"/>
    <x v="29"/>
    <x v="29"/>
    <x v="4"/>
    <x v="4"/>
    <x v="4"/>
    <x v="12"/>
    <x v="117"/>
    <x v="16"/>
    <x v="49"/>
    <x v="291"/>
    <x v="56"/>
    <x v="62"/>
    <x v="0"/>
  </r>
  <r>
    <x v="0"/>
    <x v="29"/>
    <x v="29"/>
    <x v="55"/>
    <x v="55"/>
    <x v="55"/>
    <x v="12"/>
    <x v="117"/>
    <x v="16"/>
    <x v="49"/>
    <x v="291"/>
    <x v="56"/>
    <x v="62"/>
    <x v="0"/>
  </r>
  <r>
    <x v="0"/>
    <x v="29"/>
    <x v="29"/>
    <x v="48"/>
    <x v="48"/>
    <x v="48"/>
    <x v="12"/>
    <x v="117"/>
    <x v="16"/>
    <x v="35"/>
    <x v="36"/>
    <x v="56"/>
    <x v="62"/>
    <x v="0"/>
  </r>
  <r>
    <x v="0"/>
    <x v="29"/>
    <x v="29"/>
    <x v="8"/>
    <x v="8"/>
    <x v="8"/>
    <x v="12"/>
    <x v="117"/>
    <x v="16"/>
    <x v="49"/>
    <x v="291"/>
    <x v="56"/>
    <x v="62"/>
    <x v="0"/>
  </r>
  <r>
    <x v="0"/>
    <x v="29"/>
    <x v="29"/>
    <x v="22"/>
    <x v="22"/>
    <x v="22"/>
    <x v="12"/>
    <x v="117"/>
    <x v="16"/>
    <x v="35"/>
    <x v="36"/>
    <x v="44"/>
    <x v="209"/>
    <x v="0"/>
  </r>
  <r>
    <x v="0"/>
    <x v="30"/>
    <x v="30"/>
    <x v="1"/>
    <x v="1"/>
    <x v="1"/>
    <x v="0"/>
    <x v="105"/>
    <x v="220"/>
    <x v="50"/>
    <x v="294"/>
    <x v="56"/>
    <x v="62"/>
    <x v="0"/>
  </r>
  <r>
    <x v="0"/>
    <x v="30"/>
    <x v="30"/>
    <x v="29"/>
    <x v="29"/>
    <x v="29"/>
    <x v="1"/>
    <x v="118"/>
    <x v="221"/>
    <x v="45"/>
    <x v="295"/>
    <x v="56"/>
    <x v="62"/>
    <x v="0"/>
  </r>
  <r>
    <x v="0"/>
    <x v="30"/>
    <x v="30"/>
    <x v="7"/>
    <x v="7"/>
    <x v="7"/>
    <x v="1"/>
    <x v="118"/>
    <x v="221"/>
    <x v="48"/>
    <x v="253"/>
    <x v="56"/>
    <x v="62"/>
    <x v="1"/>
  </r>
  <r>
    <x v="0"/>
    <x v="30"/>
    <x v="30"/>
    <x v="2"/>
    <x v="2"/>
    <x v="2"/>
    <x v="1"/>
    <x v="118"/>
    <x v="221"/>
    <x v="45"/>
    <x v="295"/>
    <x v="56"/>
    <x v="62"/>
    <x v="0"/>
  </r>
  <r>
    <x v="0"/>
    <x v="30"/>
    <x v="30"/>
    <x v="12"/>
    <x v="12"/>
    <x v="12"/>
    <x v="4"/>
    <x v="116"/>
    <x v="222"/>
    <x v="91"/>
    <x v="60"/>
    <x v="53"/>
    <x v="206"/>
    <x v="0"/>
  </r>
  <r>
    <x v="0"/>
    <x v="30"/>
    <x v="30"/>
    <x v="13"/>
    <x v="13"/>
    <x v="13"/>
    <x v="5"/>
    <x v="117"/>
    <x v="223"/>
    <x v="35"/>
    <x v="36"/>
    <x v="44"/>
    <x v="211"/>
    <x v="0"/>
  </r>
  <r>
    <x v="0"/>
    <x v="30"/>
    <x v="30"/>
    <x v="39"/>
    <x v="39"/>
    <x v="39"/>
    <x v="5"/>
    <x v="117"/>
    <x v="223"/>
    <x v="49"/>
    <x v="256"/>
    <x v="56"/>
    <x v="62"/>
    <x v="0"/>
  </r>
  <r>
    <x v="0"/>
    <x v="30"/>
    <x v="30"/>
    <x v="11"/>
    <x v="11"/>
    <x v="11"/>
    <x v="5"/>
    <x v="117"/>
    <x v="223"/>
    <x v="49"/>
    <x v="256"/>
    <x v="56"/>
    <x v="62"/>
    <x v="0"/>
  </r>
  <r>
    <x v="0"/>
    <x v="30"/>
    <x v="30"/>
    <x v="48"/>
    <x v="48"/>
    <x v="48"/>
    <x v="5"/>
    <x v="117"/>
    <x v="223"/>
    <x v="35"/>
    <x v="36"/>
    <x v="43"/>
    <x v="167"/>
    <x v="0"/>
  </r>
  <r>
    <x v="0"/>
    <x v="30"/>
    <x v="30"/>
    <x v="10"/>
    <x v="10"/>
    <x v="10"/>
    <x v="5"/>
    <x v="117"/>
    <x v="223"/>
    <x v="49"/>
    <x v="256"/>
    <x v="56"/>
    <x v="62"/>
    <x v="0"/>
  </r>
  <r>
    <x v="0"/>
    <x v="30"/>
    <x v="30"/>
    <x v="26"/>
    <x v="26"/>
    <x v="26"/>
    <x v="5"/>
    <x v="117"/>
    <x v="223"/>
    <x v="49"/>
    <x v="256"/>
    <x v="56"/>
    <x v="62"/>
    <x v="0"/>
  </r>
  <r>
    <x v="0"/>
    <x v="30"/>
    <x v="30"/>
    <x v="53"/>
    <x v="53"/>
    <x v="53"/>
    <x v="11"/>
    <x v="119"/>
    <x v="224"/>
    <x v="91"/>
    <x v="60"/>
    <x v="56"/>
    <x v="62"/>
    <x v="0"/>
  </r>
  <r>
    <x v="0"/>
    <x v="30"/>
    <x v="30"/>
    <x v="65"/>
    <x v="65"/>
    <x v="65"/>
    <x v="11"/>
    <x v="119"/>
    <x v="224"/>
    <x v="91"/>
    <x v="60"/>
    <x v="56"/>
    <x v="62"/>
    <x v="0"/>
  </r>
  <r>
    <x v="0"/>
    <x v="30"/>
    <x v="30"/>
    <x v="19"/>
    <x v="19"/>
    <x v="19"/>
    <x v="11"/>
    <x v="119"/>
    <x v="224"/>
    <x v="81"/>
    <x v="254"/>
    <x v="43"/>
    <x v="167"/>
    <x v="0"/>
  </r>
  <r>
    <x v="0"/>
    <x v="30"/>
    <x v="30"/>
    <x v="94"/>
    <x v="94"/>
    <x v="94"/>
    <x v="11"/>
    <x v="119"/>
    <x v="224"/>
    <x v="91"/>
    <x v="60"/>
    <x v="56"/>
    <x v="62"/>
    <x v="0"/>
  </r>
  <r>
    <x v="0"/>
    <x v="30"/>
    <x v="30"/>
    <x v="21"/>
    <x v="21"/>
    <x v="21"/>
    <x v="11"/>
    <x v="119"/>
    <x v="224"/>
    <x v="91"/>
    <x v="60"/>
    <x v="56"/>
    <x v="62"/>
    <x v="0"/>
  </r>
  <r>
    <x v="0"/>
    <x v="30"/>
    <x v="30"/>
    <x v="89"/>
    <x v="89"/>
    <x v="89"/>
    <x v="11"/>
    <x v="119"/>
    <x v="224"/>
    <x v="91"/>
    <x v="60"/>
    <x v="56"/>
    <x v="62"/>
    <x v="0"/>
  </r>
  <r>
    <x v="0"/>
    <x v="30"/>
    <x v="30"/>
    <x v="6"/>
    <x v="6"/>
    <x v="6"/>
    <x v="11"/>
    <x v="119"/>
    <x v="224"/>
    <x v="91"/>
    <x v="60"/>
    <x v="56"/>
    <x v="62"/>
    <x v="0"/>
  </r>
  <r>
    <x v="0"/>
    <x v="30"/>
    <x v="30"/>
    <x v="33"/>
    <x v="33"/>
    <x v="33"/>
    <x v="11"/>
    <x v="119"/>
    <x v="224"/>
    <x v="35"/>
    <x v="36"/>
    <x v="53"/>
    <x v="206"/>
    <x v="0"/>
  </r>
  <r>
    <x v="0"/>
    <x v="30"/>
    <x v="30"/>
    <x v="5"/>
    <x v="5"/>
    <x v="5"/>
    <x v="11"/>
    <x v="119"/>
    <x v="224"/>
    <x v="91"/>
    <x v="60"/>
    <x v="56"/>
    <x v="62"/>
    <x v="0"/>
  </r>
  <r>
    <x v="0"/>
    <x v="30"/>
    <x v="30"/>
    <x v="35"/>
    <x v="35"/>
    <x v="35"/>
    <x v="11"/>
    <x v="119"/>
    <x v="224"/>
    <x v="35"/>
    <x v="36"/>
    <x v="53"/>
    <x v="206"/>
    <x v="0"/>
  </r>
  <r>
    <x v="0"/>
    <x v="30"/>
    <x v="30"/>
    <x v="22"/>
    <x v="22"/>
    <x v="22"/>
    <x v="11"/>
    <x v="119"/>
    <x v="224"/>
    <x v="35"/>
    <x v="36"/>
    <x v="53"/>
    <x v="206"/>
    <x v="0"/>
  </r>
  <r>
    <x v="0"/>
    <x v="31"/>
    <x v="31"/>
    <x v="2"/>
    <x v="2"/>
    <x v="2"/>
    <x v="0"/>
    <x v="105"/>
    <x v="225"/>
    <x v="50"/>
    <x v="296"/>
    <x v="56"/>
    <x v="62"/>
    <x v="0"/>
  </r>
  <r>
    <x v="0"/>
    <x v="31"/>
    <x v="31"/>
    <x v="1"/>
    <x v="1"/>
    <x v="1"/>
    <x v="1"/>
    <x v="106"/>
    <x v="226"/>
    <x v="62"/>
    <x v="297"/>
    <x v="56"/>
    <x v="62"/>
    <x v="0"/>
  </r>
  <r>
    <x v="0"/>
    <x v="31"/>
    <x v="31"/>
    <x v="7"/>
    <x v="7"/>
    <x v="7"/>
    <x v="2"/>
    <x v="107"/>
    <x v="174"/>
    <x v="60"/>
    <x v="245"/>
    <x v="56"/>
    <x v="62"/>
    <x v="0"/>
  </r>
  <r>
    <x v="0"/>
    <x v="31"/>
    <x v="31"/>
    <x v="13"/>
    <x v="13"/>
    <x v="13"/>
    <x v="3"/>
    <x v="118"/>
    <x v="227"/>
    <x v="35"/>
    <x v="36"/>
    <x v="46"/>
    <x v="212"/>
    <x v="0"/>
  </r>
  <r>
    <x v="0"/>
    <x v="31"/>
    <x v="31"/>
    <x v="29"/>
    <x v="29"/>
    <x v="29"/>
    <x v="4"/>
    <x v="116"/>
    <x v="198"/>
    <x v="49"/>
    <x v="298"/>
    <x v="43"/>
    <x v="111"/>
    <x v="0"/>
  </r>
  <r>
    <x v="0"/>
    <x v="31"/>
    <x v="31"/>
    <x v="11"/>
    <x v="11"/>
    <x v="11"/>
    <x v="4"/>
    <x v="116"/>
    <x v="198"/>
    <x v="91"/>
    <x v="46"/>
    <x v="53"/>
    <x v="204"/>
    <x v="0"/>
  </r>
  <r>
    <x v="0"/>
    <x v="31"/>
    <x v="31"/>
    <x v="30"/>
    <x v="30"/>
    <x v="30"/>
    <x v="6"/>
    <x v="117"/>
    <x v="200"/>
    <x v="81"/>
    <x v="299"/>
    <x v="53"/>
    <x v="204"/>
    <x v="0"/>
  </r>
  <r>
    <x v="0"/>
    <x v="31"/>
    <x v="31"/>
    <x v="9"/>
    <x v="9"/>
    <x v="9"/>
    <x v="6"/>
    <x v="117"/>
    <x v="200"/>
    <x v="91"/>
    <x v="46"/>
    <x v="43"/>
    <x v="111"/>
    <x v="0"/>
  </r>
  <r>
    <x v="0"/>
    <x v="31"/>
    <x v="31"/>
    <x v="27"/>
    <x v="27"/>
    <x v="27"/>
    <x v="6"/>
    <x v="117"/>
    <x v="200"/>
    <x v="81"/>
    <x v="299"/>
    <x v="53"/>
    <x v="204"/>
    <x v="0"/>
  </r>
  <r>
    <x v="0"/>
    <x v="31"/>
    <x v="31"/>
    <x v="19"/>
    <x v="19"/>
    <x v="19"/>
    <x v="6"/>
    <x v="117"/>
    <x v="200"/>
    <x v="91"/>
    <x v="46"/>
    <x v="43"/>
    <x v="111"/>
    <x v="0"/>
  </r>
  <r>
    <x v="0"/>
    <x v="31"/>
    <x v="31"/>
    <x v="18"/>
    <x v="18"/>
    <x v="18"/>
    <x v="6"/>
    <x v="117"/>
    <x v="200"/>
    <x v="49"/>
    <x v="298"/>
    <x v="56"/>
    <x v="62"/>
    <x v="0"/>
  </r>
  <r>
    <x v="0"/>
    <x v="31"/>
    <x v="31"/>
    <x v="25"/>
    <x v="25"/>
    <x v="25"/>
    <x v="6"/>
    <x v="117"/>
    <x v="200"/>
    <x v="81"/>
    <x v="299"/>
    <x v="53"/>
    <x v="204"/>
    <x v="0"/>
  </r>
  <r>
    <x v="0"/>
    <x v="31"/>
    <x v="31"/>
    <x v="8"/>
    <x v="8"/>
    <x v="8"/>
    <x v="6"/>
    <x v="117"/>
    <x v="200"/>
    <x v="49"/>
    <x v="298"/>
    <x v="56"/>
    <x v="62"/>
    <x v="0"/>
  </r>
  <r>
    <x v="0"/>
    <x v="31"/>
    <x v="31"/>
    <x v="95"/>
    <x v="95"/>
    <x v="95"/>
    <x v="13"/>
    <x v="119"/>
    <x v="9"/>
    <x v="81"/>
    <x v="299"/>
    <x v="43"/>
    <x v="111"/>
    <x v="0"/>
  </r>
  <r>
    <x v="0"/>
    <x v="31"/>
    <x v="31"/>
    <x v="96"/>
    <x v="96"/>
    <x v="96"/>
    <x v="13"/>
    <x v="119"/>
    <x v="9"/>
    <x v="35"/>
    <x v="36"/>
    <x v="53"/>
    <x v="204"/>
    <x v="0"/>
  </r>
  <r>
    <x v="0"/>
    <x v="31"/>
    <x v="31"/>
    <x v="68"/>
    <x v="68"/>
    <x v="68"/>
    <x v="13"/>
    <x v="119"/>
    <x v="9"/>
    <x v="81"/>
    <x v="299"/>
    <x v="43"/>
    <x v="111"/>
    <x v="0"/>
  </r>
  <r>
    <x v="0"/>
    <x v="31"/>
    <x v="31"/>
    <x v="21"/>
    <x v="21"/>
    <x v="21"/>
    <x v="13"/>
    <x v="119"/>
    <x v="9"/>
    <x v="81"/>
    <x v="299"/>
    <x v="43"/>
    <x v="111"/>
    <x v="0"/>
  </r>
  <r>
    <x v="0"/>
    <x v="31"/>
    <x v="31"/>
    <x v="47"/>
    <x v="47"/>
    <x v="47"/>
    <x v="13"/>
    <x v="119"/>
    <x v="9"/>
    <x v="91"/>
    <x v="46"/>
    <x v="56"/>
    <x v="62"/>
    <x v="0"/>
  </r>
  <r>
    <x v="0"/>
    <x v="31"/>
    <x v="31"/>
    <x v="24"/>
    <x v="24"/>
    <x v="24"/>
    <x v="13"/>
    <x v="119"/>
    <x v="9"/>
    <x v="91"/>
    <x v="46"/>
    <x v="56"/>
    <x v="62"/>
    <x v="0"/>
  </r>
  <r>
    <x v="0"/>
    <x v="31"/>
    <x v="31"/>
    <x v="14"/>
    <x v="14"/>
    <x v="14"/>
    <x v="13"/>
    <x v="119"/>
    <x v="9"/>
    <x v="35"/>
    <x v="36"/>
    <x v="53"/>
    <x v="204"/>
    <x v="0"/>
  </r>
  <r>
    <x v="0"/>
    <x v="31"/>
    <x v="31"/>
    <x v="37"/>
    <x v="37"/>
    <x v="37"/>
    <x v="13"/>
    <x v="119"/>
    <x v="9"/>
    <x v="81"/>
    <x v="299"/>
    <x v="43"/>
    <x v="111"/>
    <x v="0"/>
  </r>
  <r>
    <x v="0"/>
    <x v="31"/>
    <x v="31"/>
    <x v="34"/>
    <x v="34"/>
    <x v="34"/>
    <x v="13"/>
    <x v="119"/>
    <x v="9"/>
    <x v="91"/>
    <x v="46"/>
    <x v="56"/>
    <x v="62"/>
    <x v="0"/>
  </r>
  <r>
    <x v="0"/>
    <x v="31"/>
    <x v="31"/>
    <x v="46"/>
    <x v="46"/>
    <x v="46"/>
    <x v="13"/>
    <x v="119"/>
    <x v="9"/>
    <x v="91"/>
    <x v="46"/>
    <x v="56"/>
    <x v="62"/>
    <x v="0"/>
  </r>
  <r>
    <x v="0"/>
    <x v="31"/>
    <x v="31"/>
    <x v="81"/>
    <x v="81"/>
    <x v="81"/>
    <x v="13"/>
    <x v="119"/>
    <x v="9"/>
    <x v="81"/>
    <x v="299"/>
    <x v="43"/>
    <x v="111"/>
    <x v="0"/>
  </r>
  <r>
    <x v="0"/>
    <x v="31"/>
    <x v="31"/>
    <x v="26"/>
    <x v="26"/>
    <x v="26"/>
    <x v="13"/>
    <x v="119"/>
    <x v="9"/>
    <x v="91"/>
    <x v="46"/>
    <x v="56"/>
    <x v="62"/>
    <x v="0"/>
  </r>
  <r>
    <x v="0"/>
    <x v="32"/>
    <x v="32"/>
    <x v="1"/>
    <x v="1"/>
    <x v="1"/>
    <x v="0"/>
    <x v="87"/>
    <x v="228"/>
    <x v="88"/>
    <x v="300"/>
    <x v="56"/>
    <x v="62"/>
    <x v="0"/>
  </r>
  <r>
    <x v="0"/>
    <x v="32"/>
    <x v="32"/>
    <x v="2"/>
    <x v="2"/>
    <x v="2"/>
    <x v="1"/>
    <x v="62"/>
    <x v="229"/>
    <x v="44"/>
    <x v="301"/>
    <x v="53"/>
    <x v="213"/>
    <x v="0"/>
  </r>
  <r>
    <x v="0"/>
    <x v="32"/>
    <x v="32"/>
    <x v="9"/>
    <x v="9"/>
    <x v="9"/>
    <x v="2"/>
    <x v="63"/>
    <x v="230"/>
    <x v="78"/>
    <x v="302"/>
    <x v="53"/>
    <x v="213"/>
    <x v="0"/>
  </r>
  <r>
    <x v="0"/>
    <x v="32"/>
    <x v="32"/>
    <x v="25"/>
    <x v="25"/>
    <x v="25"/>
    <x v="3"/>
    <x v="92"/>
    <x v="231"/>
    <x v="62"/>
    <x v="272"/>
    <x v="46"/>
    <x v="214"/>
    <x v="0"/>
  </r>
  <r>
    <x v="0"/>
    <x v="32"/>
    <x v="32"/>
    <x v="26"/>
    <x v="26"/>
    <x v="26"/>
    <x v="4"/>
    <x v="104"/>
    <x v="232"/>
    <x v="69"/>
    <x v="187"/>
    <x v="46"/>
    <x v="214"/>
    <x v="0"/>
  </r>
  <r>
    <x v="0"/>
    <x v="32"/>
    <x v="32"/>
    <x v="7"/>
    <x v="7"/>
    <x v="7"/>
    <x v="5"/>
    <x v="94"/>
    <x v="209"/>
    <x v="60"/>
    <x v="261"/>
    <x v="53"/>
    <x v="213"/>
    <x v="1"/>
  </r>
  <r>
    <x v="0"/>
    <x v="32"/>
    <x v="32"/>
    <x v="13"/>
    <x v="13"/>
    <x v="13"/>
    <x v="6"/>
    <x v="105"/>
    <x v="233"/>
    <x v="49"/>
    <x v="50"/>
    <x v="42"/>
    <x v="215"/>
    <x v="0"/>
  </r>
  <r>
    <x v="0"/>
    <x v="32"/>
    <x v="32"/>
    <x v="10"/>
    <x v="10"/>
    <x v="10"/>
    <x v="7"/>
    <x v="106"/>
    <x v="234"/>
    <x v="60"/>
    <x v="261"/>
    <x v="43"/>
    <x v="18"/>
    <x v="0"/>
  </r>
  <r>
    <x v="0"/>
    <x v="32"/>
    <x v="32"/>
    <x v="47"/>
    <x v="47"/>
    <x v="47"/>
    <x v="8"/>
    <x v="107"/>
    <x v="224"/>
    <x v="45"/>
    <x v="270"/>
    <x v="53"/>
    <x v="213"/>
    <x v="0"/>
  </r>
  <r>
    <x v="0"/>
    <x v="32"/>
    <x v="32"/>
    <x v="18"/>
    <x v="18"/>
    <x v="18"/>
    <x v="8"/>
    <x v="107"/>
    <x v="224"/>
    <x v="45"/>
    <x v="270"/>
    <x v="43"/>
    <x v="18"/>
    <x v="1"/>
  </r>
  <r>
    <x v="0"/>
    <x v="32"/>
    <x v="32"/>
    <x v="17"/>
    <x v="17"/>
    <x v="17"/>
    <x v="8"/>
    <x v="107"/>
    <x v="224"/>
    <x v="45"/>
    <x v="270"/>
    <x v="53"/>
    <x v="213"/>
    <x v="0"/>
  </r>
  <r>
    <x v="0"/>
    <x v="32"/>
    <x v="32"/>
    <x v="3"/>
    <x v="3"/>
    <x v="3"/>
    <x v="8"/>
    <x v="107"/>
    <x v="224"/>
    <x v="60"/>
    <x v="261"/>
    <x v="56"/>
    <x v="62"/>
    <x v="0"/>
  </r>
  <r>
    <x v="0"/>
    <x v="32"/>
    <x v="32"/>
    <x v="8"/>
    <x v="8"/>
    <x v="8"/>
    <x v="8"/>
    <x v="107"/>
    <x v="224"/>
    <x v="60"/>
    <x v="261"/>
    <x v="56"/>
    <x v="62"/>
    <x v="0"/>
  </r>
  <r>
    <x v="0"/>
    <x v="32"/>
    <x v="32"/>
    <x v="12"/>
    <x v="12"/>
    <x v="12"/>
    <x v="13"/>
    <x v="108"/>
    <x v="140"/>
    <x v="49"/>
    <x v="50"/>
    <x v="44"/>
    <x v="216"/>
    <x v="0"/>
  </r>
  <r>
    <x v="0"/>
    <x v="32"/>
    <x v="32"/>
    <x v="39"/>
    <x v="39"/>
    <x v="39"/>
    <x v="14"/>
    <x v="118"/>
    <x v="155"/>
    <x v="81"/>
    <x v="273"/>
    <x v="45"/>
    <x v="217"/>
    <x v="0"/>
  </r>
  <r>
    <x v="0"/>
    <x v="32"/>
    <x v="32"/>
    <x v="29"/>
    <x v="29"/>
    <x v="29"/>
    <x v="14"/>
    <x v="118"/>
    <x v="155"/>
    <x v="49"/>
    <x v="50"/>
    <x v="53"/>
    <x v="213"/>
    <x v="0"/>
  </r>
  <r>
    <x v="0"/>
    <x v="32"/>
    <x v="32"/>
    <x v="24"/>
    <x v="24"/>
    <x v="24"/>
    <x v="14"/>
    <x v="118"/>
    <x v="155"/>
    <x v="48"/>
    <x v="269"/>
    <x v="43"/>
    <x v="18"/>
    <x v="0"/>
  </r>
  <r>
    <x v="0"/>
    <x v="32"/>
    <x v="32"/>
    <x v="6"/>
    <x v="6"/>
    <x v="6"/>
    <x v="14"/>
    <x v="118"/>
    <x v="155"/>
    <x v="48"/>
    <x v="269"/>
    <x v="43"/>
    <x v="18"/>
    <x v="0"/>
  </r>
  <r>
    <x v="0"/>
    <x v="32"/>
    <x v="32"/>
    <x v="30"/>
    <x v="30"/>
    <x v="30"/>
    <x v="18"/>
    <x v="116"/>
    <x v="235"/>
    <x v="91"/>
    <x v="12"/>
    <x v="53"/>
    <x v="213"/>
    <x v="0"/>
  </r>
  <r>
    <x v="0"/>
    <x v="32"/>
    <x v="32"/>
    <x v="70"/>
    <x v="70"/>
    <x v="70"/>
    <x v="18"/>
    <x v="116"/>
    <x v="235"/>
    <x v="48"/>
    <x v="269"/>
    <x v="56"/>
    <x v="62"/>
    <x v="0"/>
  </r>
  <r>
    <x v="0"/>
    <x v="32"/>
    <x v="32"/>
    <x v="57"/>
    <x v="57"/>
    <x v="57"/>
    <x v="18"/>
    <x v="116"/>
    <x v="235"/>
    <x v="49"/>
    <x v="50"/>
    <x v="43"/>
    <x v="18"/>
    <x v="0"/>
  </r>
  <r>
    <x v="0"/>
    <x v="32"/>
    <x v="32"/>
    <x v="97"/>
    <x v="97"/>
    <x v="97"/>
    <x v="18"/>
    <x v="116"/>
    <x v="235"/>
    <x v="48"/>
    <x v="269"/>
    <x v="56"/>
    <x v="62"/>
    <x v="0"/>
  </r>
  <r>
    <x v="0"/>
    <x v="32"/>
    <x v="32"/>
    <x v="21"/>
    <x v="21"/>
    <x v="21"/>
    <x v="18"/>
    <x v="116"/>
    <x v="235"/>
    <x v="48"/>
    <x v="269"/>
    <x v="56"/>
    <x v="62"/>
    <x v="0"/>
  </r>
  <r>
    <x v="0"/>
    <x v="32"/>
    <x v="32"/>
    <x v="98"/>
    <x v="98"/>
    <x v="98"/>
    <x v="18"/>
    <x v="116"/>
    <x v="235"/>
    <x v="48"/>
    <x v="269"/>
    <x v="56"/>
    <x v="62"/>
    <x v="0"/>
  </r>
  <r>
    <x v="0"/>
    <x v="32"/>
    <x v="32"/>
    <x v="59"/>
    <x v="59"/>
    <x v="59"/>
    <x v="18"/>
    <x v="116"/>
    <x v="235"/>
    <x v="81"/>
    <x v="273"/>
    <x v="44"/>
    <x v="216"/>
    <x v="0"/>
  </r>
  <r>
    <x v="0"/>
    <x v="32"/>
    <x v="32"/>
    <x v="11"/>
    <x v="11"/>
    <x v="11"/>
    <x v="18"/>
    <x v="116"/>
    <x v="235"/>
    <x v="91"/>
    <x v="12"/>
    <x v="53"/>
    <x v="213"/>
    <x v="0"/>
  </r>
  <r>
    <x v="0"/>
    <x v="32"/>
    <x v="32"/>
    <x v="14"/>
    <x v="14"/>
    <x v="14"/>
    <x v="18"/>
    <x v="116"/>
    <x v="235"/>
    <x v="49"/>
    <x v="50"/>
    <x v="43"/>
    <x v="18"/>
    <x v="0"/>
  </r>
  <r>
    <x v="0"/>
    <x v="32"/>
    <x v="32"/>
    <x v="55"/>
    <x v="55"/>
    <x v="55"/>
    <x v="18"/>
    <x v="116"/>
    <x v="235"/>
    <x v="35"/>
    <x v="36"/>
    <x v="53"/>
    <x v="213"/>
    <x v="0"/>
  </r>
  <r>
    <x v="0"/>
    <x v="32"/>
    <x v="32"/>
    <x v="16"/>
    <x v="16"/>
    <x v="16"/>
    <x v="18"/>
    <x v="116"/>
    <x v="235"/>
    <x v="49"/>
    <x v="50"/>
    <x v="43"/>
    <x v="18"/>
    <x v="0"/>
  </r>
  <r>
    <x v="0"/>
    <x v="32"/>
    <x v="32"/>
    <x v="22"/>
    <x v="22"/>
    <x v="22"/>
    <x v="18"/>
    <x v="116"/>
    <x v="235"/>
    <x v="35"/>
    <x v="36"/>
    <x v="44"/>
    <x v="216"/>
    <x v="0"/>
  </r>
  <r>
    <x v="0"/>
    <x v="33"/>
    <x v="33"/>
    <x v="0"/>
    <x v="0"/>
    <x v="0"/>
    <x v="0"/>
    <x v="60"/>
    <x v="236"/>
    <x v="90"/>
    <x v="303"/>
    <x v="44"/>
    <x v="195"/>
    <x v="0"/>
  </r>
  <r>
    <x v="0"/>
    <x v="33"/>
    <x v="33"/>
    <x v="2"/>
    <x v="2"/>
    <x v="2"/>
    <x v="1"/>
    <x v="50"/>
    <x v="237"/>
    <x v="37"/>
    <x v="304"/>
    <x v="56"/>
    <x v="62"/>
    <x v="0"/>
  </r>
  <r>
    <x v="0"/>
    <x v="33"/>
    <x v="33"/>
    <x v="1"/>
    <x v="1"/>
    <x v="1"/>
    <x v="2"/>
    <x v="92"/>
    <x v="227"/>
    <x v="51"/>
    <x v="305"/>
    <x v="43"/>
    <x v="113"/>
    <x v="0"/>
  </r>
  <r>
    <x v="0"/>
    <x v="33"/>
    <x v="33"/>
    <x v="7"/>
    <x v="7"/>
    <x v="7"/>
    <x v="3"/>
    <x v="104"/>
    <x v="238"/>
    <x v="46"/>
    <x v="306"/>
    <x v="43"/>
    <x v="113"/>
    <x v="0"/>
  </r>
  <r>
    <x v="0"/>
    <x v="33"/>
    <x v="33"/>
    <x v="25"/>
    <x v="25"/>
    <x v="25"/>
    <x v="4"/>
    <x v="94"/>
    <x v="239"/>
    <x v="91"/>
    <x v="53"/>
    <x v="52"/>
    <x v="218"/>
    <x v="0"/>
  </r>
  <r>
    <x v="0"/>
    <x v="33"/>
    <x v="33"/>
    <x v="8"/>
    <x v="8"/>
    <x v="8"/>
    <x v="4"/>
    <x v="94"/>
    <x v="239"/>
    <x v="46"/>
    <x v="306"/>
    <x v="56"/>
    <x v="62"/>
    <x v="0"/>
  </r>
  <r>
    <x v="0"/>
    <x v="33"/>
    <x v="33"/>
    <x v="29"/>
    <x v="29"/>
    <x v="29"/>
    <x v="6"/>
    <x v="106"/>
    <x v="240"/>
    <x v="60"/>
    <x v="210"/>
    <x v="43"/>
    <x v="113"/>
    <x v="0"/>
  </r>
  <r>
    <x v="0"/>
    <x v="33"/>
    <x v="33"/>
    <x v="17"/>
    <x v="17"/>
    <x v="17"/>
    <x v="6"/>
    <x v="106"/>
    <x v="240"/>
    <x v="62"/>
    <x v="211"/>
    <x v="56"/>
    <x v="62"/>
    <x v="0"/>
  </r>
  <r>
    <x v="0"/>
    <x v="33"/>
    <x v="33"/>
    <x v="13"/>
    <x v="13"/>
    <x v="13"/>
    <x v="8"/>
    <x v="107"/>
    <x v="178"/>
    <x v="91"/>
    <x v="53"/>
    <x v="46"/>
    <x v="219"/>
    <x v="0"/>
  </r>
  <r>
    <x v="0"/>
    <x v="33"/>
    <x v="33"/>
    <x v="37"/>
    <x v="37"/>
    <x v="37"/>
    <x v="8"/>
    <x v="107"/>
    <x v="178"/>
    <x v="45"/>
    <x v="10"/>
    <x v="53"/>
    <x v="220"/>
    <x v="0"/>
  </r>
  <r>
    <x v="0"/>
    <x v="33"/>
    <x v="33"/>
    <x v="21"/>
    <x v="21"/>
    <x v="21"/>
    <x v="10"/>
    <x v="108"/>
    <x v="121"/>
    <x v="45"/>
    <x v="10"/>
    <x v="43"/>
    <x v="113"/>
    <x v="0"/>
  </r>
  <r>
    <x v="0"/>
    <x v="33"/>
    <x v="33"/>
    <x v="35"/>
    <x v="35"/>
    <x v="35"/>
    <x v="10"/>
    <x v="108"/>
    <x v="121"/>
    <x v="35"/>
    <x v="36"/>
    <x v="56"/>
    <x v="62"/>
    <x v="4"/>
  </r>
  <r>
    <x v="0"/>
    <x v="33"/>
    <x v="33"/>
    <x v="9"/>
    <x v="9"/>
    <x v="9"/>
    <x v="12"/>
    <x v="118"/>
    <x v="241"/>
    <x v="48"/>
    <x v="213"/>
    <x v="43"/>
    <x v="113"/>
    <x v="0"/>
  </r>
  <r>
    <x v="0"/>
    <x v="33"/>
    <x v="33"/>
    <x v="11"/>
    <x v="11"/>
    <x v="11"/>
    <x v="12"/>
    <x v="118"/>
    <x v="241"/>
    <x v="48"/>
    <x v="213"/>
    <x v="43"/>
    <x v="113"/>
    <x v="0"/>
  </r>
  <r>
    <x v="0"/>
    <x v="33"/>
    <x v="33"/>
    <x v="5"/>
    <x v="5"/>
    <x v="5"/>
    <x v="12"/>
    <x v="118"/>
    <x v="241"/>
    <x v="48"/>
    <x v="213"/>
    <x v="43"/>
    <x v="113"/>
    <x v="0"/>
  </r>
  <r>
    <x v="0"/>
    <x v="33"/>
    <x v="33"/>
    <x v="59"/>
    <x v="59"/>
    <x v="59"/>
    <x v="15"/>
    <x v="116"/>
    <x v="30"/>
    <x v="48"/>
    <x v="213"/>
    <x v="56"/>
    <x v="62"/>
    <x v="0"/>
  </r>
  <r>
    <x v="0"/>
    <x v="33"/>
    <x v="33"/>
    <x v="18"/>
    <x v="18"/>
    <x v="18"/>
    <x v="15"/>
    <x v="116"/>
    <x v="30"/>
    <x v="48"/>
    <x v="213"/>
    <x v="56"/>
    <x v="62"/>
    <x v="0"/>
  </r>
  <r>
    <x v="0"/>
    <x v="33"/>
    <x v="33"/>
    <x v="24"/>
    <x v="24"/>
    <x v="24"/>
    <x v="15"/>
    <x v="116"/>
    <x v="30"/>
    <x v="49"/>
    <x v="212"/>
    <x v="43"/>
    <x v="113"/>
    <x v="0"/>
  </r>
  <r>
    <x v="0"/>
    <x v="33"/>
    <x v="33"/>
    <x v="45"/>
    <x v="45"/>
    <x v="45"/>
    <x v="15"/>
    <x v="116"/>
    <x v="30"/>
    <x v="91"/>
    <x v="53"/>
    <x v="53"/>
    <x v="220"/>
    <x v="0"/>
  </r>
  <r>
    <x v="0"/>
    <x v="33"/>
    <x v="33"/>
    <x v="15"/>
    <x v="15"/>
    <x v="15"/>
    <x v="15"/>
    <x v="116"/>
    <x v="30"/>
    <x v="81"/>
    <x v="214"/>
    <x v="44"/>
    <x v="195"/>
    <x v="0"/>
  </r>
  <r>
    <x v="0"/>
    <x v="33"/>
    <x v="33"/>
    <x v="16"/>
    <x v="16"/>
    <x v="16"/>
    <x v="15"/>
    <x v="116"/>
    <x v="30"/>
    <x v="48"/>
    <x v="213"/>
    <x v="56"/>
    <x v="62"/>
    <x v="0"/>
  </r>
  <r>
    <x v="0"/>
    <x v="33"/>
    <x v="33"/>
    <x v="26"/>
    <x v="26"/>
    <x v="26"/>
    <x v="15"/>
    <x v="116"/>
    <x v="30"/>
    <x v="49"/>
    <x v="212"/>
    <x v="43"/>
    <x v="11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D16DD0-BF4D-42C4-8AD7-7ABF0C5167BD}" name="pvt_L" cacheId="2134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545" firstHeaderRow="0" firstDataRow="1" firstDataCol="1"/>
  <pivotFields count="11">
    <pivotField showAll="0"/>
    <pivotField showAll="0"/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54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525">
      <pivotArea field="2" type="button" dataOnly="0" labelOnly="1" outline="0" axis="axisRow" fieldPosition="0"/>
    </format>
    <format dxfId="524">
      <pivotArea outline="0" fieldPosition="0">
        <references count="1">
          <reference field="4294967294" count="1">
            <x v="0"/>
          </reference>
        </references>
      </pivotArea>
    </format>
    <format dxfId="523">
      <pivotArea outline="0" fieldPosition="0">
        <references count="1">
          <reference field="4294967294" count="1">
            <x v="1"/>
          </reference>
        </references>
      </pivotArea>
    </format>
    <format dxfId="522">
      <pivotArea outline="0" fieldPosition="0">
        <references count="1">
          <reference field="4294967294" count="1">
            <x v="2"/>
          </reference>
        </references>
      </pivotArea>
    </format>
    <format dxfId="521">
      <pivotArea outline="0" fieldPosition="0">
        <references count="1">
          <reference field="4294967294" count="1">
            <x v="3"/>
          </reference>
        </references>
      </pivotArea>
    </format>
    <format dxfId="520">
      <pivotArea outline="0" fieldPosition="0">
        <references count="1">
          <reference field="4294967294" count="1">
            <x v="4"/>
          </reference>
        </references>
      </pivotArea>
    </format>
    <format dxfId="519">
      <pivotArea outline="0" fieldPosition="0">
        <references count="1">
          <reference field="4294967294" count="1">
            <x v="5"/>
          </reference>
        </references>
      </pivotArea>
    </format>
    <format dxfId="518">
      <pivotArea outline="0" fieldPosition="0">
        <references count="1">
          <reference field="4294967294" count="1">
            <x v="6"/>
          </reference>
        </references>
      </pivotArea>
    </format>
    <format dxfId="517">
      <pivotArea field="2" type="button" dataOnly="0" labelOnly="1" outline="0" axis="axisRow" fieldPosition="0"/>
    </format>
    <format dxfId="5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15">
      <pivotArea field="2" type="button" dataOnly="0" labelOnly="1" outline="0" axis="axisRow" fieldPosition="0"/>
    </format>
    <format dxfId="5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13">
      <pivotArea field="2" type="button" dataOnly="0" labelOnly="1" outline="0" axis="axisRow" fieldPosition="0"/>
    </format>
    <format dxfId="5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1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ACDDE7-C7B7-41AF-8B0C-4A5E09B63548}" name="pvt_M" cacheId="2135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829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4">
        <item x="8"/>
        <item x="7"/>
        <item x="13"/>
        <item x="26"/>
        <item x="25"/>
        <item x="27"/>
        <item x="28"/>
        <item x="4"/>
        <item x="10"/>
        <item x="16"/>
        <item x="17"/>
        <item x="15"/>
        <item x="0"/>
        <item x="23"/>
        <item x="6"/>
        <item x="2"/>
        <item x="31"/>
        <item x="29"/>
        <item x="30"/>
        <item x="32"/>
        <item x="18"/>
        <item x="19"/>
        <item x="24"/>
        <item x="1"/>
        <item x="22"/>
        <item x="3"/>
        <item x="14"/>
        <item x="21"/>
        <item x="33"/>
        <item x="11"/>
        <item x="12"/>
        <item x="5"/>
        <item x="9"/>
        <item x="20"/>
      </items>
    </pivotField>
    <pivotField axis="axisRow" showAll="0" insertBlankRow="1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showAll="0" defaultSubtotal="0">
      <items count="56">
        <item x="5"/>
        <item x="6"/>
        <item x="8"/>
        <item x="16"/>
        <item x="42"/>
        <item x="39"/>
        <item x="32"/>
        <item x="38"/>
        <item x="50"/>
        <item x="47"/>
        <item x="51"/>
        <item x="33"/>
        <item x="34"/>
        <item x="40"/>
        <item x="27"/>
        <item x="43"/>
        <item x="44"/>
        <item x="48"/>
        <item x="35"/>
        <item x="52"/>
        <item x="36"/>
        <item x="55"/>
        <item x="49"/>
        <item x="41"/>
        <item x="54"/>
        <item x="24"/>
        <item x="19"/>
        <item x="15"/>
        <item x="20"/>
        <item x="10"/>
        <item x="4"/>
        <item x="9"/>
        <item x="3"/>
        <item x="29"/>
        <item x="23"/>
        <item x="21"/>
        <item x="2"/>
        <item x="30"/>
        <item x="45"/>
        <item x="14"/>
        <item x="13"/>
        <item x="22"/>
        <item x="1"/>
        <item x="31"/>
        <item x="0"/>
        <item x="18"/>
        <item x="28"/>
        <item x="7"/>
        <item x="11"/>
        <item x="12"/>
        <item x="37"/>
        <item x="17"/>
        <item x="26"/>
        <item x="46"/>
        <item x="25"/>
        <item x="53"/>
      </items>
    </pivotField>
    <pivotField showAll="0" defaultSubtotal="0">
      <items count="56">
        <item x="55"/>
        <item x="51"/>
        <item x="53"/>
        <item x="20"/>
        <item x="7"/>
        <item x="25"/>
        <item x="3"/>
        <item x="18"/>
        <item x="35"/>
        <item x="40"/>
        <item x="11"/>
        <item x="50"/>
        <item x="1"/>
        <item x="24"/>
        <item x="4"/>
        <item x="42"/>
        <item x="54"/>
        <item x="38"/>
        <item x="45"/>
        <item x="15"/>
        <item x="9"/>
        <item x="26"/>
        <item x="13"/>
        <item x="43"/>
        <item x="34"/>
        <item x="19"/>
        <item x="28"/>
        <item x="31"/>
        <item x="17"/>
        <item x="12"/>
        <item x="22"/>
        <item x="36"/>
        <item x="10"/>
        <item x="46"/>
        <item x="6"/>
        <item x="16"/>
        <item x="52"/>
        <item x="27"/>
        <item x="47"/>
        <item x="8"/>
        <item x="14"/>
        <item x="0"/>
        <item x="39"/>
        <item x="5"/>
        <item x="44"/>
        <item x="41"/>
        <item x="49"/>
        <item x="37"/>
        <item x="21"/>
        <item x="2"/>
        <item x="30"/>
        <item x="23"/>
        <item x="29"/>
        <item x="32"/>
        <item x="48"/>
        <item x="33"/>
      </items>
    </pivotField>
    <pivotField axis="axisRow" showAll="0" defaultSubtotal="0">
      <items count="56">
        <item x="5"/>
        <item x="6"/>
        <item x="8"/>
        <item x="16"/>
        <item x="42"/>
        <item x="39"/>
        <item x="32"/>
        <item x="38"/>
        <item x="50"/>
        <item x="47"/>
        <item x="51"/>
        <item x="33"/>
        <item x="34"/>
        <item x="40"/>
        <item x="27"/>
        <item x="43"/>
        <item x="44"/>
        <item x="48"/>
        <item x="35"/>
        <item x="52"/>
        <item x="36"/>
        <item x="55"/>
        <item x="49"/>
        <item x="41"/>
        <item x="54"/>
        <item x="24"/>
        <item x="19"/>
        <item x="15"/>
        <item x="20"/>
        <item x="10"/>
        <item x="4"/>
        <item x="9"/>
        <item x="3"/>
        <item x="29"/>
        <item x="23"/>
        <item x="21"/>
        <item x="2"/>
        <item x="30"/>
        <item x="45"/>
        <item x="14"/>
        <item x="13"/>
        <item x="22"/>
        <item x="1"/>
        <item x="31"/>
        <item x="0"/>
        <item x="18"/>
        <item x="28"/>
        <item x="7"/>
        <item x="11"/>
        <item x="12"/>
        <item x="37"/>
        <item x="17"/>
        <item x="26"/>
        <item x="46"/>
        <item x="25"/>
        <item x="53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59">
        <item x="158"/>
        <item x="154"/>
        <item x="153"/>
        <item x="129"/>
        <item x="128"/>
        <item x="152"/>
        <item x="127"/>
        <item x="138"/>
        <item x="110"/>
        <item x="109"/>
        <item x="126"/>
        <item x="125"/>
        <item x="132"/>
        <item x="108"/>
        <item x="104"/>
        <item x="56"/>
        <item x="55"/>
        <item x="70"/>
        <item x="107"/>
        <item x="103"/>
        <item x="102"/>
        <item x="54"/>
        <item x="53"/>
        <item x="69"/>
        <item x="85"/>
        <item x="84"/>
        <item x="52"/>
        <item x="68"/>
        <item x="95"/>
        <item x="83"/>
        <item x="94"/>
        <item x="124"/>
        <item x="51"/>
        <item x="82"/>
        <item x="50"/>
        <item x="49"/>
        <item x="67"/>
        <item x="101"/>
        <item x="137"/>
        <item x="66"/>
        <item x="148"/>
        <item x="48"/>
        <item x="47"/>
        <item x="46"/>
        <item x="65"/>
        <item x="45"/>
        <item x="136"/>
        <item x="106"/>
        <item x="64"/>
        <item x="44"/>
        <item x="151"/>
        <item x="93"/>
        <item x="147"/>
        <item x="63"/>
        <item x="81"/>
        <item x="122"/>
        <item x="80"/>
        <item x="79"/>
        <item x="156"/>
        <item x="123"/>
        <item x="92"/>
        <item x="146"/>
        <item x="150"/>
        <item x="157"/>
        <item x="43"/>
        <item x="78"/>
        <item x="121"/>
        <item x="134"/>
        <item x="91"/>
        <item x="100"/>
        <item x="145"/>
        <item x="62"/>
        <item x="120"/>
        <item x="135"/>
        <item x="77"/>
        <item x="61"/>
        <item x="60"/>
        <item x="90"/>
        <item x="133"/>
        <item x="76"/>
        <item x="99"/>
        <item x="98"/>
        <item x="42"/>
        <item x="149"/>
        <item x="119"/>
        <item x="118"/>
        <item x="155"/>
        <item x="38"/>
        <item x="105"/>
        <item x="59"/>
        <item x="37"/>
        <item x="36"/>
        <item x="41"/>
        <item x="75"/>
        <item x="89"/>
        <item x="117"/>
        <item x="131"/>
        <item x="88"/>
        <item x="74"/>
        <item x="144"/>
        <item x="97"/>
        <item x="96"/>
        <item x="35"/>
        <item x="40"/>
        <item x="130"/>
        <item x="58"/>
        <item x="143"/>
        <item x="34"/>
        <item x="116"/>
        <item x="33"/>
        <item x="39"/>
        <item x="57"/>
        <item x="115"/>
        <item x="114"/>
        <item x="73"/>
        <item x="142"/>
        <item x="32"/>
        <item x="31"/>
        <item x="30"/>
        <item x="29"/>
        <item x="28"/>
        <item x="113"/>
        <item x="27"/>
        <item x="141"/>
        <item x="26"/>
        <item x="87"/>
        <item x="25"/>
        <item x="112"/>
        <item x="86"/>
        <item x="72"/>
        <item x="71"/>
        <item x="24"/>
        <item x="19"/>
        <item x="111"/>
        <item x="18"/>
        <item x="17"/>
        <item x="16"/>
        <item x="140"/>
        <item x="139"/>
        <item x="15"/>
        <item x="23"/>
        <item x="14"/>
        <item x="13"/>
        <item x="12"/>
        <item x="22"/>
        <item x="11"/>
        <item x="10"/>
        <item x="21"/>
        <item x="9"/>
        <item x="8"/>
        <item x="7"/>
        <item x="20"/>
        <item x="6"/>
        <item x="5"/>
        <item x="4"/>
        <item x="3"/>
        <item x="2"/>
        <item x="1"/>
        <item x="0"/>
      </items>
    </pivotField>
    <pivotField dataField="1" showAll="0" defaultSubtotal="0">
      <items count="355">
        <item x="343"/>
        <item x="272"/>
        <item x="292"/>
        <item x="147"/>
        <item x="157"/>
        <item x="88"/>
        <item x="245"/>
        <item x="300"/>
        <item x="234"/>
        <item x="146"/>
        <item x="54"/>
        <item x="194"/>
        <item x="87"/>
        <item x="70"/>
        <item x="53"/>
        <item x="19"/>
        <item x="18"/>
        <item x="131"/>
        <item x="17"/>
        <item x="255"/>
        <item x="171"/>
        <item x="105"/>
        <item x="16"/>
        <item x="69"/>
        <item x="216"/>
        <item x="104"/>
        <item x="38"/>
        <item x="86"/>
        <item x="103"/>
        <item x="15"/>
        <item x="244"/>
        <item x="228"/>
        <item x="118"/>
        <item x="37"/>
        <item x="36"/>
        <item x="184"/>
        <item x="102"/>
        <item x="117"/>
        <item x="52"/>
        <item x="85"/>
        <item x="170"/>
        <item x="51"/>
        <item x="116"/>
        <item x="233"/>
        <item x="227"/>
        <item x="169"/>
        <item x="84"/>
        <item x="68"/>
        <item x="205"/>
        <item x="354"/>
        <item x="115"/>
        <item x="254"/>
        <item x="145"/>
        <item x="67"/>
        <item x="35"/>
        <item x="263"/>
        <item x="156"/>
        <item x="215"/>
        <item x="204"/>
        <item x="168"/>
        <item x="183"/>
        <item x="50"/>
        <item x="114"/>
        <item x="331"/>
        <item x="14"/>
        <item x="214"/>
        <item x="262"/>
        <item x="144"/>
        <item x="317"/>
        <item x="338"/>
        <item x="83"/>
        <item x="143"/>
        <item x="130"/>
        <item x="66"/>
        <item x="309"/>
        <item x="34"/>
        <item x="261"/>
        <item x="226"/>
        <item x="203"/>
        <item x="33"/>
        <item x="129"/>
        <item x="101"/>
        <item x="253"/>
        <item x="82"/>
        <item x="202"/>
        <item x="182"/>
        <item x="49"/>
        <item x="128"/>
        <item x="167"/>
        <item x="100"/>
        <item x="271"/>
        <item x="330"/>
        <item x="181"/>
        <item x="13"/>
        <item x="12"/>
        <item x="142"/>
        <item x="299"/>
        <item x="48"/>
        <item x="99"/>
        <item x="81"/>
        <item x="201"/>
        <item x="280"/>
        <item x="155"/>
        <item x="127"/>
        <item x="225"/>
        <item x="287"/>
        <item x="98"/>
        <item x="11"/>
        <item x="80"/>
        <item x="316"/>
        <item x="308"/>
        <item x="79"/>
        <item x="65"/>
        <item x="32"/>
        <item x="141"/>
        <item x="10"/>
        <item x="213"/>
        <item x="180"/>
        <item x="154"/>
        <item x="166"/>
        <item x="298"/>
        <item x="31"/>
        <item x="270"/>
        <item x="291"/>
        <item x="212"/>
        <item x="64"/>
        <item x="30"/>
        <item x="97"/>
        <item x="113"/>
        <item x="9"/>
        <item x="8"/>
        <item x="337"/>
        <item x="47"/>
        <item x="78"/>
        <item x="46"/>
        <item x="29"/>
        <item x="28"/>
        <item x="96"/>
        <item x="7"/>
        <item x="243"/>
        <item x="95"/>
        <item x="27"/>
        <item x="45"/>
        <item x="307"/>
        <item x="63"/>
        <item x="165"/>
        <item x="112"/>
        <item x="179"/>
        <item x="329"/>
        <item x="94"/>
        <item x="211"/>
        <item x="164"/>
        <item x="26"/>
        <item x="140"/>
        <item x="178"/>
        <item x="139"/>
        <item x="44"/>
        <item x="126"/>
        <item x="342"/>
        <item x="200"/>
        <item x="62"/>
        <item x="177"/>
        <item x="77"/>
        <item x="279"/>
        <item x="349"/>
        <item x="193"/>
        <item x="25"/>
        <item x="353"/>
        <item x="232"/>
        <item x="192"/>
        <item x="242"/>
        <item x="286"/>
        <item x="6"/>
        <item x="76"/>
        <item x="315"/>
        <item x="336"/>
        <item x="93"/>
        <item x="61"/>
        <item x="199"/>
        <item x="125"/>
        <item x="241"/>
        <item x="319"/>
        <item x="198"/>
        <item x="111"/>
        <item x="278"/>
        <item x="138"/>
        <item x="306"/>
        <item x="191"/>
        <item x="24"/>
        <item x="176"/>
        <item x="252"/>
        <item x="43"/>
        <item x="224"/>
        <item x="285"/>
        <item x="190"/>
        <item x="210"/>
        <item x="335"/>
        <item x="323"/>
        <item x="92"/>
        <item x="153"/>
        <item x="251"/>
        <item x="75"/>
        <item x="328"/>
        <item x="305"/>
        <item x="5"/>
        <item x="163"/>
        <item x="124"/>
        <item x="197"/>
        <item x="60"/>
        <item x="277"/>
        <item x="314"/>
        <item x="4"/>
        <item x="269"/>
        <item x="137"/>
        <item x="74"/>
        <item x="260"/>
        <item x="59"/>
        <item x="348"/>
        <item x="240"/>
        <item x="58"/>
        <item x="91"/>
        <item x="162"/>
        <item x="250"/>
        <item x="276"/>
        <item x="327"/>
        <item x="189"/>
        <item x="223"/>
        <item x="136"/>
        <item x="304"/>
        <item x="123"/>
        <item x="23"/>
        <item x="249"/>
        <item x="313"/>
        <item x="42"/>
        <item x="259"/>
        <item x="152"/>
        <item x="268"/>
        <item x="188"/>
        <item x="222"/>
        <item x="135"/>
        <item x="284"/>
        <item x="110"/>
        <item x="347"/>
        <item x="352"/>
        <item x="326"/>
        <item x="161"/>
        <item x="275"/>
        <item x="283"/>
        <item x="209"/>
        <item x="297"/>
        <item x="175"/>
        <item x="3"/>
        <item x="322"/>
        <item x="187"/>
        <item x="258"/>
        <item x="267"/>
        <item x="303"/>
        <item x="290"/>
        <item x="208"/>
        <item x="57"/>
        <item x="221"/>
        <item x="282"/>
        <item x="186"/>
        <item x="160"/>
        <item x="151"/>
        <item x="341"/>
        <item x="248"/>
        <item x="122"/>
        <item x="41"/>
        <item x="239"/>
        <item x="150"/>
        <item x="281"/>
        <item x="220"/>
        <item x="274"/>
        <item x="238"/>
        <item x="149"/>
        <item x="109"/>
        <item x="196"/>
        <item x="207"/>
        <item x="108"/>
        <item x="134"/>
        <item x="219"/>
        <item x="346"/>
        <item x="2"/>
        <item x="121"/>
        <item x="266"/>
        <item x="73"/>
        <item x="231"/>
        <item x="174"/>
        <item x="247"/>
        <item x="296"/>
        <item x="120"/>
        <item x="340"/>
        <item x="237"/>
        <item x="218"/>
        <item x="334"/>
        <item x="22"/>
        <item x="257"/>
        <item x="345"/>
        <item x="236"/>
        <item x="312"/>
        <item x="40"/>
        <item x="133"/>
        <item x="256"/>
        <item x="325"/>
        <item x="351"/>
        <item x="295"/>
        <item x="173"/>
        <item x="230"/>
        <item x="333"/>
        <item x="56"/>
        <item x="1"/>
        <item x="350"/>
        <item x="321"/>
        <item x="172"/>
        <item x="21"/>
        <item x="302"/>
        <item x="289"/>
        <item x="206"/>
        <item x="294"/>
        <item x="311"/>
        <item x="217"/>
        <item x="159"/>
        <item x="39"/>
        <item x="265"/>
        <item x="0"/>
        <item x="185"/>
        <item x="229"/>
        <item x="318"/>
        <item x="107"/>
        <item x="106"/>
        <item x="301"/>
        <item x="55"/>
        <item x="90"/>
        <item x="310"/>
        <item x="132"/>
        <item x="195"/>
        <item x="89"/>
        <item x="119"/>
        <item x="72"/>
        <item x="288"/>
        <item x="158"/>
        <item x="20"/>
        <item x="273"/>
        <item x="71"/>
        <item x="264"/>
        <item x="324"/>
        <item x="235"/>
        <item x="148"/>
        <item x="246"/>
        <item x="332"/>
        <item x="339"/>
        <item x="344"/>
        <item x="293"/>
        <item x="320"/>
      </items>
    </pivotField>
    <pivotField dataField="1" showAll="0" defaultSubtotal="0">
      <items count="122">
        <item x="77"/>
        <item x="66"/>
        <item x="51"/>
        <item x="33"/>
        <item x="85"/>
        <item x="91"/>
        <item x="50"/>
        <item x="36"/>
        <item x="52"/>
        <item x="53"/>
        <item x="92"/>
        <item x="96"/>
        <item x="12"/>
        <item x="48"/>
        <item x="34"/>
        <item x="62"/>
        <item x="65"/>
        <item x="47"/>
        <item x="76"/>
        <item x="83"/>
        <item x="42"/>
        <item x="64"/>
        <item x="31"/>
        <item x="94"/>
        <item x="61"/>
        <item x="44"/>
        <item x="46"/>
        <item x="119"/>
        <item x="95"/>
        <item x="49"/>
        <item x="45"/>
        <item x="60"/>
        <item x="75"/>
        <item x="63"/>
        <item x="37"/>
        <item x="57"/>
        <item x="43"/>
        <item x="90"/>
        <item x="74"/>
        <item x="72"/>
        <item x="59"/>
        <item x="93"/>
        <item x="15"/>
        <item x="84"/>
        <item x="116"/>
        <item x="117"/>
        <item x="118"/>
        <item x="110"/>
        <item x="120"/>
        <item x="24"/>
        <item x="82"/>
        <item x="105"/>
        <item x="104"/>
        <item x="80"/>
        <item x="88"/>
        <item x="81"/>
        <item x="121"/>
        <item x="73"/>
        <item x="102"/>
        <item x="58"/>
        <item x="89"/>
        <item x="19"/>
        <item x="103"/>
        <item x="41"/>
        <item x="32"/>
        <item x="70"/>
        <item x="109"/>
        <item x="108"/>
        <item x="35"/>
        <item x="30"/>
        <item x="71"/>
        <item x="27"/>
        <item x="69"/>
        <item x="56"/>
        <item x="114"/>
        <item x="40"/>
        <item x="115"/>
        <item x="87"/>
        <item x="107"/>
        <item x="106"/>
        <item x="86"/>
        <item x="101"/>
        <item x="99"/>
        <item x="55"/>
        <item x="28"/>
        <item x="100"/>
        <item x="38"/>
        <item x="54"/>
        <item x="26"/>
        <item x="39"/>
        <item x="18"/>
        <item x="16"/>
        <item x="113"/>
        <item x="25"/>
        <item x="29"/>
        <item x="23"/>
        <item x="98"/>
        <item x="79"/>
        <item x="78"/>
        <item x="13"/>
        <item x="8"/>
        <item x="68"/>
        <item x="17"/>
        <item x="67"/>
        <item x="97"/>
        <item x="112"/>
        <item x="111"/>
        <item x="14"/>
        <item x="10"/>
        <item x="5"/>
        <item x="9"/>
        <item x="22"/>
        <item x="7"/>
        <item x="6"/>
        <item x="11"/>
        <item x="21"/>
        <item x="20"/>
        <item x="3"/>
        <item x="4"/>
        <item x="2"/>
        <item x="1"/>
        <item x="0"/>
      </items>
    </pivotField>
    <pivotField dataField="1" showAll="0" defaultSubtotal="0">
      <items count="374">
        <item x="87"/>
        <item x="12"/>
        <item x="33"/>
        <item x="74"/>
        <item x="119"/>
        <item x="152"/>
        <item x="36"/>
        <item x="140"/>
        <item x="73"/>
        <item x="53"/>
        <item x="15"/>
        <item x="233"/>
        <item x="106"/>
        <item x="220"/>
        <item x="118"/>
        <item x="37"/>
        <item x="56"/>
        <item x="156"/>
        <item x="104"/>
        <item x="34"/>
        <item x="19"/>
        <item x="167"/>
        <item x="158"/>
        <item x="195"/>
        <item x="90"/>
        <item x="334"/>
        <item x="221"/>
        <item x="263"/>
        <item x="271"/>
        <item x="319"/>
        <item x="31"/>
        <item x="353"/>
        <item x="52"/>
        <item x="296"/>
        <item x="287"/>
        <item x="105"/>
        <item x="237"/>
        <item x="157"/>
        <item x="116"/>
        <item x="54"/>
        <item x="166"/>
        <item x="155"/>
        <item x="368"/>
        <item x="57"/>
        <item x="38"/>
        <item x="88"/>
        <item x="181"/>
        <item x="335"/>
        <item x="18"/>
        <item x="89"/>
        <item x="16"/>
        <item x="124"/>
        <item x="216"/>
        <item x="188"/>
        <item x="318"/>
        <item x="207"/>
        <item x="80"/>
        <item x="120"/>
        <item x="138"/>
        <item x="352"/>
        <item x="176"/>
        <item x="70"/>
        <item x="24"/>
        <item x="153"/>
        <item x="55"/>
        <item x="304"/>
        <item x="85"/>
        <item x="117"/>
        <item x="103"/>
        <item x="208"/>
        <item x="222"/>
        <item x="50"/>
        <item x="137"/>
        <item x="175"/>
        <item x="13"/>
        <item x="262"/>
        <item x="8"/>
        <item x="121"/>
        <item x="192"/>
        <item x="17"/>
        <item x="253"/>
        <item x="168"/>
        <item x="67"/>
        <item x="327"/>
        <item x="209"/>
        <item x="134"/>
        <item x="99"/>
        <item x="317"/>
        <item x="236"/>
        <item x="72"/>
        <item x="246"/>
        <item x="154"/>
        <item x="68"/>
        <item x="32"/>
        <item x="215"/>
        <item x="49"/>
        <item x="354"/>
        <item x="100"/>
        <item x="148"/>
        <item x="122"/>
        <item x="264"/>
        <item x="182"/>
        <item x="328"/>
        <item x="277"/>
        <item x="293"/>
        <item x="139"/>
        <item x="286"/>
        <item x="35"/>
        <item x="123"/>
        <item x="178"/>
        <item x="30"/>
        <item x="44"/>
        <item x="219"/>
        <item x="71"/>
        <item x="135"/>
        <item x="14"/>
        <item x="205"/>
        <item x="177"/>
        <item x="169"/>
        <item x="27"/>
        <item x="84"/>
        <item x="194"/>
        <item x="326"/>
        <item x="339"/>
        <item x="149"/>
        <item x="217"/>
        <item x="10"/>
        <item x="136"/>
        <item x="261"/>
        <item x="351"/>
        <item x="363"/>
        <item x="86"/>
        <item x="66"/>
        <item x="112"/>
        <item x="98"/>
        <item x="187"/>
        <item x="359"/>
        <item x="278"/>
        <item x="115"/>
        <item x="295"/>
        <item x="46"/>
        <item x="284"/>
        <item x="5"/>
        <item x="307"/>
        <item x="193"/>
        <item x="48"/>
        <item x="94"/>
        <item x="230"/>
        <item x="83"/>
        <item x="259"/>
        <item x="81"/>
        <item x="345"/>
        <item x="206"/>
        <item x="218"/>
        <item x="191"/>
        <item x="179"/>
        <item x="65"/>
        <item x="151"/>
        <item x="232"/>
        <item x="245"/>
        <item x="114"/>
        <item x="51"/>
        <item x="9"/>
        <item x="323"/>
        <item x="47"/>
        <item x="64"/>
        <item x="113"/>
        <item x="303"/>
        <item x="316"/>
        <item x="279"/>
        <item x="214"/>
        <item x="373"/>
        <item x="132"/>
        <item x="7"/>
        <item x="69"/>
        <item x="165"/>
        <item x="6"/>
        <item x="150"/>
        <item x="234"/>
        <item x="213"/>
        <item x="333"/>
        <item x="204"/>
        <item x="147"/>
        <item x="361"/>
        <item x="28"/>
        <item x="102"/>
        <item x="11"/>
        <item x="146"/>
        <item x="235"/>
        <item x="250"/>
        <item x="164"/>
        <item x="63"/>
        <item x="372"/>
        <item x="180"/>
        <item x="302"/>
        <item x="325"/>
        <item x="45"/>
        <item x="290"/>
        <item x="225"/>
        <item x="131"/>
        <item x="285"/>
        <item x="26"/>
        <item x="203"/>
        <item x="310"/>
        <item x="269"/>
        <item x="101"/>
        <item x="62"/>
        <item x="349"/>
        <item x="82"/>
        <item x="133"/>
        <item x="244"/>
        <item x="96"/>
        <item x="270"/>
        <item x="129"/>
        <item x="294"/>
        <item x="189"/>
        <item x="229"/>
        <item x="282"/>
        <item x="93"/>
        <item x="260"/>
        <item x="347"/>
        <item x="95"/>
        <item x="226"/>
        <item x="201"/>
        <item x="25"/>
        <item x="29"/>
        <item x="97"/>
        <item x="358"/>
        <item x="268"/>
        <item x="78"/>
        <item x="252"/>
        <item x="366"/>
        <item x="190"/>
        <item x="111"/>
        <item x="23"/>
        <item x="130"/>
        <item x="224"/>
        <item x="242"/>
        <item x="344"/>
        <item x="324"/>
        <item x="198"/>
        <item x="231"/>
        <item x="163"/>
        <item x="362"/>
        <item x="79"/>
        <item x="3"/>
        <item x="300"/>
        <item x="160"/>
        <item x="61"/>
        <item x="274"/>
        <item x="267"/>
        <item x="127"/>
        <item x="367"/>
        <item x="172"/>
        <item x="350"/>
        <item x="257"/>
        <item x="243"/>
        <item x="174"/>
        <item x="4"/>
        <item x="77"/>
        <item x="315"/>
        <item x="228"/>
        <item x="337"/>
        <item x="301"/>
        <item x="42"/>
        <item x="145"/>
        <item x="258"/>
        <item x="202"/>
        <item x="162"/>
        <item x="348"/>
        <item x="143"/>
        <item x="283"/>
        <item x="43"/>
        <item x="276"/>
        <item x="251"/>
        <item x="291"/>
        <item x="144"/>
        <item x="186"/>
        <item x="109"/>
        <item x="128"/>
        <item x="184"/>
        <item x="370"/>
        <item x="343"/>
        <item x="200"/>
        <item x="332"/>
        <item x="365"/>
        <item x="199"/>
        <item x="249"/>
        <item x="241"/>
        <item x="292"/>
        <item x="173"/>
        <item x="322"/>
        <item x="331"/>
        <item x="161"/>
        <item x="309"/>
        <item x="371"/>
        <item x="110"/>
        <item x="299"/>
        <item x="312"/>
        <item x="60"/>
        <item x="2"/>
        <item x="212"/>
        <item x="357"/>
        <item x="240"/>
        <item x="314"/>
        <item x="227"/>
        <item x="197"/>
        <item x="281"/>
        <item x="342"/>
        <item x="41"/>
        <item x="256"/>
        <item x="275"/>
        <item x="255"/>
        <item x="289"/>
        <item x="239"/>
        <item x="346"/>
        <item x="356"/>
        <item x="341"/>
        <item x="126"/>
        <item x="185"/>
        <item x="313"/>
        <item x="248"/>
        <item x="142"/>
        <item x="266"/>
        <item x="273"/>
        <item x="338"/>
        <item x="298"/>
        <item x="59"/>
        <item x="330"/>
        <item x="321"/>
        <item x="308"/>
        <item x="247"/>
        <item x="329"/>
        <item x="22"/>
        <item x="280"/>
        <item x="1"/>
        <item x="238"/>
        <item x="320"/>
        <item x="39"/>
        <item x="297"/>
        <item x="183"/>
        <item x="58"/>
        <item x="306"/>
        <item x="336"/>
        <item x="196"/>
        <item x="40"/>
        <item x="108"/>
        <item x="272"/>
        <item x="21"/>
        <item x="369"/>
        <item x="0"/>
        <item x="20"/>
        <item x="107"/>
        <item x="125"/>
        <item x="211"/>
        <item x="305"/>
        <item x="141"/>
        <item x="223"/>
        <item x="76"/>
        <item x="210"/>
        <item x="254"/>
        <item x="159"/>
        <item x="355"/>
        <item x="360"/>
        <item x="171"/>
        <item x="92"/>
        <item x="91"/>
        <item x="75"/>
        <item x="170"/>
        <item x="364"/>
        <item x="340"/>
        <item x="265"/>
        <item x="288"/>
        <item x="311"/>
      </items>
    </pivotField>
    <pivotField dataField="1" showAll="0" defaultSubtotal="0">
      <items count="99">
        <item x="87"/>
        <item x="84"/>
        <item x="85"/>
        <item x="61"/>
        <item x="86"/>
        <item x="49"/>
        <item x="46"/>
        <item x="55"/>
        <item x="54"/>
        <item x="88"/>
        <item x="53"/>
        <item x="79"/>
        <item x="73"/>
        <item x="45"/>
        <item x="40"/>
        <item x="69"/>
        <item x="52"/>
        <item x="47"/>
        <item x="59"/>
        <item x="70"/>
        <item x="60"/>
        <item x="56"/>
        <item x="51"/>
        <item x="43"/>
        <item x="50"/>
        <item x="48"/>
        <item x="39"/>
        <item x="94"/>
        <item x="66"/>
        <item x="83"/>
        <item x="76"/>
        <item x="71"/>
        <item x="62"/>
        <item x="72"/>
        <item x="58"/>
        <item x="82"/>
        <item x="41"/>
        <item x="80"/>
        <item x="81"/>
        <item x="28"/>
        <item x="68"/>
        <item x="77"/>
        <item x="63"/>
        <item x="92"/>
        <item x="78"/>
        <item x="57"/>
        <item x="44"/>
        <item x="75"/>
        <item x="42"/>
        <item x="97"/>
        <item x="93"/>
        <item x="65"/>
        <item x="95"/>
        <item x="90"/>
        <item x="91"/>
        <item x="38"/>
        <item x="67"/>
        <item x="98"/>
        <item x="34"/>
        <item x="24"/>
        <item x="74"/>
        <item x="27"/>
        <item x="37"/>
        <item x="96"/>
        <item x="17"/>
        <item x="25"/>
        <item x="36"/>
        <item x="11"/>
        <item x="64"/>
        <item x="89"/>
        <item x="35"/>
        <item x="29"/>
        <item x="31"/>
        <item x="33"/>
        <item x="26"/>
        <item x="21"/>
        <item x="20"/>
        <item x="14"/>
        <item x="7"/>
        <item x="18"/>
        <item x="30"/>
        <item x="32"/>
        <item x="16"/>
        <item x="22"/>
        <item x="23"/>
        <item x="19"/>
        <item x="9"/>
        <item x="15"/>
        <item x="0"/>
        <item x="10"/>
        <item x="4"/>
        <item x="13"/>
        <item x="1"/>
        <item x="6"/>
        <item x="8"/>
        <item x="12"/>
        <item x="2"/>
        <item x="3"/>
        <item x="5"/>
      </items>
    </pivotField>
    <pivotField dataField="1" showAll="0" defaultSubtotal="0">
      <items count="296">
        <item x="119"/>
        <item x="106"/>
        <item x="124"/>
        <item x="156"/>
        <item x="197"/>
        <item x="110"/>
        <item x="82"/>
        <item x="158"/>
        <item x="66"/>
        <item x="200"/>
        <item x="207"/>
        <item x="131"/>
        <item x="109"/>
        <item x="230"/>
        <item x="17"/>
        <item x="75"/>
        <item x="11"/>
        <item x="243"/>
        <item x="155"/>
        <item x="188"/>
        <item x="199"/>
        <item x="50"/>
        <item x="29"/>
        <item x="260"/>
        <item x="169"/>
        <item x="147"/>
        <item x="265"/>
        <item x="132"/>
        <item x="80"/>
        <item x="67"/>
        <item x="47"/>
        <item x="122"/>
        <item x="268"/>
        <item x="133"/>
        <item x="247"/>
        <item x="90"/>
        <item x="220"/>
        <item x="187"/>
        <item x="14"/>
        <item x="54"/>
        <item x="83"/>
        <item x="167"/>
        <item x="208"/>
        <item x="7"/>
        <item x="94"/>
        <item x="142"/>
        <item x="112"/>
        <item x="18"/>
        <item x="62"/>
        <item x="16"/>
        <item x="134"/>
        <item x="244"/>
        <item x="157"/>
        <item x="76"/>
        <item x="39"/>
        <item x="165"/>
        <item x="96"/>
        <item x="214"/>
        <item x="239"/>
        <item x="154"/>
        <item x="196"/>
        <item x="53"/>
        <item x="226"/>
        <item x="137"/>
        <item x="120"/>
        <item x="259"/>
        <item x="289"/>
        <item x="35"/>
        <item x="111"/>
        <item x="25"/>
        <item x="135"/>
        <item x="78"/>
        <item x="198"/>
        <item x="95"/>
        <item x="262"/>
        <item x="136"/>
        <item x="57"/>
        <item x="231"/>
        <item x="28"/>
        <item x="19"/>
        <item x="295"/>
        <item x="125"/>
        <item x="251"/>
        <item x="161"/>
        <item x="84"/>
        <item x="38"/>
        <item x="46"/>
        <item x="216"/>
        <item x="192"/>
        <item x="108"/>
        <item x="26"/>
        <item x="177"/>
        <item x="9"/>
        <item x="37"/>
        <item x="41"/>
        <item x="222"/>
        <item x="191"/>
        <item x="168"/>
        <item x="193"/>
        <item x="178"/>
        <item x="202"/>
        <item x="77"/>
        <item x="56"/>
        <item x="258"/>
        <item x="15"/>
        <item x="285"/>
        <item x="102"/>
        <item x="52"/>
        <item x="88"/>
        <item x="174"/>
        <item x="141"/>
        <item x="36"/>
        <item x="0"/>
        <item x="10"/>
        <item x="72"/>
        <item x="159"/>
        <item x="68"/>
        <item x="189"/>
        <item x="48"/>
        <item x="261"/>
        <item x="103"/>
        <item x="201"/>
        <item x="151"/>
        <item x="4"/>
        <item x="93"/>
        <item x="232"/>
        <item x="221"/>
        <item x="79"/>
        <item x="121"/>
        <item x="269"/>
        <item x="252"/>
        <item x="30"/>
        <item x="13"/>
        <item x="172"/>
        <item x="63"/>
        <item x="213"/>
        <item x="184"/>
        <item x="271"/>
        <item x="81"/>
        <item x="32"/>
        <item x="179"/>
        <item x="126"/>
        <item x="1"/>
        <item x="91"/>
        <item x="97"/>
        <item x="59"/>
        <item x="34"/>
        <item x="143"/>
        <item x="27"/>
        <item x="190"/>
        <item x="254"/>
        <item x="235"/>
        <item x="22"/>
        <item x="61"/>
        <item x="128"/>
        <item x="245"/>
        <item x="21"/>
        <item x="228"/>
        <item x="276"/>
        <item x="117"/>
        <item x="6"/>
        <item x="107"/>
        <item x="203"/>
        <item x="44"/>
        <item x="183"/>
        <item x="74"/>
        <item x="65"/>
        <item x="105"/>
        <item x="51"/>
        <item x="149"/>
        <item x="227"/>
        <item x="171"/>
        <item x="139"/>
        <item x="116"/>
        <item x="186"/>
        <item x="267"/>
        <item x="69"/>
        <item x="92"/>
        <item x="55"/>
        <item x="291"/>
        <item x="49"/>
        <item x="180"/>
        <item x="246"/>
        <item x="87"/>
        <item x="89"/>
        <item x="238"/>
        <item x="40"/>
        <item x="64"/>
        <item x="8"/>
        <item x="146"/>
        <item x="290"/>
        <item x="206"/>
        <item x="104"/>
        <item x="31"/>
        <item x="33"/>
        <item x="12"/>
        <item x="229"/>
        <item x="138"/>
        <item x="210"/>
        <item x="123"/>
        <item x="233"/>
        <item x="99"/>
        <item x="163"/>
        <item x="152"/>
        <item x="130"/>
        <item x="118"/>
        <item x="284"/>
        <item x="294"/>
        <item x="250"/>
        <item x="71"/>
        <item x="153"/>
        <item x="236"/>
        <item x="175"/>
        <item x="145"/>
        <item x="114"/>
        <item x="2"/>
        <item x="237"/>
        <item x="185"/>
        <item x="162"/>
        <item x="42"/>
        <item x="144"/>
        <item x="256"/>
        <item x="266"/>
        <item x="23"/>
        <item x="249"/>
        <item x="215"/>
        <item x="85"/>
        <item x="225"/>
        <item x="166"/>
        <item x="101"/>
        <item x="274"/>
        <item x="24"/>
        <item x="264"/>
        <item x="60"/>
        <item x="164"/>
        <item x="241"/>
        <item x="209"/>
        <item x="73"/>
        <item x="257"/>
        <item x="288"/>
        <item x="234"/>
        <item x="98"/>
        <item x="279"/>
        <item x="182"/>
        <item x="205"/>
        <item x="181"/>
        <item x="3"/>
        <item x="45"/>
        <item x="283"/>
        <item x="86"/>
        <item x="5"/>
        <item x="100"/>
        <item x="148"/>
        <item x="211"/>
        <item x="43"/>
        <item x="129"/>
        <item x="195"/>
        <item x="223"/>
        <item x="248"/>
        <item x="115"/>
        <item x="20"/>
        <item x="218"/>
        <item x="287"/>
        <item x="58"/>
        <item x="127"/>
        <item x="173"/>
        <item x="140"/>
        <item x="150"/>
        <item x="272"/>
        <item x="194"/>
        <item x="170"/>
        <item x="242"/>
        <item x="293"/>
        <item x="70"/>
        <item x="224"/>
        <item x="217"/>
        <item x="212"/>
        <item x="113"/>
        <item x="286"/>
        <item x="160"/>
        <item x="219"/>
        <item x="240"/>
        <item x="270"/>
        <item x="176"/>
        <item x="282"/>
        <item x="273"/>
        <item x="278"/>
        <item x="255"/>
        <item x="263"/>
        <item x="204"/>
        <item x="277"/>
        <item x="292"/>
        <item x="280"/>
        <item x="281"/>
        <item x="275"/>
        <item x="253"/>
      </items>
    </pivotField>
    <pivotField dataField="1" showAll="0" defaultSubtotal="0">
      <items count="11">
        <item x="3"/>
        <item x="0"/>
        <item x="8"/>
        <item x="6"/>
        <item x="9"/>
        <item x="10"/>
        <item x="1"/>
        <item x="7"/>
        <item x="4"/>
        <item x="2"/>
        <item x="5"/>
      </items>
    </pivotField>
  </pivotFields>
  <rowFields count="3">
    <field x="2"/>
    <field x="6"/>
    <field x="5"/>
  </rowFields>
  <rowItems count="828">
    <i>
      <x/>
    </i>
    <i r="1">
      <x/>
      <x v="44"/>
    </i>
    <i r="1">
      <x v="1"/>
      <x v="42"/>
    </i>
    <i r="1">
      <x v="2"/>
      <x v="36"/>
    </i>
    <i r="1">
      <x v="3"/>
      <x v="32"/>
    </i>
    <i r="1">
      <x v="4"/>
      <x v="30"/>
    </i>
    <i r="1">
      <x v="5"/>
      <x/>
    </i>
    <i r="1">
      <x v="6"/>
      <x v="1"/>
    </i>
    <i r="1">
      <x v="7"/>
      <x v="47"/>
    </i>
    <i r="1">
      <x v="8"/>
      <x v="2"/>
    </i>
    <i r="1">
      <x v="9"/>
      <x v="31"/>
    </i>
    <i r="1">
      <x v="10"/>
      <x v="29"/>
    </i>
    <i r="1">
      <x v="11"/>
      <x v="48"/>
    </i>
    <i r="1">
      <x v="12"/>
      <x v="49"/>
    </i>
    <i r="1">
      <x v="13"/>
      <x v="40"/>
    </i>
    <i r="1">
      <x v="14"/>
      <x v="39"/>
    </i>
    <i r="1">
      <x v="15"/>
      <x v="27"/>
    </i>
    <i r="1">
      <x v="16"/>
      <x v="3"/>
    </i>
    <i r="1">
      <x v="17"/>
      <x v="51"/>
    </i>
    <i r="1">
      <x v="18"/>
      <x v="45"/>
    </i>
    <i r="1">
      <x v="19"/>
      <x v="26"/>
    </i>
    <i t="blank">
      <x/>
    </i>
    <i>
      <x v="1"/>
    </i>
    <i r="1">
      <x/>
      <x v="36"/>
    </i>
    <i r="1">
      <x v="1"/>
      <x v="42"/>
    </i>
    <i r="1">
      <x v="2"/>
      <x v="44"/>
    </i>
    <i r="1">
      <x v="3"/>
      <x v="32"/>
    </i>
    <i r="1">
      <x v="4"/>
      <x/>
    </i>
    <i r="1">
      <x v="5"/>
      <x v="47"/>
    </i>
    <i r="1">
      <x v="6"/>
      <x v="30"/>
    </i>
    <i r="1">
      <x v="7"/>
      <x v="29"/>
    </i>
    <i r="1">
      <x v="8"/>
      <x v="39"/>
    </i>
    <i r="1">
      <x v="9"/>
      <x v="48"/>
    </i>
    <i r="1">
      <x v="10"/>
      <x v="1"/>
    </i>
    <i r="2">
      <x v="2"/>
    </i>
    <i r="1">
      <x v="12"/>
      <x v="40"/>
    </i>
    <i r="1">
      <x v="13"/>
      <x v="49"/>
    </i>
    <i r="1">
      <x v="14"/>
      <x v="27"/>
    </i>
    <i r="1">
      <x v="15"/>
      <x v="31"/>
    </i>
    <i r="1">
      <x v="16"/>
      <x v="28"/>
    </i>
    <i r="1">
      <x v="17"/>
      <x v="26"/>
    </i>
    <i r="1">
      <x v="18"/>
      <x v="35"/>
    </i>
    <i r="1">
      <x v="19"/>
      <x v="45"/>
    </i>
    <i t="blank">
      <x v="1"/>
    </i>
    <i>
      <x v="2"/>
    </i>
    <i r="1">
      <x/>
      <x v="42"/>
    </i>
    <i r="2">
      <x v="44"/>
    </i>
    <i r="1">
      <x v="2"/>
      <x v="36"/>
    </i>
    <i r="1">
      <x v="3"/>
      <x v="32"/>
    </i>
    <i r="1">
      <x v="4"/>
      <x v="30"/>
    </i>
    <i r="1">
      <x v="5"/>
      <x/>
    </i>
    <i r="1">
      <x v="6"/>
      <x v="1"/>
    </i>
    <i r="1">
      <x v="7"/>
      <x v="47"/>
    </i>
    <i r="1">
      <x v="8"/>
      <x v="31"/>
    </i>
    <i r="1">
      <x v="9"/>
      <x v="29"/>
    </i>
    <i r="1">
      <x v="10"/>
      <x v="3"/>
    </i>
    <i r="1">
      <x v="11"/>
      <x v="2"/>
    </i>
    <i r="1">
      <x v="12"/>
      <x v="48"/>
    </i>
    <i r="1">
      <x v="13"/>
      <x v="40"/>
    </i>
    <i r="1">
      <x v="14"/>
      <x v="49"/>
    </i>
    <i r="1">
      <x v="15"/>
      <x v="26"/>
    </i>
    <i r="1">
      <x v="16"/>
      <x v="41"/>
    </i>
    <i r="1">
      <x v="17"/>
      <x v="34"/>
    </i>
    <i r="1">
      <x v="18"/>
      <x v="25"/>
    </i>
    <i r="2">
      <x v="45"/>
    </i>
    <i t="blank">
      <x v="2"/>
    </i>
    <i>
      <x v="3"/>
    </i>
    <i r="1">
      <x/>
      <x v="36"/>
    </i>
    <i r="1">
      <x v="1"/>
      <x v="44"/>
    </i>
    <i r="1">
      <x v="2"/>
      <x v="42"/>
    </i>
    <i r="1">
      <x v="3"/>
      <x v="32"/>
    </i>
    <i r="1">
      <x v="4"/>
      <x v="30"/>
    </i>
    <i r="1">
      <x v="5"/>
      <x/>
    </i>
    <i r="1">
      <x v="6"/>
      <x v="1"/>
    </i>
    <i r="1">
      <x v="7"/>
      <x v="29"/>
    </i>
    <i r="2">
      <x v="47"/>
    </i>
    <i r="1">
      <x v="9"/>
      <x v="31"/>
    </i>
    <i r="1">
      <x v="10"/>
      <x v="2"/>
    </i>
    <i r="1">
      <x v="11"/>
      <x v="3"/>
    </i>
    <i r="2">
      <x v="40"/>
    </i>
    <i r="2">
      <x v="48"/>
    </i>
    <i r="1">
      <x v="14"/>
      <x v="25"/>
    </i>
    <i r="1">
      <x v="15"/>
      <x v="39"/>
    </i>
    <i r="1">
      <x v="16"/>
      <x v="51"/>
    </i>
    <i r="1">
      <x v="17"/>
      <x v="27"/>
    </i>
    <i r="2">
      <x v="45"/>
    </i>
    <i r="1">
      <x v="19"/>
      <x v="49"/>
    </i>
    <i t="blank">
      <x v="3"/>
    </i>
    <i>
      <x v="4"/>
    </i>
    <i r="1">
      <x/>
      <x v="44"/>
    </i>
    <i r="1">
      <x v="1"/>
      <x v="42"/>
    </i>
    <i r="1">
      <x v="2"/>
      <x v="32"/>
    </i>
    <i r="1">
      <x v="3"/>
      <x v="36"/>
    </i>
    <i r="1">
      <x v="4"/>
      <x v="30"/>
    </i>
    <i r="1">
      <x v="5"/>
      <x/>
    </i>
    <i r="1">
      <x v="6"/>
      <x v="1"/>
    </i>
    <i r="1">
      <x v="7"/>
      <x v="48"/>
    </i>
    <i r="1">
      <x v="8"/>
      <x v="47"/>
    </i>
    <i r="1">
      <x v="9"/>
      <x v="29"/>
    </i>
    <i r="2">
      <x v="31"/>
    </i>
    <i r="1">
      <x v="11"/>
      <x v="40"/>
    </i>
    <i r="1">
      <x v="12"/>
      <x v="2"/>
    </i>
    <i r="1">
      <x v="13"/>
      <x v="39"/>
    </i>
    <i r="1">
      <x v="14"/>
      <x v="49"/>
    </i>
    <i r="1">
      <x v="15"/>
      <x v="3"/>
    </i>
    <i r="1">
      <x v="16"/>
      <x v="51"/>
    </i>
    <i r="1">
      <x v="17"/>
      <x v="45"/>
    </i>
    <i r="1">
      <x v="18"/>
      <x v="41"/>
    </i>
    <i r="1">
      <x v="19"/>
      <x v="54"/>
    </i>
    <i t="blank">
      <x v="4"/>
    </i>
    <i>
      <x v="5"/>
    </i>
    <i r="1">
      <x/>
      <x v="42"/>
    </i>
    <i r="1">
      <x v="1"/>
      <x v="44"/>
    </i>
    <i r="1">
      <x v="2"/>
      <x v="32"/>
    </i>
    <i r="1">
      <x v="3"/>
      <x/>
    </i>
    <i r="1">
      <x v="4"/>
      <x v="36"/>
    </i>
    <i r="1">
      <x v="5"/>
      <x v="30"/>
    </i>
    <i r="2">
      <x v="47"/>
    </i>
    <i r="1">
      <x v="7"/>
      <x v="1"/>
    </i>
    <i r="1">
      <x v="8"/>
      <x v="2"/>
    </i>
    <i r="1">
      <x v="9"/>
      <x v="29"/>
    </i>
    <i r="1">
      <x v="10"/>
      <x v="31"/>
    </i>
    <i r="1">
      <x v="11"/>
      <x v="48"/>
    </i>
    <i r="1">
      <x v="12"/>
      <x v="40"/>
    </i>
    <i r="1">
      <x v="13"/>
      <x v="27"/>
    </i>
    <i r="1">
      <x v="14"/>
      <x v="49"/>
    </i>
    <i r="1">
      <x v="15"/>
      <x v="26"/>
    </i>
    <i r="1">
      <x v="16"/>
      <x v="45"/>
    </i>
    <i r="1">
      <x v="17"/>
      <x v="52"/>
    </i>
    <i r="1">
      <x v="18"/>
      <x v="14"/>
    </i>
    <i r="1">
      <x v="19"/>
      <x v="28"/>
    </i>
    <i t="blank">
      <x v="5"/>
    </i>
    <i>
      <x v="6"/>
    </i>
    <i r="1">
      <x/>
      <x v="44"/>
    </i>
    <i r="1">
      <x v="1"/>
      <x v="42"/>
    </i>
    <i r="1">
      <x v="2"/>
      <x v="36"/>
    </i>
    <i r="1">
      <x v="3"/>
      <x v="30"/>
    </i>
    <i r="1">
      <x v="4"/>
      <x v="32"/>
    </i>
    <i r="1">
      <x v="5"/>
      <x/>
    </i>
    <i r="1">
      <x v="6"/>
      <x v="1"/>
    </i>
    <i r="1">
      <x v="7"/>
      <x v="47"/>
    </i>
    <i r="1">
      <x v="8"/>
      <x v="31"/>
    </i>
    <i r="1">
      <x v="9"/>
      <x v="29"/>
    </i>
    <i r="1">
      <x v="10"/>
      <x v="40"/>
    </i>
    <i r="1">
      <x v="11"/>
      <x v="2"/>
    </i>
    <i r="1">
      <x v="12"/>
      <x v="46"/>
    </i>
    <i r="2">
      <x v="48"/>
    </i>
    <i r="2">
      <x v="49"/>
    </i>
    <i r="1">
      <x v="15"/>
      <x v="34"/>
    </i>
    <i r="1">
      <x v="16"/>
      <x v="3"/>
    </i>
    <i r="1">
      <x v="17"/>
      <x v="39"/>
    </i>
    <i r="2">
      <x v="51"/>
    </i>
    <i r="1">
      <x v="19"/>
      <x v="25"/>
    </i>
    <i t="blank">
      <x v="6"/>
    </i>
    <i>
      <x v="7"/>
    </i>
    <i r="1">
      <x/>
      <x v="44"/>
    </i>
    <i r="1">
      <x v="1"/>
      <x v="42"/>
    </i>
    <i r="1">
      <x v="2"/>
      <x v="32"/>
    </i>
    <i r="1">
      <x v="3"/>
      <x v="30"/>
    </i>
    <i r="1">
      <x v="4"/>
      <x/>
    </i>
    <i r="1">
      <x v="5"/>
      <x v="36"/>
    </i>
    <i r="1">
      <x v="6"/>
      <x v="1"/>
    </i>
    <i r="1">
      <x v="7"/>
      <x v="31"/>
    </i>
    <i r="1">
      <x v="8"/>
      <x v="29"/>
    </i>
    <i r="1">
      <x v="9"/>
      <x v="2"/>
    </i>
    <i r="1">
      <x v="10"/>
      <x v="47"/>
    </i>
    <i r="1">
      <x v="11"/>
      <x v="3"/>
    </i>
    <i r="2">
      <x v="41"/>
    </i>
    <i r="1">
      <x v="13"/>
      <x v="33"/>
    </i>
    <i r="1">
      <x v="14"/>
      <x v="40"/>
    </i>
    <i r="1">
      <x v="15"/>
      <x v="48"/>
    </i>
    <i r="2">
      <x v="49"/>
    </i>
    <i r="1">
      <x v="17"/>
      <x v="51"/>
    </i>
    <i r="1">
      <x v="18"/>
      <x v="34"/>
    </i>
    <i r="2">
      <x v="37"/>
    </i>
    <i r="2">
      <x v="39"/>
    </i>
    <i t="blank">
      <x v="7"/>
    </i>
    <i>
      <x v="8"/>
    </i>
    <i r="1">
      <x/>
      <x v="44"/>
    </i>
    <i r="1">
      <x v="1"/>
      <x v="42"/>
    </i>
    <i r="1">
      <x v="2"/>
      <x v="32"/>
    </i>
    <i r="1">
      <x v="3"/>
      <x v="30"/>
    </i>
    <i r="1">
      <x v="4"/>
      <x v="36"/>
    </i>
    <i r="1">
      <x v="5"/>
      <x/>
    </i>
    <i r="1">
      <x v="6"/>
      <x v="1"/>
    </i>
    <i r="1">
      <x v="7"/>
      <x v="31"/>
    </i>
    <i r="1">
      <x v="8"/>
      <x v="2"/>
    </i>
    <i r="1">
      <x v="9"/>
      <x v="29"/>
    </i>
    <i r="1">
      <x v="10"/>
      <x v="48"/>
    </i>
    <i r="1">
      <x v="11"/>
      <x v="47"/>
    </i>
    <i r="2">
      <x v="49"/>
    </i>
    <i r="1">
      <x v="13"/>
      <x v="39"/>
    </i>
    <i r="1">
      <x v="14"/>
      <x v="40"/>
    </i>
    <i r="1">
      <x v="15"/>
      <x v="51"/>
    </i>
    <i r="1">
      <x v="16"/>
      <x v="26"/>
    </i>
    <i r="1">
      <x v="17"/>
      <x v="43"/>
    </i>
    <i r="1">
      <x v="18"/>
      <x v="45"/>
    </i>
    <i r="1">
      <x v="19"/>
      <x v="28"/>
    </i>
    <i t="blank">
      <x v="8"/>
    </i>
    <i>
      <x v="9"/>
    </i>
    <i r="1">
      <x/>
      <x v="44"/>
    </i>
    <i r="1">
      <x v="1"/>
      <x v="30"/>
    </i>
    <i r="1">
      <x v="2"/>
      <x v="32"/>
    </i>
    <i r="1">
      <x v="3"/>
      <x v="42"/>
    </i>
    <i r="1">
      <x v="4"/>
      <x/>
    </i>
    <i r="1">
      <x v="5"/>
      <x v="1"/>
    </i>
    <i r="1">
      <x v="6"/>
      <x v="31"/>
    </i>
    <i r="2">
      <x v="47"/>
    </i>
    <i r="2">
      <x v="48"/>
    </i>
    <i r="2">
      <x v="49"/>
    </i>
    <i r="1">
      <x v="10"/>
      <x v="2"/>
    </i>
    <i r="1">
      <x v="11"/>
      <x v="3"/>
    </i>
    <i r="1">
      <x v="12"/>
      <x v="29"/>
    </i>
    <i r="2">
      <x v="36"/>
    </i>
    <i r="2">
      <x v="40"/>
    </i>
    <i r="2">
      <x v="41"/>
    </i>
    <i r="1">
      <x v="16"/>
      <x v="37"/>
    </i>
    <i r="2">
      <x v="51"/>
    </i>
    <i r="1">
      <x v="18"/>
      <x v="39"/>
    </i>
    <i r="1">
      <x v="19"/>
      <x v="6"/>
    </i>
    <i r="2">
      <x v="11"/>
    </i>
    <i r="2">
      <x v="26"/>
    </i>
    <i r="2">
      <x v="34"/>
    </i>
    <i r="2">
      <x v="45"/>
    </i>
    <i t="blank">
      <x v="9"/>
    </i>
    <i>
      <x v="10"/>
    </i>
    <i r="1">
      <x/>
      <x v="42"/>
    </i>
    <i r="1">
      <x v="1"/>
      <x v="44"/>
    </i>
    <i r="1">
      <x v="2"/>
      <x v="32"/>
    </i>
    <i r="1">
      <x v="3"/>
      <x v="36"/>
    </i>
    <i r="1">
      <x v="4"/>
      <x/>
    </i>
    <i r="1">
      <x v="5"/>
      <x v="30"/>
    </i>
    <i r="1">
      <x v="6"/>
      <x v="40"/>
    </i>
    <i r="1">
      <x v="7"/>
      <x v="49"/>
    </i>
    <i r="1">
      <x v="8"/>
      <x v="2"/>
    </i>
    <i r="1">
      <x v="9"/>
      <x v="29"/>
    </i>
    <i r="1">
      <x v="10"/>
      <x v="1"/>
    </i>
    <i r="1">
      <x v="11"/>
      <x v="31"/>
    </i>
    <i r="2">
      <x v="47"/>
    </i>
    <i r="2">
      <x v="48"/>
    </i>
    <i r="1">
      <x v="14"/>
      <x v="34"/>
    </i>
    <i r="1">
      <x v="15"/>
      <x v="27"/>
    </i>
    <i r="1">
      <x v="16"/>
      <x v="25"/>
    </i>
    <i r="2">
      <x v="45"/>
    </i>
    <i r="1">
      <x v="18"/>
      <x v="39"/>
    </i>
    <i r="1">
      <x v="19"/>
      <x v="41"/>
    </i>
    <i t="blank">
      <x v="10"/>
    </i>
    <i>
      <x v="11"/>
    </i>
    <i r="1">
      <x/>
      <x v="44"/>
    </i>
    <i r="1">
      <x v="1"/>
      <x v="32"/>
    </i>
    <i r="1">
      <x v="2"/>
      <x v="42"/>
    </i>
    <i r="1">
      <x v="3"/>
      <x v="36"/>
    </i>
    <i r="1">
      <x v="4"/>
      <x v="30"/>
    </i>
    <i r="1">
      <x v="5"/>
      <x/>
    </i>
    <i r="1">
      <x v="6"/>
      <x v="40"/>
    </i>
    <i r="1">
      <x v="7"/>
      <x v="1"/>
    </i>
    <i r="1">
      <x v="8"/>
      <x v="48"/>
    </i>
    <i r="1">
      <x v="9"/>
      <x v="49"/>
    </i>
    <i r="1">
      <x v="10"/>
      <x v="29"/>
    </i>
    <i r="1">
      <x v="11"/>
      <x v="3"/>
    </i>
    <i r="1">
      <x v="12"/>
      <x v="2"/>
    </i>
    <i r="1">
      <x v="13"/>
      <x v="31"/>
    </i>
    <i r="2">
      <x v="47"/>
    </i>
    <i r="1">
      <x v="15"/>
      <x v="51"/>
    </i>
    <i r="1">
      <x v="16"/>
      <x v="27"/>
    </i>
    <i r="2">
      <x v="39"/>
    </i>
    <i r="1">
      <x v="18"/>
      <x v="43"/>
    </i>
    <i r="1">
      <x v="19"/>
      <x v="45"/>
    </i>
    <i r="2">
      <x v="54"/>
    </i>
    <i t="blank">
      <x v="11"/>
    </i>
    <i>
      <x v="12"/>
    </i>
    <i r="1">
      <x/>
      <x v="44"/>
    </i>
    <i r="1">
      <x v="1"/>
      <x v="42"/>
    </i>
    <i r="1">
      <x v="2"/>
      <x v="32"/>
    </i>
    <i r="2">
      <x v="41"/>
    </i>
    <i r="1">
      <x v="4"/>
      <x v="36"/>
    </i>
    <i r="1">
      <x v="5"/>
      <x/>
    </i>
    <i r="1">
      <x v="6"/>
      <x v="30"/>
    </i>
    <i r="1">
      <x v="7"/>
      <x v="1"/>
    </i>
    <i r="1">
      <x v="8"/>
      <x v="49"/>
    </i>
    <i r="1">
      <x v="9"/>
      <x v="47"/>
    </i>
    <i r="1">
      <x v="10"/>
      <x v="31"/>
    </i>
    <i r="1">
      <x v="11"/>
      <x v="2"/>
    </i>
    <i r="1">
      <x v="12"/>
      <x v="51"/>
    </i>
    <i r="1">
      <x v="13"/>
      <x v="48"/>
    </i>
    <i r="1">
      <x v="14"/>
      <x v="3"/>
    </i>
    <i r="2">
      <x v="29"/>
    </i>
    <i r="2">
      <x v="40"/>
    </i>
    <i r="2">
      <x v="43"/>
    </i>
    <i r="1">
      <x v="18"/>
      <x v="14"/>
    </i>
    <i r="2">
      <x v="39"/>
    </i>
    <i t="blank">
      <x v="12"/>
    </i>
    <i>
      <x v="13"/>
    </i>
    <i r="1">
      <x/>
      <x v="44"/>
    </i>
    <i r="1">
      <x v="1"/>
      <x v="42"/>
    </i>
    <i r="1">
      <x v="2"/>
      <x v="36"/>
    </i>
    <i r="1">
      <x v="3"/>
      <x v="32"/>
    </i>
    <i r="1">
      <x v="4"/>
      <x v="30"/>
    </i>
    <i r="1">
      <x v="5"/>
      <x/>
    </i>
    <i r="1">
      <x v="6"/>
      <x v="1"/>
    </i>
    <i r="1">
      <x v="7"/>
      <x v="31"/>
    </i>
    <i r="1">
      <x v="8"/>
      <x v="29"/>
    </i>
    <i r="1">
      <x v="9"/>
      <x v="49"/>
    </i>
    <i r="1">
      <x v="10"/>
      <x v="2"/>
    </i>
    <i r="1">
      <x v="11"/>
      <x v="47"/>
    </i>
    <i r="1">
      <x v="12"/>
      <x v="48"/>
    </i>
    <i r="1">
      <x v="13"/>
      <x v="40"/>
    </i>
    <i r="1">
      <x v="14"/>
      <x v="39"/>
    </i>
    <i r="1">
      <x v="15"/>
      <x v="27"/>
    </i>
    <i r="1">
      <x v="16"/>
      <x v="26"/>
    </i>
    <i r="1">
      <x v="17"/>
      <x v="12"/>
    </i>
    <i r="1">
      <x v="18"/>
      <x v="28"/>
    </i>
    <i r="2">
      <x v="51"/>
    </i>
    <i t="blank">
      <x v="13"/>
    </i>
    <i>
      <x v="14"/>
    </i>
    <i r="1">
      <x/>
      <x v="44"/>
    </i>
    <i r="1">
      <x v="1"/>
      <x/>
    </i>
    <i r="1">
      <x v="2"/>
      <x v="2"/>
    </i>
    <i r="1">
      <x v="3"/>
      <x v="1"/>
    </i>
    <i r="1">
      <x v="4"/>
      <x v="42"/>
    </i>
    <i r="1">
      <x v="5"/>
      <x v="36"/>
    </i>
    <i r="1">
      <x v="6"/>
      <x v="31"/>
    </i>
    <i r="1">
      <x v="7"/>
      <x v="32"/>
    </i>
    <i r="2">
      <x v="47"/>
    </i>
    <i r="1">
      <x v="9"/>
      <x v="40"/>
    </i>
    <i r="1">
      <x v="10"/>
      <x v="49"/>
    </i>
    <i r="1">
      <x v="11"/>
      <x v="39"/>
    </i>
    <i r="2">
      <x v="48"/>
    </i>
    <i r="1">
      <x v="13"/>
      <x v="18"/>
    </i>
    <i r="2">
      <x v="25"/>
    </i>
    <i r="1">
      <x v="15"/>
      <x v="27"/>
    </i>
    <i r="2">
      <x v="51"/>
    </i>
    <i r="1">
      <x v="17"/>
      <x v="20"/>
    </i>
    <i r="1">
      <x v="18"/>
      <x v="30"/>
    </i>
    <i r="1">
      <x v="19"/>
      <x v="50"/>
    </i>
    <i t="blank">
      <x v="14"/>
    </i>
    <i>
      <x v="15"/>
    </i>
    <i r="1">
      <x/>
      <x v="44"/>
    </i>
    <i r="1">
      <x v="1"/>
      <x v="42"/>
    </i>
    <i r="1">
      <x v="2"/>
      <x v="41"/>
    </i>
    <i r="1">
      <x v="3"/>
      <x/>
    </i>
    <i r="1">
      <x v="4"/>
      <x v="36"/>
    </i>
    <i r="1">
      <x v="5"/>
      <x v="32"/>
    </i>
    <i r="1">
      <x v="6"/>
      <x v="30"/>
    </i>
    <i r="1">
      <x v="7"/>
      <x v="1"/>
    </i>
    <i r="1">
      <x v="8"/>
      <x v="47"/>
    </i>
    <i r="1">
      <x v="9"/>
      <x v="40"/>
    </i>
    <i r="2">
      <x v="49"/>
    </i>
    <i r="1">
      <x v="11"/>
      <x v="31"/>
    </i>
    <i r="1">
      <x v="12"/>
      <x v="2"/>
    </i>
    <i r="1">
      <x v="13"/>
      <x v="3"/>
    </i>
    <i r="2">
      <x v="48"/>
    </i>
    <i r="1">
      <x v="15"/>
      <x v="33"/>
    </i>
    <i r="2">
      <x v="43"/>
    </i>
    <i r="2">
      <x v="51"/>
    </i>
    <i r="1">
      <x v="18"/>
      <x v="11"/>
    </i>
    <i r="2">
      <x v="29"/>
    </i>
    <i r="2">
      <x v="39"/>
    </i>
    <i r="2">
      <x v="54"/>
    </i>
    <i t="blank">
      <x v="15"/>
    </i>
    <i>
      <x v="16"/>
    </i>
    <i r="1">
      <x/>
      <x v="30"/>
    </i>
    <i r="2">
      <x v="32"/>
    </i>
    <i r="1">
      <x v="2"/>
      <x v="44"/>
    </i>
    <i r="1">
      <x v="3"/>
      <x v="42"/>
    </i>
    <i r="1">
      <x v="4"/>
      <x/>
    </i>
    <i r="2">
      <x v="36"/>
    </i>
    <i r="1">
      <x v="6"/>
      <x v="1"/>
    </i>
    <i r="1">
      <x v="7"/>
      <x v="2"/>
    </i>
    <i r="2">
      <x v="3"/>
    </i>
    <i r="2">
      <x v="31"/>
    </i>
    <i r="2">
      <x v="49"/>
    </i>
    <i r="1">
      <x v="11"/>
      <x v="7"/>
    </i>
    <i r="2">
      <x v="26"/>
    </i>
    <i r="2">
      <x v="28"/>
    </i>
    <i r="2">
      <x v="29"/>
    </i>
    <i r="2">
      <x v="40"/>
    </i>
    <i r="2">
      <x v="48"/>
    </i>
    <i r="1">
      <x v="17"/>
      <x v="54"/>
    </i>
    <i r="1">
      <x v="18"/>
      <x v="5"/>
    </i>
    <i r="2">
      <x v="6"/>
    </i>
    <i r="2">
      <x v="13"/>
    </i>
    <i r="2">
      <x v="33"/>
    </i>
    <i r="2">
      <x v="43"/>
    </i>
    <i r="2">
      <x v="47"/>
    </i>
    <i r="2">
      <x v="50"/>
    </i>
    <i t="blank">
      <x v="16"/>
    </i>
    <i>
      <x v="17"/>
    </i>
    <i r="1">
      <x/>
      <x v="44"/>
    </i>
    <i r="1">
      <x v="1"/>
      <x v="42"/>
    </i>
    <i r="1">
      <x v="2"/>
      <x v="30"/>
    </i>
    <i r="1">
      <x v="3"/>
      <x v="32"/>
    </i>
    <i r="1">
      <x v="4"/>
      <x v="1"/>
    </i>
    <i r="1">
      <x v="5"/>
      <x/>
    </i>
    <i r="1">
      <x v="6"/>
      <x v="47"/>
    </i>
    <i r="1">
      <x v="7"/>
      <x v="29"/>
    </i>
    <i r="2">
      <x v="49"/>
    </i>
    <i r="1">
      <x v="9"/>
      <x v="36"/>
    </i>
    <i r="1">
      <x v="10"/>
      <x v="2"/>
    </i>
    <i r="1">
      <x v="11"/>
      <x v="25"/>
    </i>
    <i r="2">
      <x v="48"/>
    </i>
    <i r="2">
      <x v="51"/>
    </i>
    <i r="1">
      <x v="14"/>
      <x v="39"/>
    </i>
    <i r="1">
      <x v="15"/>
      <x v="3"/>
    </i>
    <i r="2">
      <x v="31"/>
    </i>
    <i r="1">
      <x v="17"/>
      <x v="6"/>
    </i>
    <i r="2">
      <x v="11"/>
    </i>
    <i r="2">
      <x v="18"/>
    </i>
    <i r="2">
      <x v="23"/>
    </i>
    <i r="2">
      <x v="26"/>
    </i>
    <i r="2">
      <x v="28"/>
    </i>
    <i r="2">
      <x v="43"/>
    </i>
    <i r="2">
      <x v="52"/>
    </i>
    <i t="blank">
      <x v="17"/>
    </i>
    <i>
      <x v="18"/>
    </i>
    <i r="1">
      <x/>
      <x v="44"/>
    </i>
    <i r="1">
      <x v="1"/>
      <x v="42"/>
    </i>
    <i r="1">
      <x v="2"/>
      <x v="32"/>
    </i>
    <i r="1">
      <x v="3"/>
      <x/>
    </i>
    <i r="1">
      <x v="4"/>
      <x v="1"/>
    </i>
    <i r="1">
      <x v="5"/>
      <x v="30"/>
    </i>
    <i r="1">
      <x v="6"/>
      <x v="47"/>
    </i>
    <i r="1">
      <x v="7"/>
      <x v="31"/>
    </i>
    <i r="2">
      <x v="36"/>
    </i>
    <i r="1">
      <x v="9"/>
      <x v="2"/>
    </i>
    <i r="1">
      <x v="10"/>
      <x v="48"/>
    </i>
    <i r="1">
      <x v="11"/>
      <x v="49"/>
    </i>
    <i r="1">
      <x v="12"/>
      <x v="51"/>
    </i>
    <i r="1">
      <x v="13"/>
      <x v="29"/>
    </i>
    <i r="2">
      <x v="39"/>
    </i>
    <i r="2">
      <x v="45"/>
    </i>
    <i r="1">
      <x v="16"/>
      <x v="25"/>
    </i>
    <i r="2">
      <x v="40"/>
    </i>
    <i r="1">
      <x v="18"/>
      <x v="27"/>
    </i>
    <i r="2">
      <x v="28"/>
    </i>
    <i r="2">
      <x v="35"/>
    </i>
    <i t="blank">
      <x v="18"/>
    </i>
    <i>
      <x v="19"/>
    </i>
    <i r="1">
      <x/>
      <x v="44"/>
    </i>
    <i r="1">
      <x v="1"/>
      <x v="36"/>
    </i>
    <i r="1">
      <x v="2"/>
      <x v="32"/>
    </i>
    <i r="1">
      <x v="3"/>
      <x v="42"/>
    </i>
    <i r="1">
      <x v="4"/>
      <x v="31"/>
    </i>
    <i r="1">
      <x v="5"/>
      <x/>
    </i>
    <i r="2">
      <x v="2"/>
    </i>
    <i r="1">
      <x v="7"/>
      <x v="1"/>
    </i>
    <i r="1">
      <x v="8"/>
      <x v="48"/>
    </i>
    <i r="1">
      <x v="9"/>
      <x v="27"/>
    </i>
    <i r="2">
      <x v="47"/>
    </i>
    <i r="1">
      <x v="11"/>
      <x v="25"/>
    </i>
    <i r="2">
      <x v="40"/>
    </i>
    <i r="1">
      <x v="13"/>
      <x v="37"/>
    </i>
    <i r="2">
      <x v="51"/>
    </i>
    <i r="1">
      <x v="15"/>
      <x v="23"/>
    </i>
    <i r="2">
      <x v="30"/>
    </i>
    <i r="2">
      <x v="39"/>
    </i>
    <i r="1">
      <x v="18"/>
      <x v="26"/>
    </i>
    <i r="2">
      <x v="49"/>
    </i>
    <i t="blank">
      <x v="19"/>
    </i>
    <i>
      <x v="20"/>
    </i>
    <i r="1">
      <x/>
      <x v="44"/>
    </i>
    <i r="1">
      <x v="1"/>
      <x v="42"/>
    </i>
    <i r="1">
      <x v="2"/>
      <x v="30"/>
    </i>
    <i r="1">
      <x v="3"/>
      <x v="32"/>
    </i>
    <i r="1">
      <x v="4"/>
      <x v="41"/>
    </i>
    <i r="1">
      <x v="5"/>
      <x/>
    </i>
    <i r="1">
      <x v="6"/>
      <x v="36"/>
    </i>
    <i r="1">
      <x v="7"/>
      <x v="1"/>
    </i>
    <i r="2">
      <x v="3"/>
    </i>
    <i r="1">
      <x v="9"/>
      <x v="2"/>
    </i>
    <i r="1">
      <x v="10"/>
      <x v="31"/>
    </i>
    <i r="2">
      <x v="40"/>
    </i>
    <i r="2">
      <x v="47"/>
    </i>
    <i r="1">
      <x v="13"/>
      <x v="29"/>
    </i>
    <i r="2">
      <x v="50"/>
    </i>
    <i r="2">
      <x v="52"/>
    </i>
    <i r="1">
      <x v="16"/>
      <x v="4"/>
    </i>
    <i r="2">
      <x v="6"/>
    </i>
    <i r="1">
      <x v="18"/>
      <x v="33"/>
    </i>
    <i r="2">
      <x v="39"/>
    </i>
    <i r="2">
      <x v="45"/>
    </i>
    <i r="2">
      <x v="46"/>
    </i>
    <i r="2">
      <x v="51"/>
    </i>
    <i r="2">
      <x v="54"/>
    </i>
    <i t="blank">
      <x v="20"/>
    </i>
    <i>
      <x v="21"/>
    </i>
    <i r="1">
      <x/>
      <x v="44"/>
    </i>
    <i r="1">
      <x v="1"/>
      <x v="42"/>
    </i>
    <i r="1">
      <x v="2"/>
      <x/>
    </i>
    <i r="1">
      <x v="3"/>
      <x v="32"/>
    </i>
    <i r="1">
      <x v="4"/>
      <x v="30"/>
    </i>
    <i r="1">
      <x v="5"/>
      <x v="31"/>
    </i>
    <i r="1">
      <x v="6"/>
      <x v="47"/>
    </i>
    <i r="2">
      <x v="49"/>
    </i>
    <i r="1">
      <x v="8"/>
      <x v="1"/>
    </i>
    <i r="2">
      <x v="2"/>
    </i>
    <i r="1">
      <x v="10"/>
      <x v="48"/>
    </i>
    <i r="1">
      <x v="11"/>
      <x v="29"/>
    </i>
    <i r="1">
      <x v="12"/>
      <x v="26"/>
    </i>
    <i r="2">
      <x v="36"/>
    </i>
    <i r="2">
      <x v="40"/>
    </i>
    <i r="2">
      <x v="43"/>
    </i>
    <i r="1">
      <x v="16"/>
      <x v="14"/>
    </i>
    <i r="2">
      <x v="45"/>
    </i>
    <i r="1">
      <x v="18"/>
      <x v="15"/>
    </i>
    <i r="2">
      <x v="18"/>
    </i>
    <i r="2">
      <x v="23"/>
    </i>
    <i r="2">
      <x v="25"/>
    </i>
    <i r="2">
      <x v="51"/>
    </i>
    <i r="2">
      <x v="52"/>
    </i>
    <i t="blank">
      <x v="21"/>
    </i>
    <i>
      <x v="22"/>
    </i>
    <i r="1">
      <x/>
      <x v="42"/>
    </i>
    <i r="1">
      <x v="1"/>
      <x v="44"/>
    </i>
    <i r="1">
      <x v="2"/>
      <x v="30"/>
    </i>
    <i r="1">
      <x v="3"/>
      <x v="32"/>
    </i>
    <i r="1">
      <x v="4"/>
      <x v="1"/>
    </i>
    <i r="1">
      <x v="5"/>
      <x v="36"/>
    </i>
    <i r="1">
      <x v="6"/>
      <x/>
    </i>
    <i r="1">
      <x v="7"/>
      <x v="2"/>
    </i>
    <i r="1">
      <x v="8"/>
      <x v="31"/>
    </i>
    <i r="2">
      <x v="48"/>
    </i>
    <i r="2">
      <x v="49"/>
    </i>
    <i r="1">
      <x v="11"/>
      <x v="33"/>
    </i>
    <i r="2">
      <x v="40"/>
    </i>
    <i r="1">
      <x v="13"/>
      <x v="28"/>
    </i>
    <i r="2">
      <x v="37"/>
    </i>
    <i r="2">
      <x v="47"/>
    </i>
    <i r="1">
      <x v="16"/>
      <x v="3"/>
    </i>
    <i r="2">
      <x v="6"/>
    </i>
    <i r="2">
      <x v="14"/>
    </i>
    <i r="2">
      <x v="39"/>
    </i>
    <i r="2">
      <x v="41"/>
    </i>
    <i r="2">
      <x v="51"/>
    </i>
    <i t="blank">
      <x v="22"/>
    </i>
    <i>
      <x v="23"/>
    </i>
    <i r="1">
      <x/>
      <x v="44"/>
    </i>
    <i r="1">
      <x v="1"/>
      <x v="32"/>
    </i>
    <i r="1">
      <x v="2"/>
      <x/>
    </i>
    <i r="2">
      <x v="30"/>
    </i>
    <i r="1">
      <x v="4"/>
      <x v="42"/>
    </i>
    <i r="1">
      <x v="5"/>
      <x v="1"/>
    </i>
    <i r="2">
      <x v="47"/>
    </i>
    <i r="1">
      <x v="7"/>
      <x v="3"/>
    </i>
    <i r="2">
      <x v="6"/>
    </i>
    <i r="2">
      <x v="41"/>
    </i>
    <i r="2">
      <x v="51"/>
    </i>
    <i r="1">
      <x v="11"/>
      <x v="2"/>
    </i>
    <i r="2">
      <x v="31"/>
    </i>
    <i r="2">
      <x v="45"/>
    </i>
    <i r="1">
      <x v="14"/>
      <x v="4"/>
    </i>
    <i r="2">
      <x v="7"/>
    </i>
    <i r="2">
      <x v="11"/>
    </i>
    <i r="2">
      <x v="16"/>
    </i>
    <i r="2">
      <x v="25"/>
    </i>
    <i r="2">
      <x v="26"/>
    </i>
    <i r="2">
      <x v="28"/>
    </i>
    <i r="2">
      <x v="29"/>
    </i>
    <i r="2">
      <x v="38"/>
    </i>
    <i r="2">
      <x v="43"/>
    </i>
    <i r="2">
      <x v="48"/>
    </i>
    <i r="2">
      <x v="49"/>
    </i>
    <i r="2">
      <x v="50"/>
    </i>
    <i r="2">
      <x v="52"/>
    </i>
    <i r="2">
      <x v="53"/>
    </i>
    <i r="2">
      <x v="54"/>
    </i>
    <i t="blank">
      <x v="23"/>
    </i>
    <i>
      <x v="24"/>
    </i>
    <i r="1">
      <x/>
      <x v="44"/>
    </i>
    <i r="1">
      <x v="1"/>
      <x v="32"/>
    </i>
    <i r="1">
      <x v="2"/>
      <x v="42"/>
    </i>
    <i r="1">
      <x v="3"/>
      <x v="30"/>
    </i>
    <i r="1">
      <x v="4"/>
      <x/>
    </i>
    <i r="1">
      <x v="5"/>
      <x v="1"/>
    </i>
    <i r="2">
      <x v="2"/>
    </i>
    <i r="2">
      <x v="47"/>
    </i>
    <i r="1">
      <x v="8"/>
      <x v="31"/>
    </i>
    <i r="1">
      <x v="9"/>
      <x v="3"/>
    </i>
    <i r="1">
      <x v="10"/>
      <x v="41"/>
    </i>
    <i r="1">
      <x v="11"/>
      <x v="29"/>
    </i>
    <i r="2">
      <x v="36"/>
    </i>
    <i r="2">
      <x v="48"/>
    </i>
    <i r="1">
      <x v="14"/>
      <x v="25"/>
    </i>
    <i r="1">
      <x v="15"/>
      <x v="9"/>
    </i>
    <i r="2">
      <x v="34"/>
    </i>
    <i r="2">
      <x v="40"/>
    </i>
    <i r="2">
      <x v="43"/>
    </i>
    <i r="2">
      <x v="51"/>
    </i>
    <i t="blank">
      <x v="24"/>
    </i>
    <i>
      <x v="25"/>
    </i>
    <i r="1">
      <x/>
      <x v="44"/>
    </i>
    <i r="1">
      <x v="1"/>
      <x v="42"/>
    </i>
    <i r="1">
      <x v="2"/>
      <x v="30"/>
    </i>
    <i r="1">
      <x v="3"/>
      <x/>
    </i>
    <i r="2">
      <x v="1"/>
    </i>
    <i r="1">
      <x v="5"/>
      <x v="32"/>
    </i>
    <i r="1">
      <x v="6"/>
      <x v="3"/>
    </i>
    <i r="1">
      <x v="7"/>
      <x v="29"/>
    </i>
    <i r="2">
      <x v="31"/>
    </i>
    <i r="2">
      <x v="36"/>
    </i>
    <i r="1">
      <x v="10"/>
      <x v="2"/>
    </i>
    <i r="1">
      <x v="11"/>
      <x v="51"/>
    </i>
    <i r="1">
      <x v="12"/>
      <x v="48"/>
    </i>
    <i r="1">
      <x v="13"/>
      <x v="17"/>
    </i>
    <i r="2">
      <x v="34"/>
    </i>
    <i r="2">
      <x v="40"/>
    </i>
    <i r="2">
      <x v="45"/>
    </i>
    <i r="2">
      <x v="46"/>
    </i>
    <i r="2">
      <x v="49"/>
    </i>
    <i r="2">
      <x v="50"/>
    </i>
    <i t="blank">
      <x v="25"/>
    </i>
    <i>
      <x v="26"/>
    </i>
    <i r="1">
      <x/>
      <x v="32"/>
    </i>
    <i r="1">
      <x v="1"/>
      <x v="30"/>
    </i>
    <i r="1">
      <x v="2"/>
      <x v="44"/>
    </i>
    <i r="1">
      <x v="3"/>
      <x v="42"/>
    </i>
    <i r="1">
      <x v="4"/>
      <x v="36"/>
    </i>
    <i r="1">
      <x v="5"/>
      <x/>
    </i>
    <i r="1">
      <x v="6"/>
      <x v="3"/>
    </i>
    <i r="1">
      <x v="7"/>
      <x v="1"/>
    </i>
    <i r="1">
      <x v="8"/>
      <x v="29"/>
    </i>
    <i r="2">
      <x v="41"/>
    </i>
    <i r="2">
      <x v="47"/>
    </i>
    <i r="1">
      <x v="11"/>
      <x v="2"/>
    </i>
    <i r="2">
      <x v="31"/>
    </i>
    <i r="2">
      <x v="51"/>
    </i>
    <i r="1">
      <x v="14"/>
      <x v="39"/>
    </i>
    <i r="2">
      <x v="48"/>
    </i>
    <i r="1">
      <x v="16"/>
      <x v="4"/>
    </i>
    <i r="2">
      <x v="22"/>
    </i>
    <i r="2">
      <x v="25"/>
    </i>
    <i r="2">
      <x v="26"/>
    </i>
    <i r="2">
      <x v="40"/>
    </i>
    <i r="2">
      <x v="49"/>
    </i>
    <i t="blank">
      <x v="26"/>
    </i>
    <i>
      <x v="27"/>
    </i>
    <i r="1">
      <x/>
      <x v="30"/>
    </i>
    <i r="1">
      <x v="1"/>
      <x v="42"/>
    </i>
    <i r="1">
      <x v="2"/>
      <x/>
    </i>
    <i r="2">
      <x v="44"/>
    </i>
    <i r="2">
      <x v="49"/>
    </i>
    <i r="1">
      <x v="5"/>
      <x v="32"/>
    </i>
    <i r="1">
      <x v="6"/>
      <x v="1"/>
    </i>
    <i r="2">
      <x v="2"/>
    </i>
    <i r="2">
      <x v="39"/>
    </i>
    <i r="1">
      <x v="9"/>
      <x v="4"/>
    </i>
    <i r="2">
      <x v="9"/>
    </i>
    <i r="2">
      <x v="22"/>
    </i>
    <i r="2">
      <x v="47"/>
    </i>
    <i r="1">
      <x v="13"/>
      <x v="3"/>
    </i>
    <i r="2">
      <x v="6"/>
    </i>
    <i r="2">
      <x v="8"/>
    </i>
    <i r="2">
      <x v="10"/>
    </i>
    <i r="2">
      <x v="18"/>
    </i>
    <i r="2">
      <x v="19"/>
    </i>
    <i r="2">
      <x v="25"/>
    </i>
    <i r="2">
      <x v="31"/>
    </i>
    <i r="2">
      <x v="40"/>
    </i>
    <i r="2">
      <x v="41"/>
    </i>
    <i r="2">
      <x v="45"/>
    </i>
    <i r="2">
      <x v="48"/>
    </i>
    <i r="2">
      <x v="50"/>
    </i>
    <i r="2">
      <x v="51"/>
    </i>
    <i r="2">
      <x v="53"/>
    </i>
    <i r="2">
      <x v="54"/>
    </i>
    <i t="blank">
      <x v="27"/>
    </i>
    <i>
      <x v="28"/>
    </i>
    <i r="1">
      <x/>
      <x v="44"/>
    </i>
    <i r="1">
      <x v="1"/>
      <x v="30"/>
    </i>
    <i r="2">
      <x v="42"/>
    </i>
    <i r="1">
      <x v="3"/>
      <x/>
    </i>
    <i r="2">
      <x v="32"/>
    </i>
    <i r="1">
      <x v="5"/>
      <x v="1"/>
    </i>
    <i r="2">
      <x v="36"/>
    </i>
    <i r="2">
      <x v="49"/>
    </i>
    <i r="1">
      <x v="8"/>
      <x v="19"/>
    </i>
    <i r="2">
      <x v="33"/>
    </i>
    <i r="2">
      <x v="51"/>
    </i>
    <i r="1">
      <x v="11"/>
      <x v="2"/>
    </i>
    <i r="2">
      <x v="3"/>
    </i>
    <i r="2">
      <x v="5"/>
    </i>
    <i r="2">
      <x v="6"/>
    </i>
    <i r="2">
      <x v="12"/>
    </i>
    <i r="2">
      <x v="17"/>
    </i>
    <i r="2">
      <x v="23"/>
    </i>
    <i r="2">
      <x v="25"/>
    </i>
    <i r="2">
      <x v="26"/>
    </i>
    <i r="2">
      <x v="29"/>
    </i>
    <i r="2">
      <x v="31"/>
    </i>
    <i r="2">
      <x v="45"/>
    </i>
    <i r="2">
      <x v="46"/>
    </i>
    <i r="2">
      <x v="47"/>
    </i>
    <i r="2">
      <x v="53"/>
    </i>
    <i r="2">
      <x v="55"/>
    </i>
    <i t="blank">
      <x v="28"/>
    </i>
    <i>
      <x v="29"/>
    </i>
    <i r="1">
      <x/>
      <x v="44"/>
    </i>
    <i r="1">
      <x v="1"/>
      <x v="30"/>
    </i>
    <i r="1">
      <x v="2"/>
      <x v="32"/>
    </i>
    <i r="1">
      <x v="3"/>
      <x/>
    </i>
    <i r="1">
      <x v="4"/>
      <x v="36"/>
    </i>
    <i r="1">
      <x v="5"/>
      <x v="1"/>
    </i>
    <i r="2">
      <x v="42"/>
    </i>
    <i r="1">
      <x v="7"/>
      <x v="29"/>
    </i>
    <i r="1">
      <x v="8"/>
      <x v="2"/>
    </i>
    <i r="2">
      <x v="31"/>
    </i>
    <i r="2">
      <x v="48"/>
    </i>
    <i r="1">
      <x v="11"/>
      <x v="3"/>
    </i>
    <i r="2">
      <x v="25"/>
    </i>
    <i r="2">
      <x v="47"/>
    </i>
    <i r="2">
      <x v="49"/>
    </i>
    <i r="1">
      <x v="15"/>
      <x v="6"/>
    </i>
    <i r="2">
      <x v="7"/>
    </i>
    <i r="2">
      <x v="28"/>
    </i>
    <i r="2">
      <x v="39"/>
    </i>
    <i r="2">
      <x v="40"/>
    </i>
    <i r="2">
      <x v="41"/>
    </i>
    <i r="2">
      <x v="43"/>
    </i>
    <i t="blank">
      <x v="29"/>
    </i>
    <i>
      <x v="30"/>
    </i>
    <i r="1">
      <x/>
      <x v="44"/>
    </i>
    <i r="1">
      <x v="1"/>
      <x v="30"/>
    </i>
    <i r="1">
      <x v="2"/>
      <x v="1"/>
    </i>
    <i r="1">
      <x v="3"/>
      <x v="32"/>
    </i>
    <i r="2">
      <x v="47"/>
    </i>
    <i r="1">
      <x v="5"/>
      <x/>
    </i>
    <i r="1">
      <x v="6"/>
      <x v="29"/>
    </i>
    <i r="2">
      <x v="31"/>
    </i>
    <i r="2">
      <x v="40"/>
    </i>
    <i r="2">
      <x v="42"/>
    </i>
    <i r="2">
      <x v="49"/>
    </i>
    <i r="1">
      <x v="11"/>
      <x v="51"/>
    </i>
    <i r="1">
      <x v="12"/>
      <x v="2"/>
    </i>
    <i r="2">
      <x v="3"/>
    </i>
    <i r="2">
      <x v="19"/>
    </i>
    <i r="2">
      <x v="23"/>
    </i>
    <i r="2">
      <x v="34"/>
    </i>
    <i r="1">
      <x v="17"/>
      <x v="4"/>
    </i>
    <i r="2">
      <x v="11"/>
    </i>
    <i r="2">
      <x v="17"/>
    </i>
    <i r="2">
      <x v="22"/>
    </i>
    <i r="2">
      <x v="24"/>
    </i>
    <i r="2">
      <x v="25"/>
    </i>
    <i r="2">
      <x v="33"/>
    </i>
    <i r="2">
      <x v="36"/>
    </i>
    <i r="2">
      <x v="43"/>
    </i>
    <i r="2">
      <x v="45"/>
    </i>
    <i r="2">
      <x v="48"/>
    </i>
    <i r="2">
      <x v="54"/>
    </i>
    <i t="blank">
      <x v="30"/>
    </i>
    <i>
      <x v="31"/>
    </i>
    <i r="1">
      <x/>
      <x v="30"/>
    </i>
    <i r="1">
      <x v="1"/>
      <x v="44"/>
    </i>
    <i r="1">
      <x v="2"/>
      <x/>
    </i>
    <i r="1">
      <x v="3"/>
      <x v="32"/>
    </i>
    <i r="1">
      <x v="4"/>
      <x v="2"/>
    </i>
    <i r="2">
      <x v="31"/>
    </i>
    <i r="1">
      <x v="6"/>
      <x v="1"/>
    </i>
    <i r="2">
      <x v="42"/>
    </i>
    <i r="1">
      <x v="8"/>
      <x v="29"/>
    </i>
    <i r="2">
      <x v="48"/>
    </i>
    <i r="1">
      <x v="10"/>
      <x v="3"/>
    </i>
    <i r="2">
      <x v="50"/>
    </i>
    <i r="1">
      <x v="12"/>
      <x v="18"/>
    </i>
    <i r="2">
      <x v="21"/>
    </i>
    <i r="2">
      <x v="22"/>
    </i>
    <i r="2">
      <x v="41"/>
    </i>
    <i r="2">
      <x v="45"/>
    </i>
    <i r="2">
      <x v="51"/>
    </i>
    <i r="1">
      <x v="18"/>
      <x v="4"/>
    </i>
    <i r="2">
      <x v="6"/>
    </i>
    <i r="2">
      <x v="17"/>
    </i>
    <i r="2">
      <x v="19"/>
    </i>
    <i r="2">
      <x v="25"/>
    </i>
    <i r="2">
      <x v="27"/>
    </i>
    <i r="2">
      <x v="36"/>
    </i>
    <i r="2">
      <x v="47"/>
    </i>
    <i r="2">
      <x v="53"/>
    </i>
    <i r="2">
      <x v="54"/>
    </i>
    <i t="blank">
      <x v="31"/>
    </i>
    <i>
      <x v="32"/>
    </i>
    <i r="1">
      <x/>
      <x v="44"/>
    </i>
    <i r="1">
      <x v="1"/>
      <x/>
    </i>
    <i r="2">
      <x v="30"/>
    </i>
    <i r="1">
      <x v="3"/>
      <x v="32"/>
    </i>
    <i r="1">
      <x v="4"/>
      <x v="1"/>
    </i>
    <i r="1">
      <x v="5"/>
      <x v="42"/>
    </i>
    <i r="1">
      <x v="6"/>
      <x v="47"/>
    </i>
    <i r="1">
      <x v="7"/>
      <x v="51"/>
    </i>
    <i r="1">
      <x v="8"/>
      <x v="3"/>
    </i>
    <i r="2">
      <x v="29"/>
    </i>
    <i r="2">
      <x v="31"/>
    </i>
    <i r="2">
      <x v="40"/>
    </i>
    <i r="2">
      <x v="48"/>
    </i>
    <i r="1">
      <x v="13"/>
      <x v="2"/>
    </i>
    <i r="2">
      <x v="49"/>
    </i>
    <i r="1">
      <x v="15"/>
      <x v="6"/>
    </i>
    <i r="1">
      <x v="16"/>
      <x v="36"/>
    </i>
    <i r="1">
      <x v="17"/>
      <x v="7"/>
    </i>
    <i r="2">
      <x v="25"/>
    </i>
    <i r="2">
      <x v="43"/>
    </i>
    <i t="blank">
      <x v="32"/>
    </i>
    <i>
      <x v="33"/>
    </i>
    <i r="1">
      <x/>
      <x v="44"/>
    </i>
    <i r="1">
      <x v="1"/>
      <x v="30"/>
    </i>
    <i r="2">
      <x v="32"/>
    </i>
    <i r="1">
      <x v="3"/>
      <x v="36"/>
    </i>
    <i r="1">
      <x v="4"/>
      <x v="42"/>
    </i>
    <i r="1">
      <x v="5"/>
      <x/>
    </i>
    <i r="1">
      <x v="6"/>
      <x v="48"/>
    </i>
    <i r="1">
      <x v="7"/>
      <x v="49"/>
    </i>
    <i r="1">
      <x v="8"/>
      <x v="29"/>
    </i>
    <i r="1">
      <x v="9"/>
      <x v="31"/>
    </i>
    <i r="1">
      <x v="10"/>
      <x v="1"/>
    </i>
    <i r="1">
      <x v="11"/>
      <x v="2"/>
    </i>
    <i r="2">
      <x v="3"/>
    </i>
    <i r="2">
      <x v="25"/>
    </i>
    <i r="2">
      <x v="33"/>
    </i>
    <i r="1">
      <x v="15"/>
      <x v="28"/>
    </i>
    <i r="2">
      <x v="40"/>
    </i>
    <i r="2">
      <x v="47"/>
    </i>
    <i r="2">
      <x v="51"/>
    </i>
    <i r="1">
      <x v="19"/>
      <x v="4"/>
    </i>
    <i r="2">
      <x v="7"/>
    </i>
    <i r="2">
      <x v="37"/>
    </i>
    <i r="2">
      <x v="45"/>
    </i>
    <i r="2">
      <x v="50"/>
    </i>
    <i t="blank">
      <x v="33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509">
      <pivotArea field="2" type="button" dataOnly="0" labelOnly="1" outline="0" axis="axisRow" fieldPosition="0"/>
    </format>
    <format dxfId="508">
      <pivotArea outline="0" fieldPosition="0">
        <references count="1">
          <reference field="4294967294" count="1">
            <x v="0"/>
          </reference>
        </references>
      </pivotArea>
    </format>
    <format dxfId="507">
      <pivotArea outline="0" fieldPosition="0">
        <references count="1">
          <reference field="4294967294" count="1">
            <x v="1"/>
          </reference>
        </references>
      </pivotArea>
    </format>
    <format dxfId="506">
      <pivotArea outline="0" fieldPosition="0">
        <references count="1">
          <reference field="4294967294" count="1">
            <x v="2"/>
          </reference>
        </references>
      </pivotArea>
    </format>
    <format dxfId="505">
      <pivotArea outline="0" fieldPosition="0">
        <references count="1">
          <reference field="4294967294" count="1">
            <x v="3"/>
          </reference>
        </references>
      </pivotArea>
    </format>
    <format dxfId="504">
      <pivotArea outline="0" fieldPosition="0">
        <references count="1">
          <reference field="4294967294" count="1">
            <x v="4"/>
          </reference>
        </references>
      </pivotArea>
    </format>
    <format dxfId="503">
      <pivotArea outline="0" fieldPosition="0">
        <references count="1">
          <reference field="4294967294" count="1">
            <x v="5"/>
          </reference>
        </references>
      </pivotArea>
    </format>
    <format dxfId="502">
      <pivotArea outline="0" fieldPosition="0">
        <references count="1">
          <reference field="4294967294" count="1">
            <x v="6"/>
          </reference>
        </references>
      </pivotArea>
    </format>
    <format dxfId="501">
      <pivotArea field="2" type="button" dataOnly="0" labelOnly="1" outline="0" axis="axisRow" fieldPosition="0"/>
    </format>
    <format dxfId="50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9">
      <pivotArea field="2" type="button" dataOnly="0" labelOnly="1" outline="0" axis="axisRow" fieldPosition="0"/>
    </format>
    <format dxfId="49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7">
      <pivotArea field="2" type="button" dataOnly="0" labelOnly="1" outline="0" axis="axisRow" fieldPosition="0"/>
    </format>
    <format dxfId="49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3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2730EF-491D-4DD7-8E47-4CC38814F5A2}" name="pvt_S" cacheId="2136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880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4">
        <item x="8"/>
        <item x="7"/>
        <item x="13"/>
        <item x="26"/>
        <item x="25"/>
        <item x="27"/>
        <item x="28"/>
        <item x="4"/>
        <item x="10"/>
        <item x="16"/>
        <item x="17"/>
        <item x="15"/>
        <item x="0"/>
        <item x="23"/>
        <item x="6"/>
        <item x="2"/>
        <item x="31"/>
        <item x="29"/>
        <item x="30"/>
        <item x="32"/>
        <item x="18"/>
        <item x="19"/>
        <item x="24"/>
        <item x="1"/>
        <item x="22"/>
        <item x="3"/>
        <item x="14"/>
        <item x="21"/>
        <item x="33"/>
        <item x="11"/>
        <item x="12"/>
        <item x="5"/>
        <item x="9"/>
        <item x="20"/>
      </items>
    </pivotField>
    <pivotField axis="axisRow" showAll="0" insertBlankRow="1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showAll="0" defaultSubtotal="0">
      <items count="99">
        <item x="13"/>
        <item x="30"/>
        <item x="9"/>
        <item x="42"/>
        <item x="53"/>
        <item x="70"/>
        <item x="57"/>
        <item x="65"/>
        <item x="39"/>
        <item x="38"/>
        <item x="27"/>
        <item x="19"/>
        <item x="23"/>
        <item x="66"/>
        <item x="71"/>
        <item x="72"/>
        <item x="84"/>
        <item x="62"/>
        <item x="73"/>
        <item x="97"/>
        <item x="74"/>
        <item x="67"/>
        <item x="75"/>
        <item x="85"/>
        <item x="58"/>
        <item x="64"/>
        <item x="95"/>
        <item x="40"/>
        <item x="76"/>
        <item x="41"/>
        <item x="96"/>
        <item x="68"/>
        <item x="86"/>
        <item x="94"/>
        <item x="28"/>
        <item x="77"/>
        <item x="87"/>
        <item x="31"/>
        <item x="44"/>
        <item x="21"/>
        <item x="88"/>
        <item x="98"/>
        <item x="47"/>
        <item x="50"/>
        <item x="78"/>
        <item x="59"/>
        <item x="29"/>
        <item x="18"/>
        <item x="7"/>
        <item x="11"/>
        <item x="24"/>
        <item x="63"/>
        <item x="60"/>
        <item x="14"/>
        <item x="37"/>
        <item x="25"/>
        <item x="45"/>
        <item x="89"/>
        <item x="6"/>
        <item x="43"/>
        <item x="33"/>
        <item x="15"/>
        <item x="0"/>
        <item x="20"/>
        <item x="61"/>
        <item x="49"/>
        <item x="93"/>
        <item x="79"/>
        <item x="69"/>
        <item x="12"/>
        <item x="34"/>
        <item x="17"/>
        <item x="5"/>
        <item x="51"/>
        <item x="46"/>
        <item x="4"/>
        <item x="3"/>
        <item x="36"/>
        <item x="55"/>
        <item x="16"/>
        <item x="2"/>
        <item x="1"/>
        <item x="52"/>
        <item x="90"/>
        <item x="80"/>
        <item x="56"/>
        <item x="32"/>
        <item x="48"/>
        <item x="10"/>
        <item x="8"/>
        <item x="35"/>
        <item x="22"/>
        <item x="91"/>
        <item x="81"/>
        <item x="26"/>
        <item x="54"/>
        <item x="82"/>
        <item x="83"/>
        <item x="92"/>
      </items>
    </pivotField>
    <pivotField showAll="0" defaultSubtotal="0">
      <items count="99">
        <item x="96"/>
        <item x="75"/>
        <item x="60"/>
        <item x="46"/>
        <item x="32"/>
        <item x="7"/>
        <item x="52"/>
        <item x="54"/>
        <item x="98"/>
        <item x="38"/>
        <item x="66"/>
        <item x="58"/>
        <item x="69"/>
        <item x="90"/>
        <item x="49"/>
        <item x="73"/>
        <item x="51"/>
        <item x="41"/>
        <item x="3"/>
        <item x="14"/>
        <item x="86"/>
        <item x="68"/>
        <item x="81"/>
        <item x="74"/>
        <item x="63"/>
        <item x="18"/>
        <item x="94"/>
        <item x="84"/>
        <item x="47"/>
        <item x="80"/>
        <item x="19"/>
        <item x="76"/>
        <item x="24"/>
        <item x="36"/>
        <item x="10"/>
        <item x="88"/>
        <item x="97"/>
        <item x="85"/>
        <item x="42"/>
        <item x="30"/>
        <item x="87"/>
        <item x="93"/>
        <item x="79"/>
        <item x="70"/>
        <item x="31"/>
        <item x="61"/>
        <item x="72"/>
        <item x="35"/>
        <item x="11"/>
        <item x="26"/>
        <item x="89"/>
        <item x="48"/>
        <item x="29"/>
        <item x="4"/>
        <item x="71"/>
        <item x="45"/>
        <item x="39"/>
        <item x="91"/>
        <item x="95"/>
        <item x="17"/>
        <item x="78"/>
        <item x="77"/>
        <item x="23"/>
        <item x="62"/>
        <item x="5"/>
        <item x="16"/>
        <item x="64"/>
        <item x="59"/>
        <item x="92"/>
        <item x="44"/>
        <item x="83"/>
        <item x="6"/>
        <item x="56"/>
        <item x="40"/>
        <item x="0"/>
        <item x="53"/>
        <item x="20"/>
        <item x="43"/>
        <item x="27"/>
        <item x="65"/>
        <item x="12"/>
        <item x="13"/>
        <item x="25"/>
        <item x="37"/>
        <item x="28"/>
        <item x="55"/>
        <item x="57"/>
        <item x="1"/>
        <item x="15"/>
        <item x="21"/>
        <item x="33"/>
        <item x="67"/>
        <item x="9"/>
        <item x="50"/>
        <item x="2"/>
        <item x="34"/>
        <item x="8"/>
        <item x="82"/>
        <item x="22"/>
      </items>
    </pivotField>
    <pivotField axis="axisRow" showAll="0" defaultSubtotal="0">
      <items count="99">
        <item x="13"/>
        <item x="30"/>
        <item x="9"/>
        <item x="42"/>
        <item x="53"/>
        <item x="70"/>
        <item x="57"/>
        <item x="65"/>
        <item x="39"/>
        <item x="38"/>
        <item x="27"/>
        <item x="19"/>
        <item x="23"/>
        <item x="66"/>
        <item x="71"/>
        <item x="72"/>
        <item x="84"/>
        <item x="62"/>
        <item x="73"/>
        <item x="97"/>
        <item x="74"/>
        <item x="67"/>
        <item x="75"/>
        <item x="85"/>
        <item x="58"/>
        <item x="64"/>
        <item x="95"/>
        <item x="40"/>
        <item x="76"/>
        <item x="41"/>
        <item x="96"/>
        <item x="68"/>
        <item x="86"/>
        <item x="94"/>
        <item x="28"/>
        <item x="77"/>
        <item x="87"/>
        <item x="31"/>
        <item x="44"/>
        <item x="21"/>
        <item x="88"/>
        <item x="98"/>
        <item x="47"/>
        <item x="50"/>
        <item x="78"/>
        <item x="59"/>
        <item x="29"/>
        <item x="18"/>
        <item x="7"/>
        <item x="11"/>
        <item x="24"/>
        <item x="63"/>
        <item x="60"/>
        <item x="14"/>
        <item x="37"/>
        <item x="25"/>
        <item x="45"/>
        <item x="89"/>
        <item x="6"/>
        <item x="43"/>
        <item x="33"/>
        <item x="15"/>
        <item x="0"/>
        <item x="20"/>
        <item x="61"/>
        <item x="49"/>
        <item x="93"/>
        <item x="79"/>
        <item x="69"/>
        <item x="12"/>
        <item x="34"/>
        <item x="17"/>
        <item x="5"/>
        <item x="51"/>
        <item x="46"/>
        <item x="4"/>
        <item x="3"/>
        <item x="36"/>
        <item x="55"/>
        <item x="16"/>
        <item x="2"/>
        <item x="1"/>
        <item x="52"/>
        <item x="90"/>
        <item x="80"/>
        <item x="56"/>
        <item x="32"/>
        <item x="48"/>
        <item x="10"/>
        <item x="8"/>
        <item x="35"/>
        <item x="22"/>
        <item x="91"/>
        <item x="81"/>
        <item x="26"/>
        <item x="54"/>
        <item x="82"/>
        <item x="83"/>
        <item x="9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21">
        <item x="120"/>
        <item x="119"/>
        <item x="117"/>
        <item x="116"/>
        <item x="118"/>
        <item x="108"/>
        <item x="107"/>
        <item x="106"/>
        <item x="105"/>
        <item x="94"/>
        <item x="104"/>
        <item x="93"/>
        <item x="92"/>
        <item x="90"/>
        <item x="89"/>
        <item x="88"/>
        <item x="54"/>
        <item x="53"/>
        <item x="63"/>
        <item x="52"/>
        <item x="51"/>
        <item x="50"/>
        <item x="49"/>
        <item x="48"/>
        <item x="62"/>
        <item x="61"/>
        <item x="60"/>
        <item x="83"/>
        <item x="47"/>
        <item x="46"/>
        <item x="87"/>
        <item x="59"/>
        <item x="45"/>
        <item x="110"/>
        <item x="75"/>
        <item x="74"/>
        <item x="73"/>
        <item x="44"/>
        <item x="43"/>
        <item x="103"/>
        <item x="82"/>
        <item x="72"/>
        <item x="86"/>
        <item x="81"/>
        <item x="102"/>
        <item x="101"/>
        <item x="109"/>
        <item x="91"/>
        <item x="58"/>
        <item x="115"/>
        <item x="71"/>
        <item x="100"/>
        <item x="80"/>
        <item x="70"/>
        <item x="42"/>
        <item x="69"/>
        <item x="99"/>
        <item x="98"/>
        <item x="57"/>
        <item x="85"/>
        <item x="41"/>
        <item x="84"/>
        <item x="68"/>
        <item x="56"/>
        <item x="79"/>
        <item x="97"/>
        <item x="67"/>
        <item x="40"/>
        <item x="38"/>
        <item x="37"/>
        <item x="36"/>
        <item x="78"/>
        <item x="35"/>
        <item x="34"/>
        <item x="33"/>
        <item x="32"/>
        <item x="66"/>
        <item x="55"/>
        <item x="65"/>
        <item x="39"/>
        <item x="77"/>
        <item x="31"/>
        <item x="114"/>
        <item x="30"/>
        <item x="76"/>
        <item x="96"/>
        <item x="29"/>
        <item x="113"/>
        <item x="28"/>
        <item x="64"/>
        <item x="95"/>
        <item x="27"/>
        <item x="112"/>
        <item x="26"/>
        <item x="25"/>
        <item x="111"/>
        <item x="24"/>
        <item x="23"/>
        <item x="22"/>
        <item x="21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20"/>
        <item x="3"/>
        <item x="2"/>
        <item x="1"/>
        <item x="0"/>
      </items>
    </pivotField>
    <pivotField dataField="1" showAll="0" defaultSubtotal="0">
      <items count="242">
        <item x="235"/>
        <item x="34"/>
        <item x="33"/>
        <item x="47"/>
        <item x="32"/>
        <item x="31"/>
        <item x="18"/>
        <item x="124"/>
        <item x="82"/>
        <item x="172"/>
        <item x="17"/>
        <item x="70"/>
        <item x="141"/>
        <item x="81"/>
        <item x="30"/>
        <item x="80"/>
        <item x="56"/>
        <item x="46"/>
        <item x="155"/>
        <item x="79"/>
        <item x="179"/>
        <item x="16"/>
        <item x="15"/>
        <item x="14"/>
        <item x="203"/>
        <item x="69"/>
        <item x="93"/>
        <item x="45"/>
        <item x="13"/>
        <item x="123"/>
        <item x="78"/>
        <item x="68"/>
        <item x="12"/>
        <item x="44"/>
        <item x="92"/>
        <item x="171"/>
        <item x="100"/>
        <item x="154"/>
        <item x="122"/>
        <item x="11"/>
        <item x="10"/>
        <item x="55"/>
        <item x="140"/>
        <item x="241"/>
        <item x="91"/>
        <item x="67"/>
        <item x="108"/>
        <item x="29"/>
        <item x="66"/>
        <item x="9"/>
        <item x="8"/>
        <item x="113"/>
        <item x="90"/>
        <item x="148"/>
        <item x="7"/>
        <item x="139"/>
        <item x="107"/>
        <item x="128"/>
        <item x="106"/>
        <item x="54"/>
        <item x="28"/>
        <item x="219"/>
        <item x="6"/>
        <item x="147"/>
        <item x="65"/>
        <item x="53"/>
        <item x="224"/>
        <item x="77"/>
        <item x="43"/>
        <item x="99"/>
        <item x="121"/>
        <item x="105"/>
        <item x="202"/>
        <item x="27"/>
        <item x="133"/>
        <item x="42"/>
        <item x="170"/>
        <item x="153"/>
        <item x="104"/>
        <item x="76"/>
        <item x="120"/>
        <item x="190"/>
        <item x="146"/>
        <item x="166"/>
        <item x="5"/>
        <item x="234"/>
        <item x="89"/>
        <item x="41"/>
        <item x="98"/>
        <item x="52"/>
        <item x="26"/>
        <item x="64"/>
        <item x="201"/>
        <item x="178"/>
        <item x="218"/>
        <item x="4"/>
        <item x="145"/>
        <item x="25"/>
        <item x="161"/>
        <item x="63"/>
        <item x="24"/>
        <item x="165"/>
        <item x="233"/>
        <item x="185"/>
        <item x="75"/>
        <item x="23"/>
        <item x="152"/>
        <item x="189"/>
        <item x="138"/>
        <item x="119"/>
        <item x="200"/>
        <item x="62"/>
        <item x="40"/>
        <item x="240"/>
        <item x="74"/>
        <item x="39"/>
        <item x="127"/>
        <item x="112"/>
        <item x="209"/>
        <item x="195"/>
        <item x="97"/>
        <item x="177"/>
        <item x="217"/>
        <item x="22"/>
        <item x="184"/>
        <item x="88"/>
        <item x="199"/>
        <item x="223"/>
        <item x="103"/>
        <item x="87"/>
        <item x="21"/>
        <item x="3"/>
        <item x="232"/>
        <item x="118"/>
        <item x="61"/>
        <item x="159"/>
        <item x="183"/>
        <item x="164"/>
        <item x="176"/>
        <item x="216"/>
        <item x="239"/>
        <item x="188"/>
        <item x="144"/>
        <item x="198"/>
        <item x="169"/>
        <item x="51"/>
        <item x="231"/>
        <item x="238"/>
        <item x="212"/>
        <item x="158"/>
        <item x="111"/>
        <item x="117"/>
        <item x="194"/>
        <item x="60"/>
        <item x="222"/>
        <item x="182"/>
        <item x="38"/>
        <item x="116"/>
        <item x="86"/>
        <item x="96"/>
        <item x="208"/>
        <item x="187"/>
        <item x="227"/>
        <item x="143"/>
        <item x="73"/>
        <item x="137"/>
        <item x="2"/>
        <item x="206"/>
        <item x="50"/>
        <item x="20"/>
        <item x="186"/>
        <item x="85"/>
        <item x="37"/>
        <item x="102"/>
        <item x="59"/>
        <item x="142"/>
        <item x="221"/>
        <item x="58"/>
        <item x="211"/>
        <item x="115"/>
        <item x="101"/>
        <item x="181"/>
        <item x="151"/>
        <item x="168"/>
        <item x="175"/>
        <item x="205"/>
        <item x="132"/>
        <item x="230"/>
        <item x="136"/>
        <item x="157"/>
        <item x="131"/>
        <item x="126"/>
        <item x="72"/>
        <item x="197"/>
        <item x="49"/>
        <item x="207"/>
        <item x="215"/>
        <item x="192"/>
        <item x="150"/>
        <item x="196"/>
        <item x="130"/>
        <item x="1"/>
        <item x="95"/>
        <item x="156"/>
        <item x="36"/>
        <item x="84"/>
        <item x="174"/>
        <item x="135"/>
        <item x="204"/>
        <item x="163"/>
        <item x="0"/>
        <item x="125"/>
        <item x="71"/>
        <item x="180"/>
        <item x="134"/>
        <item x="94"/>
        <item x="110"/>
        <item x="173"/>
        <item x="214"/>
        <item x="162"/>
        <item x="83"/>
        <item x="114"/>
        <item x="109"/>
        <item x="160"/>
        <item x="229"/>
        <item x="226"/>
        <item x="129"/>
        <item x="237"/>
        <item x="57"/>
        <item x="213"/>
        <item x="35"/>
        <item x="48"/>
        <item x="225"/>
        <item x="149"/>
        <item x="167"/>
        <item x="210"/>
        <item x="228"/>
        <item x="220"/>
        <item x="236"/>
        <item x="191"/>
        <item x="19"/>
        <item x="193"/>
      </items>
    </pivotField>
    <pivotField dataField="1" showAll="0" defaultSubtotal="0">
      <items count="100">
        <item x="35"/>
        <item x="81"/>
        <item x="91"/>
        <item x="49"/>
        <item x="48"/>
        <item x="45"/>
        <item x="69"/>
        <item x="60"/>
        <item x="62"/>
        <item x="50"/>
        <item x="46"/>
        <item x="33"/>
        <item x="51"/>
        <item x="59"/>
        <item x="47"/>
        <item x="52"/>
        <item x="36"/>
        <item x="78"/>
        <item x="75"/>
        <item x="63"/>
        <item x="61"/>
        <item x="58"/>
        <item x="37"/>
        <item x="44"/>
        <item x="90"/>
        <item x="57"/>
        <item x="41"/>
        <item x="77"/>
        <item x="43"/>
        <item x="99"/>
        <item x="68"/>
        <item x="88"/>
        <item x="32"/>
        <item x="93"/>
        <item x="76"/>
        <item x="42"/>
        <item x="89"/>
        <item x="86"/>
        <item x="29"/>
        <item x="92"/>
        <item x="73"/>
        <item x="34"/>
        <item x="80"/>
        <item x="87"/>
        <item x="26"/>
        <item x="74"/>
        <item x="56"/>
        <item x="72"/>
        <item x="55"/>
        <item x="30"/>
        <item x="25"/>
        <item x="67"/>
        <item x="98"/>
        <item x="40"/>
        <item x="79"/>
        <item x="54"/>
        <item x="31"/>
        <item x="85"/>
        <item x="39"/>
        <item x="28"/>
        <item x="38"/>
        <item x="53"/>
        <item x="13"/>
        <item x="66"/>
        <item x="65"/>
        <item x="84"/>
        <item x="71"/>
        <item x="19"/>
        <item x="97"/>
        <item x="70"/>
        <item x="27"/>
        <item x="83"/>
        <item x="12"/>
        <item x="24"/>
        <item x="96"/>
        <item x="64"/>
        <item x="95"/>
        <item x="82"/>
        <item x="14"/>
        <item x="94"/>
        <item x="15"/>
        <item x="22"/>
        <item x="23"/>
        <item x="16"/>
        <item x="18"/>
        <item x="9"/>
        <item x="11"/>
        <item x="21"/>
        <item x="17"/>
        <item x="6"/>
        <item x="7"/>
        <item x="10"/>
        <item x="8"/>
        <item x="5"/>
        <item x="20"/>
        <item x="4"/>
        <item x="3"/>
        <item x="2"/>
        <item x="0"/>
        <item x="1"/>
      </items>
    </pivotField>
    <pivotField dataField="1" showAll="0" defaultSubtotal="0">
      <items count="307">
        <item x="36"/>
        <item x="107"/>
        <item x="146"/>
        <item x="161"/>
        <item x="197"/>
        <item x="95"/>
        <item x="224"/>
        <item x="34"/>
        <item x="52"/>
        <item x="235"/>
        <item x="202"/>
        <item x="152"/>
        <item x="273"/>
        <item x="37"/>
        <item x="51"/>
        <item x="80"/>
        <item x="191"/>
        <item x="214"/>
        <item x="220"/>
        <item x="13"/>
        <item x="38"/>
        <item x="81"/>
        <item x="105"/>
        <item x="97"/>
        <item x="120"/>
        <item x="292"/>
        <item x="257"/>
        <item x="19"/>
        <item x="248"/>
        <item x="242"/>
        <item x="171"/>
        <item x="184"/>
        <item x="192"/>
        <item x="67"/>
        <item x="96"/>
        <item x="132"/>
        <item x="12"/>
        <item x="223"/>
        <item x="33"/>
        <item x="70"/>
        <item x="185"/>
        <item x="91"/>
        <item x="145"/>
        <item x="279"/>
        <item x="170"/>
        <item x="61"/>
        <item x="195"/>
        <item x="14"/>
        <item x="53"/>
        <item x="30"/>
        <item x="15"/>
        <item x="119"/>
        <item x="203"/>
        <item x="147"/>
        <item x="47"/>
        <item x="265"/>
        <item x="35"/>
        <item x="172"/>
        <item x="138"/>
        <item x="28"/>
        <item x="50"/>
        <item x="293"/>
        <item x="299"/>
        <item x="64"/>
        <item x="159"/>
        <item x="54"/>
        <item x="254"/>
        <item x="234"/>
        <item x="251"/>
        <item x="66"/>
        <item x="168"/>
        <item x="16"/>
        <item x="31"/>
        <item x="196"/>
        <item x="179"/>
        <item x="93"/>
        <item x="212"/>
        <item x="18"/>
        <item x="9"/>
        <item x="27"/>
        <item x="49"/>
        <item x="82"/>
        <item x="136"/>
        <item x="68"/>
        <item x="269"/>
        <item x="149"/>
        <item x="116"/>
        <item x="55"/>
        <item x="266"/>
        <item x="231"/>
        <item x="11"/>
        <item x="63"/>
        <item x="79"/>
        <item x="201"/>
        <item x="48"/>
        <item x="108"/>
        <item x="131"/>
        <item x="180"/>
        <item x="115"/>
        <item x="78"/>
        <item x="291"/>
        <item x="94"/>
        <item x="128"/>
        <item x="183"/>
        <item x="104"/>
        <item x="17"/>
        <item x="213"/>
        <item x="32"/>
        <item x="270"/>
        <item x="71"/>
        <item x="130"/>
        <item x="6"/>
        <item x="118"/>
        <item x="241"/>
        <item x="103"/>
        <item x="181"/>
        <item x="69"/>
        <item x="126"/>
        <item x="151"/>
        <item x="193"/>
        <item x="157"/>
        <item x="124"/>
        <item x="182"/>
        <item x="65"/>
        <item x="112"/>
        <item x="7"/>
        <item x="278"/>
        <item x="29"/>
        <item x="92"/>
        <item x="139"/>
        <item x="106"/>
        <item x="187"/>
        <item x="281"/>
        <item x="127"/>
        <item x="62"/>
        <item x="10"/>
        <item x="125"/>
        <item x="289"/>
        <item x="46"/>
        <item x="129"/>
        <item x="169"/>
        <item x="162"/>
        <item x="60"/>
        <item x="117"/>
        <item x="230"/>
        <item x="148"/>
        <item x="8"/>
        <item x="243"/>
        <item x="166"/>
        <item x="261"/>
        <item x="43"/>
        <item x="150"/>
        <item x="90"/>
        <item x="215"/>
        <item x="222"/>
        <item x="285"/>
        <item x="229"/>
        <item x="45"/>
        <item x="113"/>
        <item x="194"/>
        <item x="5"/>
        <item x="272"/>
        <item x="219"/>
        <item x="160"/>
        <item x="178"/>
        <item x="255"/>
        <item x="233"/>
        <item x="189"/>
        <item x="250"/>
        <item x="210"/>
        <item x="114"/>
        <item x="4"/>
        <item x="87"/>
        <item x="271"/>
        <item x="77"/>
        <item x="232"/>
        <item x="89"/>
        <item x="290"/>
        <item x="298"/>
        <item x="221"/>
        <item x="26"/>
        <item x="44"/>
        <item x="177"/>
        <item x="25"/>
        <item x="102"/>
        <item x="137"/>
        <item x="158"/>
        <item x="211"/>
        <item x="256"/>
        <item x="75"/>
        <item x="218"/>
        <item x="247"/>
        <item x="88"/>
        <item x="277"/>
        <item x="167"/>
        <item x="101"/>
        <item x="260"/>
        <item x="144"/>
        <item x="264"/>
        <item x="76"/>
        <item x="284"/>
        <item x="86"/>
        <item x="156"/>
        <item x="249"/>
        <item x="190"/>
        <item x="24"/>
        <item x="240"/>
        <item x="22"/>
        <item x="306"/>
        <item x="3"/>
        <item x="227"/>
        <item x="143"/>
        <item x="111"/>
        <item x="59"/>
        <item x="253"/>
        <item x="246"/>
        <item x="23"/>
        <item x="207"/>
        <item x="135"/>
        <item x="288"/>
        <item x="58"/>
        <item x="305"/>
        <item x="252"/>
        <item x="276"/>
        <item x="42"/>
        <item x="263"/>
        <item x="123"/>
        <item x="205"/>
        <item x="100"/>
        <item x="295"/>
        <item x="302"/>
        <item x="141"/>
        <item x="176"/>
        <item x="239"/>
        <item x="200"/>
        <item x="188"/>
        <item x="155"/>
        <item x="259"/>
        <item x="206"/>
        <item x="268"/>
        <item x="280"/>
        <item x="199"/>
        <item x="99"/>
        <item x="228"/>
        <item x="275"/>
        <item x="41"/>
        <item x="287"/>
        <item x="57"/>
        <item x="2"/>
        <item x="236"/>
        <item x="267"/>
        <item x="74"/>
        <item x="142"/>
        <item x="165"/>
        <item x="73"/>
        <item x="122"/>
        <item x="21"/>
        <item x="164"/>
        <item x="85"/>
        <item x="209"/>
        <item x="175"/>
        <item x="0"/>
        <item x="204"/>
        <item x="153"/>
        <item x="274"/>
        <item x="245"/>
        <item x="163"/>
        <item x="174"/>
        <item x="154"/>
        <item x="40"/>
        <item x="238"/>
        <item x="110"/>
        <item x="226"/>
        <item x="301"/>
        <item x="134"/>
        <item x="1"/>
        <item x="109"/>
        <item x="121"/>
        <item x="186"/>
        <item x="237"/>
        <item x="208"/>
        <item x="84"/>
        <item x="286"/>
        <item x="173"/>
        <item x="297"/>
        <item x="198"/>
        <item x="133"/>
        <item x="217"/>
        <item x="39"/>
        <item x="98"/>
        <item x="283"/>
        <item x="56"/>
        <item x="304"/>
        <item x="296"/>
        <item x="83"/>
        <item x="216"/>
        <item x="303"/>
        <item x="282"/>
        <item x="294"/>
        <item x="72"/>
        <item x="244"/>
        <item x="300"/>
        <item x="140"/>
        <item x="225"/>
        <item x="258"/>
        <item x="20"/>
        <item x="262"/>
      </items>
    </pivotField>
    <pivotField dataField="1" showAll="0" defaultSubtotal="0">
      <items count="70">
        <item x="56"/>
        <item x="43"/>
        <item x="53"/>
        <item x="44"/>
        <item x="45"/>
        <item x="46"/>
        <item x="42"/>
        <item x="47"/>
        <item x="52"/>
        <item x="50"/>
        <item x="54"/>
        <item x="55"/>
        <item x="49"/>
        <item x="24"/>
        <item x="23"/>
        <item x="51"/>
        <item x="60"/>
        <item x="59"/>
        <item x="41"/>
        <item x="36"/>
        <item x="64"/>
        <item x="48"/>
        <item x="67"/>
        <item x="68"/>
        <item x="65"/>
        <item x="29"/>
        <item x="61"/>
        <item x="63"/>
        <item x="69"/>
        <item x="33"/>
        <item x="62"/>
        <item x="57"/>
        <item x="2"/>
        <item x="58"/>
        <item x="3"/>
        <item x="66"/>
        <item x="26"/>
        <item x="25"/>
        <item x="22"/>
        <item x="37"/>
        <item x="21"/>
        <item x="30"/>
        <item x="8"/>
        <item x="40"/>
        <item x="34"/>
        <item x="39"/>
        <item x="32"/>
        <item x="35"/>
        <item x="17"/>
        <item x="38"/>
        <item x="10"/>
        <item x="31"/>
        <item x="4"/>
        <item x="28"/>
        <item x="1"/>
        <item x="5"/>
        <item x="27"/>
        <item x="18"/>
        <item x="7"/>
        <item x="20"/>
        <item x="16"/>
        <item x="11"/>
        <item x="6"/>
        <item x="15"/>
        <item x="19"/>
        <item x="9"/>
        <item x="14"/>
        <item x="12"/>
        <item x="0"/>
        <item x="13"/>
      </items>
    </pivotField>
    <pivotField dataField="1" showAll="0" defaultSubtotal="0">
      <items count="221">
        <item x="62"/>
        <item x="78"/>
        <item x="40"/>
        <item x="77"/>
        <item x="56"/>
        <item x="148"/>
        <item x="90"/>
        <item x="2"/>
        <item x="104"/>
        <item x="3"/>
        <item x="180"/>
        <item x="24"/>
        <item x="64"/>
        <item x="23"/>
        <item x="112"/>
        <item x="53"/>
        <item x="102"/>
        <item x="76"/>
        <item x="121"/>
        <item x="59"/>
        <item x="34"/>
        <item x="8"/>
        <item x="88"/>
        <item x="139"/>
        <item x="106"/>
        <item x="65"/>
        <item x="41"/>
        <item x="28"/>
        <item x="110"/>
        <item x="63"/>
        <item x="17"/>
        <item x="133"/>
        <item x="153"/>
        <item x="161"/>
        <item x="32"/>
        <item x="10"/>
        <item x="43"/>
        <item x="171"/>
        <item x="100"/>
        <item x="4"/>
        <item x="82"/>
        <item x="103"/>
        <item x="126"/>
        <item x="140"/>
        <item x="1"/>
        <item x="5"/>
        <item x="87"/>
        <item x="181"/>
        <item x="44"/>
        <item x="197"/>
        <item x="18"/>
        <item x="91"/>
        <item x="135"/>
        <item x="26"/>
        <item x="200"/>
        <item x="25"/>
        <item x="61"/>
        <item x="7"/>
        <item x="39"/>
        <item x="96"/>
        <item x="22"/>
        <item x="113"/>
        <item x="192"/>
        <item x="142"/>
        <item x="179"/>
        <item x="35"/>
        <item x="92"/>
        <item x="21"/>
        <item x="147"/>
        <item x="45"/>
        <item x="67"/>
        <item x="55"/>
        <item x="131"/>
        <item x="152"/>
        <item x="84"/>
        <item x="29"/>
        <item x="71"/>
        <item x="108"/>
        <item x="16"/>
        <item x="52"/>
        <item x="173"/>
        <item x="118"/>
        <item x="184"/>
        <item x="72"/>
        <item x="57"/>
        <item x="11"/>
        <item x="109"/>
        <item x="138"/>
        <item x="187"/>
        <item x="6"/>
        <item x="50"/>
        <item x="33"/>
        <item x="80"/>
        <item x="70"/>
        <item x="54"/>
        <item x="164"/>
        <item x="37"/>
        <item x="105"/>
        <item x="83"/>
        <item x="31"/>
        <item x="150"/>
        <item x="69"/>
        <item x="172"/>
        <item x="86"/>
        <item x="146"/>
        <item x="213"/>
        <item x="15"/>
        <item x="19"/>
        <item x="123"/>
        <item x="132"/>
        <item x="210"/>
        <item x="154"/>
        <item x="9"/>
        <item x="157"/>
        <item x="145"/>
        <item x="107"/>
        <item x="36"/>
        <item x="49"/>
        <item x="114"/>
        <item x="127"/>
        <item x="14"/>
        <item x="97"/>
        <item x="141"/>
        <item x="220"/>
        <item x="117"/>
        <item x="190"/>
        <item x="30"/>
        <item x="182"/>
        <item x="48"/>
        <item x="170"/>
        <item x="93"/>
        <item x="85"/>
        <item x="144"/>
        <item x="42"/>
        <item x="174"/>
        <item x="101"/>
        <item x="115"/>
        <item x="81"/>
        <item x="178"/>
        <item x="12"/>
        <item x="74"/>
        <item x="155"/>
        <item x="27"/>
        <item x="51"/>
        <item x="162"/>
        <item x="75"/>
        <item x="111"/>
        <item x="198"/>
        <item x="216"/>
        <item x="0"/>
        <item x="13"/>
        <item x="79"/>
        <item x="136"/>
        <item x="120"/>
        <item x="185"/>
        <item x="125"/>
        <item x="60"/>
        <item x="73"/>
        <item x="143"/>
        <item x="38"/>
        <item x="129"/>
        <item x="99"/>
        <item x="203"/>
        <item x="94"/>
        <item x="195"/>
        <item x="66"/>
        <item x="134"/>
        <item x="160"/>
        <item x="47"/>
        <item x="163"/>
        <item x="116"/>
        <item x="177"/>
        <item x="168"/>
        <item x="151"/>
        <item x="89"/>
        <item x="176"/>
        <item x="98"/>
        <item x="68"/>
        <item x="199"/>
        <item x="46"/>
        <item x="217"/>
        <item x="58"/>
        <item x="189"/>
        <item x="208"/>
        <item x="95"/>
        <item x="156"/>
        <item x="124"/>
        <item x="20"/>
        <item x="130"/>
        <item x="122"/>
        <item x="119"/>
        <item x="183"/>
        <item x="191"/>
        <item x="167"/>
        <item x="214"/>
        <item x="175"/>
        <item x="202"/>
        <item x="165"/>
        <item x="158"/>
        <item x="188"/>
        <item x="204"/>
        <item x="219"/>
        <item x="193"/>
        <item x="215"/>
        <item x="137"/>
        <item x="169"/>
        <item x="128"/>
        <item x="209"/>
        <item x="149"/>
        <item x="196"/>
        <item x="159"/>
        <item x="166"/>
        <item x="205"/>
        <item x="186"/>
        <item x="201"/>
        <item x="218"/>
        <item x="206"/>
        <item x="212"/>
        <item x="211"/>
        <item x="207"/>
        <item x="194"/>
      </items>
    </pivotField>
    <pivotField dataField="1" showAll="0" defaultSubtotal="0">
      <items count="5">
        <item x="0"/>
        <item x="1"/>
        <item x="4"/>
        <item x="3"/>
        <item x="2"/>
      </items>
    </pivotField>
  </pivotFields>
  <rowFields count="3">
    <field x="2"/>
    <field x="6"/>
    <field x="5"/>
  </rowFields>
  <rowItems count="879">
    <i>
      <x/>
    </i>
    <i r="1">
      <x/>
      <x v="62"/>
    </i>
    <i r="1">
      <x v="1"/>
      <x v="81"/>
    </i>
    <i r="1">
      <x v="2"/>
      <x v="80"/>
    </i>
    <i r="1">
      <x v="3"/>
      <x v="76"/>
    </i>
    <i r="1">
      <x v="4"/>
      <x v="75"/>
    </i>
    <i r="1">
      <x v="5"/>
      <x v="72"/>
    </i>
    <i r="1">
      <x v="6"/>
      <x v="58"/>
    </i>
    <i r="1">
      <x v="7"/>
      <x v="48"/>
    </i>
    <i r="1">
      <x v="8"/>
      <x v="89"/>
    </i>
    <i r="1">
      <x v="9"/>
      <x v="2"/>
    </i>
    <i r="1">
      <x v="10"/>
      <x v="88"/>
    </i>
    <i r="1">
      <x v="11"/>
      <x v="49"/>
    </i>
    <i r="1">
      <x v="12"/>
      <x v="69"/>
    </i>
    <i r="1">
      <x v="13"/>
      <x/>
    </i>
    <i r="1">
      <x v="14"/>
      <x v="53"/>
    </i>
    <i r="1">
      <x v="15"/>
      <x v="61"/>
    </i>
    <i r="1">
      <x v="16"/>
      <x v="79"/>
    </i>
    <i r="1">
      <x v="17"/>
      <x v="71"/>
    </i>
    <i r="1">
      <x v="18"/>
      <x v="47"/>
    </i>
    <i r="1">
      <x v="19"/>
      <x v="11"/>
    </i>
    <i t="blank">
      <x/>
    </i>
    <i>
      <x v="1"/>
    </i>
    <i r="1">
      <x/>
      <x v="62"/>
    </i>
    <i r="1">
      <x v="1"/>
      <x v="81"/>
    </i>
    <i r="1">
      <x v="2"/>
      <x v="75"/>
    </i>
    <i r="1">
      <x v="3"/>
      <x v="80"/>
    </i>
    <i r="1">
      <x v="4"/>
      <x v="76"/>
    </i>
    <i r="1">
      <x v="5"/>
      <x v="88"/>
    </i>
    <i r="1">
      <x v="6"/>
      <x v="72"/>
    </i>
    <i r="1">
      <x v="7"/>
      <x v="61"/>
    </i>
    <i r="1">
      <x v="8"/>
      <x v="69"/>
    </i>
    <i r="2">
      <x v="89"/>
    </i>
    <i r="1">
      <x v="10"/>
      <x v="58"/>
    </i>
    <i r="1">
      <x v="11"/>
      <x v="53"/>
    </i>
    <i r="1">
      <x v="12"/>
      <x v="79"/>
    </i>
    <i r="1">
      <x v="13"/>
      <x v="63"/>
    </i>
    <i r="1">
      <x v="14"/>
      <x v="39"/>
    </i>
    <i r="1">
      <x v="15"/>
      <x v="11"/>
    </i>
    <i r="1">
      <x v="16"/>
      <x v="71"/>
    </i>
    <i r="1">
      <x v="17"/>
      <x v="49"/>
    </i>
    <i r="1">
      <x v="18"/>
      <x v="91"/>
    </i>
    <i r="1">
      <x v="19"/>
      <x/>
    </i>
    <i r="2">
      <x v="2"/>
    </i>
    <i t="blank">
      <x v="1"/>
    </i>
    <i>
      <x v="2"/>
    </i>
    <i r="1">
      <x/>
      <x v="62"/>
    </i>
    <i r="1">
      <x v="1"/>
      <x v="81"/>
    </i>
    <i r="1">
      <x v="2"/>
      <x v="80"/>
    </i>
    <i r="1">
      <x v="3"/>
      <x v="76"/>
    </i>
    <i r="1">
      <x v="4"/>
      <x v="58"/>
    </i>
    <i r="1">
      <x v="5"/>
      <x v="75"/>
    </i>
    <i r="1">
      <x v="6"/>
      <x v="72"/>
    </i>
    <i r="1">
      <x v="7"/>
      <x v="48"/>
    </i>
    <i r="1">
      <x v="8"/>
      <x v="69"/>
    </i>
    <i r="2">
      <x v="89"/>
    </i>
    <i r="1">
      <x v="10"/>
      <x v="12"/>
    </i>
    <i r="1">
      <x v="11"/>
      <x v="61"/>
    </i>
    <i r="1">
      <x v="12"/>
      <x v="2"/>
    </i>
    <i r="2">
      <x v="39"/>
    </i>
    <i r="1">
      <x v="14"/>
      <x v="50"/>
    </i>
    <i r="1">
      <x v="15"/>
      <x v="47"/>
    </i>
    <i r="2">
      <x v="49"/>
    </i>
    <i r="1">
      <x v="17"/>
      <x/>
    </i>
    <i r="2">
      <x v="55"/>
    </i>
    <i r="1">
      <x v="19"/>
      <x v="53"/>
    </i>
    <i r="2">
      <x v="71"/>
    </i>
    <i r="2">
      <x v="88"/>
    </i>
    <i t="blank">
      <x v="2"/>
    </i>
    <i>
      <x v="3"/>
    </i>
    <i r="1">
      <x/>
      <x v="62"/>
    </i>
    <i r="1">
      <x v="1"/>
      <x v="81"/>
    </i>
    <i r="1">
      <x v="2"/>
      <x v="61"/>
    </i>
    <i r="1">
      <x v="3"/>
      <x v="80"/>
    </i>
    <i r="1">
      <x v="4"/>
      <x v="2"/>
    </i>
    <i r="1">
      <x v="5"/>
      <x v="69"/>
    </i>
    <i r="1">
      <x v="6"/>
      <x v="72"/>
    </i>
    <i r="1">
      <x v="7"/>
      <x v="49"/>
    </i>
    <i r="1">
      <x v="8"/>
      <x v="58"/>
    </i>
    <i r="1">
      <x v="9"/>
      <x v="39"/>
    </i>
    <i r="2">
      <x v="88"/>
    </i>
    <i r="2">
      <x v="94"/>
    </i>
    <i r="1">
      <x v="12"/>
      <x v="48"/>
    </i>
    <i r="1">
      <x v="13"/>
      <x/>
    </i>
    <i r="2">
      <x v="47"/>
    </i>
    <i r="2">
      <x v="71"/>
    </i>
    <i r="2">
      <x v="89"/>
    </i>
    <i r="1">
      <x v="17"/>
      <x v="12"/>
    </i>
    <i r="2">
      <x v="76"/>
    </i>
    <i r="1">
      <x v="19"/>
      <x v="10"/>
    </i>
    <i r="2">
      <x v="11"/>
    </i>
    <i r="2">
      <x v="34"/>
    </i>
    <i r="2">
      <x v="75"/>
    </i>
    <i t="blank">
      <x v="3"/>
    </i>
    <i>
      <x v="4"/>
    </i>
    <i r="1">
      <x/>
      <x v="81"/>
    </i>
    <i r="1">
      <x v="1"/>
      <x v="80"/>
    </i>
    <i r="1">
      <x v="2"/>
      <x v="76"/>
    </i>
    <i r="1">
      <x v="3"/>
      <x v="62"/>
    </i>
    <i r="1">
      <x v="4"/>
      <x v="75"/>
    </i>
    <i r="1">
      <x v="5"/>
      <x v="72"/>
    </i>
    <i r="1">
      <x v="6"/>
      <x v="53"/>
    </i>
    <i r="1">
      <x v="7"/>
      <x v="89"/>
    </i>
    <i r="1">
      <x v="8"/>
      <x v="58"/>
    </i>
    <i r="1">
      <x v="9"/>
      <x v="79"/>
    </i>
    <i r="1">
      <x v="10"/>
      <x v="48"/>
    </i>
    <i r="2">
      <x v="71"/>
    </i>
    <i r="1">
      <x v="12"/>
      <x v="49"/>
    </i>
    <i r="1">
      <x v="13"/>
      <x/>
    </i>
    <i r="2">
      <x v="88"/>
    </i>
    <i r="1">
      <x v="15"/>
      <x v="55"/>
    </i>
    <i r="1">
      <x v="16"/>
      <x v="69"/>
    </i>
    <i r="1">
      <x v="17"/>
      <x v="94"/>
    </i>
    <i r="1">
      <x v="18"/>
      <x v="47"/>
    </i>
    <i r="1">
      <x v="19"/>
      <x v="46"/>
    </i>
    <i t="blank">
      <x v="4"/>
    </i>
    <i>
      <x v="5"/>
    </i>
    <i r="1">
      <x/>
      <x v="81"/>
    </i>
    <i r="1">
      <x v="1"/>
      <x v="76"/>
    </i>
    <i r="1">
      <x v="2"/>
      <x v="80"/>
    </i>
    <i r="1">
      <x v="3"/>
      <x v="62"/>
    </i>
    <i r="1">
      <x v="4"/>
      <x v="72"/>
    </i>
    <i r="2">
      <x v="75"/>
    </i>
    <i r="1">
      <x v="6"/>
      <x v="88"/>
    </i>
    <i r="1">
      <x v="7"/>
      <x v="2"/>
    </i>
    <i r="1">
      <x v="8"/>
      <x v="89"/>
    </i>
    <i r="1">
      <x v="9"/>
      <x v="69"/>
    </i>
    <i r="1">
      <x v="10"/>
      <x v="49"/>
    </i>
    <i r="2">
      <x v="53"/>
    </i>
    <i r="2">
      <x v="58"/>
    </i>
    <i r="1">
      <x v="13"/>
      <x v="79"/>
    </i>
    <i r="1">
      <x v="14"/>
      <x v="1"/>
    </i>
    <i r="2">
      <x v="37"/>
    </i>
    <i r="1">
      <x v="16"/>
      <x v="11"/>
    </i>
    <i r="1">
      <x v="17"/>
      <x/>
    </i>
    <i r="2">
      <x v="39"/>
    </i>
    <i r="1">
      <x v="19"/>
      <x v="48"/>
    </i>
    <i t="blank">
      <x v="5"/>
    </i>
    <i>
      <x v="6"/>
    </i>
    <i r="1">
      <x/>
      <x v="81"/>
    </i>
    <i r="1">
      <x v="1"/>
      <x v="62"/>
    </i>
    <i r="1">
      <x v="2"/>
      <x v="80"/>
    </i>
    <i r="1">
      <x v="3"/>
      <x v="76"/>
    </i>
    <i r="1">
      <x v="4"/>
      <x v="48"/>
    </i>
    <i r="1">
      <x v="5"/>
      <x v="75"/>
    </i>
    <i r="1">
      <x v="6"/>
      <x v="58"/>
    </i>
    <i r="1">
      <x v="7"/>
      <x v="49"/>
    </i>
    <i r="1">
      <x v="8"/>
      <x v="61"/>
    </i>
    <i r="2">
      <x v="72"/>
    </i>
    <i r="2">
      <x v="88"/>
    </i>
    <i r="1">
      <x v="11"/>
      <x/>
    </i>
    <i r="2">
      <x v="69"/>
    </i>
    <i r="1">
      <x v="13"/>
      <x v="86"/>
    </i>
    <i r="1">
      <x v="14"/>
      <x v="60"/>
    </i>
    <i r="2">
      <x v="71"/>
    </i>
    <i r="2">
      <x v="94"/>
    </i>
    <i r="1">
      <x v="17"/>
      <x v="46"/>
    </i>
    <i r="1">
      <x v="18"/>
      <x v="39"/>
    </i>
    <i r="2">
      <x v="89"/>
    </i>
    <i t="blank">
      <x v="6"/>
    </i>
    <i>
      <x v="7"/>
    </i>
    <i r="1">
      <x/>
      <x v="81"/>
    </i>
    <i r="1">
      <x v="1"/>
      <x v="80"/>
    </i>
    <i r="1">
      <x v="2"/>
      <x v="62"/>
    </i>
    <i r="1">
      <x v="3"/>
      <x/>
    </i>
    <i r="1">
      <x v="4"/>
      <x v="49"/>
    </i>
    <i r="1">
      <x v="5"/>
      <x v="47"/>
    </i>
    <i r="1">
      <x v="6"/>
      <x v="72"/>
    </i>
    <i r="2">
      <x v="76"/>
    </i>
    <i r="1">
      <x v="8"/>
      <x v="58"/>
    </i>
    <i r="2">
      <x v="75"/>
    </i>
    <i r="1">
      <x v="10"/>
      <x v="46"/>
    </i>
    <i r="1">
      <x v="11"/>
      <x v="2"/>
    </i>
    <i r="2">
      <x v="10"/>
    </i>
    <i r="2">
      <x v="48"/>
    </i>
    <i r="2">
      <x v="88"/>
    </i>
    <i r="1">
      <x v="15"/>
      <x v="39"/>
    </i>
    <i r="2">
      <x v="55"/>
    </i>
    <i r="2">
      <x v="89"/>
    </i>
    <i r="1">
      <x v="18"/>
      <x v="1"/>
    </i>
    <i r="2">
      <x v="53"/>
    </i>
    <i r="2">
      <x v="71"/>
    </i>
    <i r="2">
      <x v="94"/>
    </i>
    <i t="blank">
      <x v="7"/>
    </i>
    <i>
      <x v="8"/>
    </i>
    <i r="1">
      <x/>
      <x v="81"/>
    </i>
    <i r="1">
      <x v="1"/>
      <x v="80"/>
    </i>
    <i r="1">
      <x v="2"/>
      <x v="62"/>
    </i>
    <i r="1">
      <x v="3"/>
      <x v="76"/>
    </i>
    <i r="1">
      <x v="4"/>
      <x v="2"/>
    </i>
    <i r="1">
      <x v="5"/>
      <x v="48"/>
    </i>
    <i r="1">
      <x v="6"/>
      <x v="58"/>
    </i>
    <i r="1">
      <x v="7"/>
      <x v="75"/>
    </i>
    <i r="1">
      <x v="8"/>
      <x v="49"/>
    </i>
    <i r="2">
      <x v="72"/>
    </i>
    <i r="1">
      <x v="10"/>
      <x v="53"/>
    </i>
    <i r="2">
      <x v="94"/>
    </i>
    <i r="1">
      <x v="12"/>
      <x v="71"/>
    </i>
    <i r="2">
      <x v="89"/>
    </i>
    <i r="1">
      <x v="14"/>
      <x v="46"/>
    </i>
    <i r="1">
      <x v="15"/>
      <x v="47"/>
    </i>
    <i r="1">
      <x v="16"/>
      <x v="11"/>
    </i>
    <i r="1">
      <x v="17"/>
      <x/>
    </i>
    <i r="2">
      <x v="91"/>
    </i>
    <i r="1">
      <x v="19"/>
      <x v="10"/>
    </i>
    <i t="blank">
      <x v="8"/>
    </i>
    <i>
      <x v="9"/>
    </i>
    <i r="1">
      <x/>
      <x v="80"/>
    </i>
    <i r="1">
      <x v="1"/>
      <x v="81"/>
    </i>
    <i r="1">
      <x v="2"/>
      <x v="2"/>
    </i>
    <i r="1">
      <x v="3"/>
      <x v="58"/>
    </i>
    <i r="1">
      <x v="4"/>
      <x v="48"/>
    </i>
    <i r="1">
      <x v="5"/>
      <x/>
    </i>
    <i r="2">
      <x v="49"/>
    </i>
    <i r="2">
      <x v="70"/>
    </i>
    <i r="1">
      <x v="8"/>
      <x v="72"/>
    </i>
    <i r="2">
      <x v="88"/>
    </i>
    <i r="2">
      <x v="89"/>
    </i>
    <i r="2">
      <x v="90"/>
    </i>
    <i r="1">
      <x v="12"/>
      <x v="47"/>
    </i>
    <i r="2">
      <x v="77"/>
    </i>
    <i r="2">
      <x v="94"/>
    </i>
    <i r="1">
      <x v="15"/>
      <x v="10"/>
    </i>
    <i r="2">
      <x v="69"/>
    </i>
    <i r="2">
      <x v="75"/>
    </i>
    <i r="2">
      <x v="76"/>
    </i>
    <i r="2">
      <x v="79"/>
    </i>
    <i t="blank">
      <x v="9"/>
    </i>
    <i>
      <x v="10"/>
    </i>
    <i r="1">
      <x/>
      <x v="81"/>
    </i>
    <i r="1">
      <x v="1"/>
      <x v="62"/>
    </i>
    <i r="1">
      <x v="2"/>
      <x v="80"/>
    </i>
    <i r="1">
      <x v="3"/>
      <x v="76"/>
    </i>
    <i r="1">
      <x v="4"/>
      <x v="75"/>
    </i>
    <i r="1">
      <x v="5"/>
      <x v="72"/>
    </i>
    <i r="1">
      <x v="6"/>
      <x v="69"/>
    </i>
    <i r="1">
      <x v="7"/>
      <x v="58"/>
    </i>
    <i r="1">
      <x v="8"/>
      <x/>
    </i>
    <i r="1">
      <x v="9"/>
      <x v="2"/>
    </i>
    <i r="1">
      <x v="10"/>
      <x v="71"/>
    </i>
    <i r="1">
      <x v="11"/>
      <x v="48"/>
    </i>
    <i r="1">
      <x v="12"/>
      <x v="10"/>
    </i>
    <i r="2">
      <x v="39"/>
    </i>
    <i r="1">
      <x v="14"/>
      <x v="60"/>
    </i>
    <i r="2">
      <x v="89"/>
    </i>
    <i r="1">
      <x v="16"/>
      <x v="77"/>
    </i>
    <i r="1">
      <x v="17"/>
      <x v="50"/>
    </i>
    <i r="2">
      <x v="91"/>
    </i>
    <i r="1">
      <x v="19"/>
      <x v="1"/>
    </i>
    <i r="2">
      <x v="47"/>
    </i>
    <i r="2">
      <x v="53"/>
    </i>
    <i t="blank">
      <x v="10"/>
    </i>
    <i>
      <x v="11"/>
    </i>
    <i r="1">
      <x/>
      <x v="62"/>
    </i>
    <i r="1">
      <x v="1"/>
      <x v="80"/>
    </i>
    <i r="1">
      <x v="2"/>
      <x v="81"/>
    </i>
    <i r="1">
      <x v="3"/>
      <x v="69"/>
    </i>
    <i r="2">
      <x v="76"/>
    </i>
    <i r="1">
      <x v="5"/>
      <x v="47"/>
    </i>
    <i r="2">
      <x v="89"/>
    </i>
    <i r="1">
      <x v="7"/>
      <x v="53"/>
    </i>
    <i r="2">
      <x v="72"/>
    </i>
    <i r="1">
      <x v="9"/>
      <x/>
    </i>
    <i r="2">
      <x v="2"/>
    </i>
    <i r="2">
      <x v="48"/>
    </i>
    <i r="2">
      <x v="58"/>
    </i>
    <i r="2">
      <x v="75"/>
    </i>
    <i r="2">
      <x v="94"/>
    </i>
    <i r="1">
      <x v="15"/>
      <x v="46"/>
    </i>
    <i r="2">
      <x v="90"/>
    </i>
    <i r="1">
      <x v="17"/>
      <x v="49"/>
    </i>
    <i r="2">
      <x v="55"/>
    </i>
    <i r="1">
      <x v="19"/>
      <x v="10"/>
    </i>
    <i r="2">
      <x v="39"/>
    </i>
    <i r="2">
      <x v="54"/>
    </i>
    <i r="2">
      <x v="71"/>
    </i>
    <i t="blank">
      <x v="11"/>
    </i>
    <i>
      <x v="12"/>
    </i>
    <i r="1">
      <x/>
      <x v="70"/>
    </i>
    <i r="1">
      <x v="1"/>
      <x v="62"/>
    </i>
    <i r="1">
      <x v="2"/>
      <x v="80"/>
    </i>
    <i r="1">
      <x v="3"/>
      <x v="81"/>
    </i>
    <i r="1">
      <x v="4"/>
      <x v="2"/>
    </i>
    <i r="1">
      <x v="5"/>
      <x v="76"/>
    </i>
    <i r="1">
      <x v="6"/>
      <x v="46"/>
    </i>
    <i r="2">
      <x v="94"/>
    </i>
    <i r="1">
      <x v="8"/>
      <x v="88"/>
    </i>
    <i r="1">
      <x v="9"/>
      <x v="48"/>
    </i>
    <i r="2">
      <x v="55"/>
    </i>
    <i r="2">
      <x v="72"/>
    </i>
    <i r="2">
      <x v="90"/>
    </i>
    <i r="1">
      <x v="13"/>
      <x v="71"/>
    </i>
    <i r="1">
      <x v="14"/>
      <x v="1"/>
    </i>
    <i r="2">
      <x v="10"/>
    </i>
    <i r="2">
      <x v="49"/>
    </i>
    <i r="2">
      <x v="50"/>
    </i>
    <i r="2">
      <x v="79"/>
    </i>
    <i r="1">
      <x v="19"/>
      <x v="53"/>
    </i>
    <i r="2">
      <x v="54"/>
    </i>
    <i r="2">
      <x v="58"/>
    </i>
    <i t="blank">
      <x v="12"/>
    </i>
    <i>
      <x v="13"/>
    </i>
    <i r="1">
      <x/>
      <x v="81"/>
    </i>
    <i r="1">
      <x v="1"/>
      <x v="62"/>
    </i>
    <i r="1">
      <x v="2"/>
      <x v="80"/>
    </i>
    <i r="1">
      <x v="3"/>
      <x v="76"/>
    </i>
    <i r="1">
      <x v="4"/>
      <x v="75"/>
    </i>
    <i r="1">
      <x v="5"/>
      <x v="72"/>
    </i>
    <i r="1">
      <x v="6"/>
      <x v="49"/>
    </i>
    <i r="1">
      <x v="7"/>
      <x v="58"/>
    </i>
    <i r="1">
      <x v="8"/>
      <x v="48"/>
    </i>
    <i r="1">
      <x v="9"/>
      <x v="71"/>
    </i>
    <i r="2">
      <x v="79"/>
    </i>
    <i r="1">
      <x v="11"/>
      <x/>
    </i>
    <i r="2">
      <x v="89"/>
    </i>
    <i r="1">
      <x v="13"/>
      <x v="69"/>
    </i>
    <i r="1">
      <x v="14"/>
      <x v="47"/>
    </i>
    <i r="2">
      <x v="61"/>
    </i>
    <i r="1">
      <x v="16"/>
      <x v="2"/>
    </i>
    <i r="2">
      <x v="46"/>
    </i>
    <i r="2">
      <x v="53"/>
    </i>
    <i r="1">
      <x v="19"/>
      <x v="50"/>
    </i>
    <i t="blank">
      <x v="13"/>
    </i>
    <i>
      <x v="14"/>
    </i>
    <i r="1">
      <x/>
      <x v="81"/>
    </i>
    <i r="1">
      <x v="1"/>
      <x v="80"/>
    </i>
    <i r="1">
      <x v="2"/>
      <x v="11"/>
    </i>
    <i r="1">
      <x v="3"/>
      <x v="62"/>
    </i>
    <i r="1">
      <x v="4"/>
      <x v="49"/>
    </i>
    <i r="1">
      <x v="5"/>
      <x v="2"/>
    </i>
    <i r="1">
      <x v="6"/>
      <x v="88"/>
    </i>
    <i r="1">
      <x v="7"/>
      <x/>
    </i>
    <i r="1">
      <x v="8"/>
      <x v="9"/>
    </i>
    <i r="2">
      <x v="69"/>
    </i>
    <i r="2">
      <x v="72"/>
    </i>
    <i r="1">
      <x v="11"/>
      <x v="53"/>
    </i>
    <i r="2">
      <x v="94"/>
    </i>
    <i r="1">
      <x v="13"/>
      <x v="8"/>
    </i>
    <i r="2">
      <x v="10"/>
    </i>
    <i r="2">
      <x v="27"/>
    </i>
    <i r="2">
      <x v="29"/>
    </i>
    <i r="2">
      <x v="79"/>
    </i>
    <i r="2">
      <x v="90"/>
    </i>
    <i r="1">
      <x v="19"/>
      <x v="3"/>
    </i>
    <i r="2">
      <x v="37"/>
    </i>
    <i r="2">
      <x v="75"/>
    </i>
    <i t="blank">
      <x v="14"/>
    </i>
    <i>
      <x v="15"/>
    </i>
    <i r="1">
      <x/>
      <x v="70"/>
    </i>
    <i r="1">
      <x v="1"/>
      <x v="62"/>
    </i>
    <i r="1">
      <x v="2"/>
      <x v="81"/>
    </i>
    <i r="1">
      <x v="3"/>
      <x v="80"/>
    </i>
    <i r="1">
      <x v="4"/>
      <x v="2"/>
    </i>
    <i r="1">
      <x v="5"/>
      <x/>
    </i>
    <i r="2">
      <x v="75"/>
    </i>
    <i r="1">
      <x v="7"/>
      <x v="48"/>
    </i>
    <i r="2">
      <x v="72"/>
    </i>
    <i r="1">
      <x v="9"/>
      <x v="71"/>
    </i>
    <i r="2">
      <x v="88"/>
    </i>
    <i r="1">
      <x v="11"/>
      <x v="1"/>
    </i>
    <i r="2">
      <x v="47"/>
    </i>
    <i r="2">
      <x v="55"/>
    </i>
    <i r="2">
      <x v="69"/>
    </i>
    <i r="1">
      <x v="15"/>
      <x v="10"/>
    </i>
    <i r="2">
      <x v="49"/>
    </i>
    <i r="2">
      <x v="59"/>
    </i>
    <i r="2">
      <x v="61"/>
    </i>
    <i r="2">
      <x v="77"/>
    </i>
    <i r="2">
      <x v="79"/>
    </i>
    <i r="2">
      <x v="91"/>
    </i>
    <i r="2">
      <x v="94"/>
    </i>
    <i t="blank">
      <x v="15"/>
    </i>
    <i>
      <x v="16"/>
    </i>
    <i r="1">
      <x/>
      <x v="80"/>
    </i>
    <i r="1">
      <x v="1"/>
      <x v="48"/>
    </i>
    <i r="2">
      <x v="62"/>
    </i>
    <i r="1">
      <x v="3"/>
      <x v="2"/>
    </i>
    <i r="2">
      <x v="81"/>
    </i>
    <i r="1">
      <x v="5"/>
      <x v="53"/>
    </i>
    <i r="2">
      <x v="71"/>
    </i>
    <i r="1">
      <x v="7"/>
      <x/>
    </i>
    <i r="2">
      <x v="38"/>
    </i>
    <i r="2">
      <x v="47"/>
    </i>
    <i r="2">
      <x v="58"/>
    </i>
    <i r="2">
      <x v="91"/>
    </i>
    <i r="1">
      <x v="12"/>
      <x v="39"/>
    </i>
    <i r="2">
      <x v="46"/>
    </i>
    <i r="2">
      <x v="50"/>
    </i>
    <i r="2">
      <x v="54"/>
    </i>
    <i r="2">
      <x v="55"/>
    </i>
    <i r="2">
      <x v="56"/>
    </i>
    <i r="2">
      <x v="74"/>
    </i>
    <i r="2">
      <x v="89"/>
    </i>
    <i t="blank">
      <x v="16"/>
    </i>
    <i>
      <x v="17"/>
    </i>
    <i r="1">
      <x/>
      <x v="80"/>
    </i>
    <i r="1">
      <x v="1"/>
      <x v="81"/>
    </i>
    <i r="1">
      <x v="2"/>
      <x v="48"/>
    </i>
    <i r="2">
      <x v="76"/>
    </i>
    <i r="1">
      <x v="4"/>
      <x v="2"/>
    </i>
    <i r="2">
      <x v="62"/>
    </i>
    <i r="2">
      <x v="71"/>
    </i>
    <i r="2">
      <x v="75"/>
    </i>
    <i r="1">
      <x v="8"/>
      <x/>
    </i>
    <i r="2">
      <x v="34"/>
    </i>
    <i r="2">
      <x v="42"/>
    </i>
    <i r="2">
      <x v="46"/>
    </i>
    <i r="2">
      <x v="72"/>
    </i>
    <i r="2">
      <x v="87"/>
    </i>
    <i r="2">
      <x v="91"/>
    </i>
    <i r="2">
      <x v="94"/>
    </i>
    <i r="1">
      <x v="16"/>
      <x v="11"/>
    </i>
    <i r="2">
      <x v="39"/>
    </i>
    <i r="2">
      <x v="55"/>
    </i>
    <i r="2">
      <x v="79"/>
    </i>
    <i r="2">
      <x v="88"/>
    </i>
    <i t="blank">
      <x v="17"/>
    </i>
    <i>
      <x v="18"/>
    </i>
    <i r="1">
      <x/>
      <x v="80"/>
    </i>
    <i r="1">
      <x v="1"/>
      <x v="81"/>
    </i>
    <i r="1">
      <x v="2"/>
      <x v="62"/>
    </i>
    <i r="1">
      <x v="3"/>
      <x v="58"/>
    </i>
    <i r="2">
      <x v="79"/>
    </i>
    <i r="1">
      <x v="5"/>
      <x/>
    </i>
    <i r="2">
      <x v="49"/>
    </i>
    <i r="2">
      <x v="88"/>
    </i>
    <i r="1">
      <x v="8"/>
      <x v="89"/>
    </i>
    <i r="1">
      <x v="9"/>
      <x v="76"/>
    </i>
    <i r="1">
      <x v="10"/>
      <x v="47"/>
    </i>
    <i r="2">
      <x v="94"/>
    </i>
    <i r="1">
      <x v="12"/>
      <x v="48"/>
    </i>
    <i r="2">
      <x v="72"/>
    </i>
    <i r="2">
      <x v="75"/>
    </i>
    <i r="1">
      <x v="15"/>
      <x v="1"/>
    </i>
    <i r="2">
      <x v="50"/>
    </i>
    <i r="1">
      <x v="17"/>
      <x v="2"/>
    </i>
    <i r="2">
      <x v="10"/>
    </i>
    <i r="2">
      <x v="11"/>
    </i>
    <i r="2">
      <x v="87"/>
    </i>
    <i t="blank">
      <x v="18"/>
    </i>
    <i>
      <x v="19"/>
    </i>
    <i r="1">
      <x/>
      <x v="62"/>
    </i>
    <i r="1">
      <x v="1"/>
      <x v="81"/>
    </i>
    <i r="1">
      <x v="2"/>
      <x v="49"/>
    </i>
    <i r="1">
      <x v="3"/>
      <x v="80"/>
    </i>
    <i r="1">
      <x v="4"/>
      <x v="89"/>
    </i>
    <i r="2">
      <x v="94"/>
    </i>
    <i r="1">
      <x v="6"/>
      <x v="53"/>
    </i>
    <i r="1">
      <x v="7"/>
      <x v="58"/>
    </i>
    <i r="2">
      <x v="72"/>
    </i>
    <i r="2">
      <x v="75"/>
    </i>
    <i r="1">
      <x v="10"/>
      <x v="37"/>
    </i>
    <i r="2">
      <x v="50"/>
    </i>
    <i r="2">
      <x v="69"/>
    </i>
    <i r="2">
      <x v="79"/>
    </i>
    <i r="1">
      <x v="14"/>
      <x v="2"/>
    </i>
    <i r="2">
      <x v="10"/>
    </i>
    <i r="2">
      <x v="88"/>
    </i>
    <i r="1">
      <x v="17"/>
      <x/>
    </i>
    <i r="2">
      <x v="11"/>
    </i>
    <i r="2">
      <x v="65"/>
    </i>
    <i r="2">
      <x v="76"/>
    </i>
    <i t="blank">
      <x v="19"/>
    </i>
    <i>
      <x v="20"/>
    </i>
    <i r="1">
      <x/>
      <x v="70"/>
    </i>
    <i r="2">
      <x v="81"/>
    </i>
    <i r="1">
      <x v="2"/>
      <x v="80"/>
    </i>
    <i r="1">
      <x v="3"/>
      <x v="62"/>
    </i>
    <i r="1">
      <x v="4"/>
      <x v="46"/>
    </i>
    <i r="1">
      <x v="5"/>
      <x v="55"/>
    </i>
    <i r="2">
      <x v="71"/>
    </i>
    <i r="1">
      <x v="7"/>
      <x v="75"/>
    </i>
    <i r="2">
      <x v="87"/>
    </i>
    <i r="1">
      <x v="9"/>
      <x v="2"/>
    </i>
    <i r="2">
      <x v="11"/>
    </i>
    <i r="2">
      <x v="42"/>
    </i>
    <i r="2">
      <x v="43"/>
    </i>
    <i r="2">
      <x v="54"/>
    </i>
    <i r="2">
      <x v="73"/>
    </i>
    <i r="2">
      <x v="76"/>
    </i>
    <i r="2">
      <x v="77"/>
    </i>
    <i r="2">
      <x v="82"/>
    </i>
    <i r="1">
      <x v="18"/>
      <x/>
    </i>
    <i r="2">
      <x v="3"/>
    </i>
    <i r="2">
      <x v="4"/>
    </i>
    <i r="2">
      <x v="39"/>
    </i>
    <i r="2">
      <x v="49"/>
    </i>
    <i r="2">
      <x v="69"/>
    </i>
    <i r="2">
      <x v="95"/>
    </i>
    <i t="blank">
      <x v="20"/>
    </i>
    <i>
      <x v="21"/>
    </i>
    <i r="1">
      <x/>
      <x v="81"/>
    </i>
    <i r="1">
      <x v="1"/>
      <x v="80"/>
    </i>
    <i r="1">
      <x v="2"/>
      <x v="49"/>
    </i>
    <i r="1">
      <x v="3"/>
      <x/>
    </i>
    <i r="1">
      <x v="4"/>
      <x v="79"/>
    </i>
    <i r="1">
      <x v="5"/>
      <x v="11"/>
    </i>
    <i r="2">
      <x v="48"/>
    </i>
    <i r="2">
      <x v="72"/>
    </i>
    <i r="2">
      <x v="87"/>
    </i>
    <i r="2">
      <x v="91"/>
    </i>
    <i r="1">
      <x v="10"/>
      <x v="1"/>
    </i>
    <i r="2">
      <x v="71"/>
    </i>
    <i r="2">
      <x v="78"/>
    </i>
    <i r="1">
      <x v="13"/>
      <x v="55"/>
    </i>
    <i r="2">
      <x v="62"/>
    </i>
    <i r="1">
      <x v="15"/>
      <x v="39"/>
    </i>
    <i r="2">
      <x v="47"/>
    </i>
    <i r="2">
      <x v="69"/>
    </i>
    <i r="2">
      <x v="85"/>
    </i>
    <i r="2">
      <x v="89"/>
    </i>
    <i t="blank">
      <x v="21"/>
    </i>
    <i>
      <x v="22"/>
    </i>
    <i r="1">
      <x/>
      <x v="81"/>
    </i>
    <i r="1">
      <x v="1"/>
      <x v="58"/>
    </i>
    <i r="1">
      <x v="2"/>
      <x v="62"/>
    </i>
    <i r="1">
      <x v="3"/>
      <x v="80"/>
    </i>
    <i r="1">
      <x v="4"/>
      <x v="8"/>
    </i>
    <i r="2">
      <x v="47"/>
    </i>
    <i r="2">
      <x v="72"/>
    </i>
    <i r="2">
      <x v="73"/>
    </i>
    <i r="2">
      <x v="76"/>
    </i>
    <i r="1">
      <x v="9"/>
      <x v="1"/>
    </i>
    <i r="2">
      <x v="10"/>
    </i>
    <i r="2">
      <x v="46"/>
    </i>
    <i r="2">
      <x v="48"/>
    </i>
    <i r="2">
      <x v="91"/>
    </i>
    <i r="1">
      <x v="14"/>
      <x/>
    </i>
    <i r="2">
      <x v="49"/>
    </i>
    <i r="2">
      <x v="63"/>
    </i>
    <i r="2">
      <x v="75"/>
    </i>
    <i r="1">
      <x v="18"/>
      <x v="6"/>
    </i>
    <i r="2">
      <x v="24"/>
    </i>
    <i r="2">
      <x v="45"/>
    </i>
    <i r="2">
      <x v="52"/>
    </i>
    <i r="2">
      <x v="55"/>
    </i>
    <i r="2">
      <x v="64"/>
    </i>
    <i r="2">
      <x v="77"/>
    </i>
    <i r="2">
      <x v="89"/>
    </i>
    <i r="2">
      <x v="94"/>
    </i>
    <i t="blank">
      <x v="22"/>
    </i>
    <i>
      <x v="23"/>
    </i>
    <i r="1">
      <x/>
      <x v="80"/>
    </i>
    <i r="1">
      <x v="1"/>
      <x/>
    </i>
    <i r="2">
      <x v="48"/>
    </i>
    <i r="1">
      <x v="3"/>
      <x v="87"/>
    </i>
    <i r="1">
      <x v="4"/>
      <x v="55"/>
    </i>
    <i r="2">
      <x v="71"/>
    </i>
    <i r="2">
      <x v="75"/>
    </i>
    <i r="2">
      <x v="81"/>
    </i>
    <i r="2">
      <x v="94"/>
    </i>
    <i r="1">
      <x v="9"/>
      <x v="1"/>
    </i>
    <i r="2">
      <x v="2"/>
    </i>
    <i r="2">
      <x v="10"/>
    </i>
    <i r="2">
      <x v="17"/>
    </i>
    <i r="2">
      <x v="45"/>
    </i>
    <i r="2">
      <x v="50"/>
    </i>
    <i r="2">
      <x v="53"/>
    </i>
    <i r="2">
      <x v="58"/>
    </i>
    <i r="2">
      <x v="70"/>
    </i>
    <i r="2">
      <x v="72"/>
    </i>
    <i r="2">
      <x v="79"/>
    </i>
    <i r="2">
      <x v="85"/>
    </i>
    <i t="blank">
      <x v="23"/>
    </i>
    <i>
      <x v="24"/>
    </i>
    <i r="1">
      <x/>
      <x v="81"/>
    </i>
    <i r="1">
      <x v="1"/>
      <x v="80"/>
    </i>
    <i r="1">
      <x v="2"/>
      <x v="48"/>
    </i>
    <i r="1">
      <x v="3"/>
      <x v="1"/>
    </i>
    <i r="1">
      <x v="4"/>
      <x v="58"/>
    </i>
    <i r="2">
      <x v="72"/>
    </i>
    <i r="1">
      <x v="6"/>
      <x/>
    </i>
    <i r="2">
      <x v="2"/>
    </i>
    <i r="2">
      <x v="45"/>
    </i>
    <i r="2">
      <x v="70"/>
    </i>
    <i r="2">
      <x v="87"/>
    </i>
    <i r="1">
      <x v="11"/>
      <x v="11"/>
    </i>
    <i r="2">
      <x v="46"/>
    </i>
    <i r="2">
      <x v="55"/>
    </i>
    <i r="2">
      <x v="71"/>
    </i>
    <i r="2">
      <x v="75"/>
    </i>
    <i r="2">
      <x v="77"/>
    </i>
    <i r="2">
      <x v="79"/>
    </i>
    <i r="2">
      <x v="89"/>
    </i>
    <i r="1">
      <x v="19"/>
      <x v="10"/>
    </i>
    <i r="2">
      <x v="47"/>
    </i>
    <i r="2">
      <x v="50"/>
    </i>
    <i r="2">
      <x v="51"/>
    </i>
    <i r="2">
      <x v="53"/>
    </i>
    <i r="2">
      <x v="76"/>
    </i>
    <i t="blank">
      <x v="24"/>
    </i>
    <i>
      <x v="25"/>
    </i>
    <i r="1">
      <x/>
      <x v="81"/>
    </i>
    <i r="1">
      <x v="1"/>
      <x v="80"/>
    </i>
    <i r="1">
      <x v="2"/>
      <x v="2"/>
    </i>
    <i r="1">
      <x v="3"/>
      <x v="12"/>
    </i>
    <i r="2">
      <x v="76"/>
    </i>
    <i r="1">
      <x v="5"/>
      <x v="48"/>
    </i>
    <i r="2">
      <x v="71"/>
    </i>
    <i r="2">
      <x v="75"/>
    </i>
    <i r="2">
      <x v="94"/>
    </i>
    <i r="1">
      <x v="9"/>
      <x v="10"/>
    </i>
    <i r="2">
      <x v="62"/>
    </i>
    <i r="1">
      <x v="11"/>
      <x v="58"/>
    </i>
    <i r="2">
      <x v="72"/>
    </i>
    <i r="1">
      <x v="13"/>
      <x v="39"/>
    </i>
    <i r="2">
      <x v="49"/>
    </i>
    <i r="1">
      <x v="15"/>
      <x v="25"/>
    </i>
    <i r="2">
      <x v="60"/>
    </i>
    <i r="2">
      <x v="69"/>
    </i>
    <i r="2">
      <x v="89"/>
    </i>
    <i r="1">
      <x v="19"/>
      <x v="4"/>
    </i>
    <i r="2">
      <x v="7"/>
    </i>
    <i r="2">
      <x v="42"/>
    </i>
    <i r="2">
      <x v="46"/>
    </i>
    <i r="2">
      <x v="50"/>
    </i>
    <i r="2">
      <x v="85"/>
    </i>
    <i r="2">
      <x v="88"/>
    </i>
    <i t="blank">
      <x v="25"/>
    </i>
    <i>
      <x v="26"/>
    </i>
    <i r="1">
      <x/>
      <x v="62"/>
    </i>
    <i r="1">
      <x v="1"/>
      <x v="48"/>
    </i>
    <i r="1">
      <x v="2"/>
      <x v="80"/>
    </i>
    <i r="1">
      <x v="3"/>
      <x v="81"/>
    </i>
    <i r="1">
      <x v="4"/>
      <x v="58"/>
    </i>
    <i r="1">
      <x v="5"/>
      <x v="55"/>
    </i>
    <i r="1">
      <x v="6"/>
      <x v="13"/>
    </i>
    <i r="2">
      <x v="46"/>
    </i>
    <i r="2">
      <x v="54"/>
    </i>
    <i r="2">
      <x v="70"/>
    </i>
    <i r="2">
      <x v="71"/>
    </i>
    <i r="2">
      <x v="76"/>
    </i>
    <i r="2">
      <x v="94"/>
    </i>
    <i r="1">
      <x v="13"/>
      <x/>
    </i>
    <i r="2">
      <x v="2"/>
    </i>
    <i r="2">
      <x v="39"/>
    </i>
    <i r="2">
      <x v="42"/>
    </i>
    <i r="2">
      <x v="56"/>
    </i>
    <i r="2">
      <x v="77"/>
    </i>
    <i r="1">
      <x v="19"/>
      <x v="1"/>
    </i>
    <i r="2">
      <x v="47"/>
    </i>
    <i r="2">
      <x v="49"/>
    </i>
    <i r="2">
      <x v="51"/>
    </i>
    <i r="2">
      <x v="72"/>
    </i>
    <i r="2">
      <x v="88"/>
    </i>
    <i t="blank">
      <x v="26"/>
    </i>
    <i>
      <x v="27"/>
    </i>
    <i r="1">
      <x/>
      <x v="2"/>
    </i>
    <i r="2">
      <x v="80"/>
    </i>
    <i r="1">
      <x v="2"/>
      <x v="48"/>
    </i>
    <i r="2">
      <x v="53"/>
    </i>
    <i r="2">
      <x v="72"/>
    </i>
    <i r="2">
      <x v="90"/>
    </i>
    <i r="2">
      <x v="91"/>
    </i>
    <i r="1">
      <x v="7"/>
      <x v="11"/>
    </i>
    <i r="2">
      <x v="21"/>
    </i>
    <i r="2">
      <x v="31"/>
    </i>
    <i r="2">
      <x v="46"/>
    </i>
    <i r="2">
      <x v="68"/>
    </i>
    <i r="2">
      <x v="77"/>
    </i>
    <i r="1">
      <x v="13"/>
      <x v="1"/>
    </i>
    <i r="2">
      <x v="3"/>
    </i>
    <i r="2">
      <x v="5"/>
    </i>
    <i r="2">
      <x v="6"/>
    </i>
    <i r="2">
      <x v="7"/>
    </i>
    <i r="2">
      <x v="10"/>
    </i>
    <i r="2">
      <x v="13"/>
    </i>
    <i r="2">
      <x v="14"/>
    </i>
    <i r="2">
      <x v="15"/>
    </i>
    <i r="2">
      <x v="18"/>
    </i>
    <i r="2">
      <x v="20"/>
    </i>
    <i r="2">
      <x v="22"/>
    </i>
    <i r="2">
      <x v="27"/>
    </i>
    <i r="2">
      <x v="28"/>
    </i>
    <i r="2">
      <x v="35"/>
    </i>
    <i r="2">
      <x v="42"/>
    </i>
    <i r="2">
      <x v="44"/>
    </i>
    <i r="2">
      <x v="45"/>
    </i>
    <i r="2">
      <x v="47"/>
    </i>
    <i r="2">
      <x v="50"/>
    </i>
    <i r="2">
      <x v="55"/>
    </i>
    <i r="2">
      <x v="67"/>
    </i>
    <i r="2">
      <x v="69"/>
    </i>
    <i r="2">
      <x v="70"/>
    </i>
    <i r="2">
      <x v="71"/>
    </i>
    <i r="2">
      <x v="74"/>
    </i>
    <i r="2">
      <x v="79"/>
    </i>
    <i r="2">
      <x v="81"/>
    </i>
    <i r="2">
      <x v="84"/>
    </i>
    <i r="2">
      <x v="87"/>
    </i>
    <i r="2">
      <x v="88"/>
    </i>
    <i r="2">
      <x v="89"/>
    </i>
    <i r="2">
      <x v="93"/>
    </i>
    <i r="2">
      <x v="94"/>
    </i>
    <i r="2">
      <x v="96"/>
    </i>
    <i r="2">
      <x v="97"/>
    </i>
    <i t="blank">
      <x v="27"/>
    </i>
    <i>
      <x v="28"/>
    </i>
    <i r="1">
      <x/>
      <x v="81"/>
    </i>
    <i r="1">
      <x v="1"/>
      <x v="80"/>
    </i>
    <i r="1">
      <x v="2"/>
      <x v="2"/>
    </i>
    <i r="2">
      <x v="48"/>
    </i>
    <i r="1">
      <x v="4"/>
      <x v="71"/>
    </i>
    <i r="1">
      <x v="5"/>
      <x v="62"/>
    </i>
    <i r="2">
      <x v="76"/>
    </i>
    <i r="1">
      <x v="7"/>
      <x v="28"/>
    </i>
    <i r="2">
      <x v="42"/>
    </i>
    <i r="2">
      <x v="55"/>
    </i>
    <i r="2">
      <x v="59"/>
    </i>
    <i r="2">
      <x v="91"/>
    </i>
    <i r="2">
      <x v="94"/>
    </i>
    <i r="1">
      <x v="13"/>
      <x v="3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6"/>
    </i>
    <i r="2">
      <x v="17"/>
    </i>
    <i r="2">
      <x v="23"/>
    </i>
    <i r="2">
      <x v="25"/>
    </i>
    <i r="2">
      <x v="32"/>
    </i>
    <i r="2">
      <x v="34"/>
    </i>
    <i r="2">
      <x v="36"/>
    </i>
    <i r="2">
      <x v="40"/>
    </i>
    <i r="2">
      <x v="45"/>
    </i>
    <i r="2">
      <x v="46"/>
    </i>
    <i r="2">
      <x v="50"/>
    </i>
    <i r="2">
      <x v="51"/>
    </i>
    <i r="2">
      <x v="53"/>
    </i>
    <i r="2">
      <x v="57"/>
    </i>
    <i r="2">
      <x v="58"/>
    </i>
    <i r="2">
      <x v="63"/>
    </i>
    <i r="2">
      <x v="74"/>
    </i>
    <i r="2">
      <x v="75"/>
    </i>
    <i r="2">
      <x v="83"/>
    </i>
    <i r="2">
      <x v="85"/>
    </i>
    <i r="2">
      <x v="86"/>
    </i>
    <i r="2">
      <x v="87"/>
    </i>
    <i r="2">
      <x v="90"/>
    </i>
    <i r="2">
      <x v="92"/>
    </i>
    <i r="2">
      <x v="96"/>
    </i>
    <i r="2">
      <x v="98"/>
    </i>
    <i t="blank">
      <x v="28"/>
    </i>
    <i>
      <x v="29"/>
    </i>
    <i r="1">
      <x/>
      <x v="80"/>
    </i>
    <i r="1">
      <x v="1"/>
      <x v="81"/>
    </i>
    <i r="1">
      <x v="2"/>
      <x v="62"/>
    </i>
    <i r="1">
      <x v="3"/>
      <x v="48"/>
    </i>
    <i r="1">
      <x v="4"/>
      <x v="2"/>
    </i>
    <i r="1">
      <x v="5"/>
      <x v="55"/>
    </i>
    <i r="2">
      <x v="76"/>
    </i>
    <i r="1">
      <x v="7"/>
      <x v="53"/>
    </i>
    <i r="1">
      <x v="8"/>
      <x/>
    </i>
    <i r="2">
      <x v="6"/>
    </i>
    <i r="2">
      <x v="10"/>
    </i>
    <i r="2">
      <x v="46"/>
    </i>
    <i r="1">
      <x v="12"/>
      <x v="3"/>
    </i>
    <i r="2">
      <x v="17"/>
    </i>
    <i r="2">
      <x v="35"/>
    </i>
    <i r="2">
      <x v="39"/>
    </i>
    <i r="2">
      <x v="47"/>
    </i>
    <i r="2">
      <x v="50"/>
    </i>
    <i r="2">
      <x v="52"/>
    </i>
    <i r="2">
      <x v="66"/>
    </i>
    <i r="2">
      <x v="75"/>
    </i>
    <i r="2">
      <x v="78"/>
    </i>
    <i r="2">
      <x v="87"/>
    </i>
    <i r="2">
      <x v="89"/>
    </i>
    <i r="2">
      <x v="91"/>
    </i>
    <i t="blank">
      <x v="29"/>
    </i>
    <i>
      <x v="30"/>
    </i>
    <i r="1">
      <x/>
      <x v="81"/>
    </i>
    <i r="1">
      <x v="1"/>
      <x v="46"/>
    </i>
    <i r="2">
      <x v="48"/>
    </i>
    <i r="2">
      <x v="80"/>
    </i>
    <i r="1">
      <x v="4"/>
      <x v="69"/>
    </i>
    <i r="1">
      <x v="5"/>
      <x/>
    </i>
    <i r="2">
      <x v="8"/>
    </i>
    <i r="2">
      <x v="49"/>
    </i>
    <i r="2">
      <x v="87"/>
    </i>
    <i r="2">
      <x v="88"/>
    </i>
    <i r="2">
      <x v="94"/>
    </i>
    <i r="1">
      <x v="11"/>
      <x v="4"/>
    </i>
    <i r="2">
      <x v="7"/>
    </i>
    <i r="2">
      <x v="11"/>
    </i>
    <i r="2">
      <x v="33"/>
    </i>
    <i r="2">
      <x v="39"/>
    </i>
    <i r="2">
      <x v="57"/>
    </i>
    <i r="2">
      <x v="58"/>
    </i>
    <i r="2">
      <x v="60"/>
    </i>
    <i r="2">
      <x v="72"/>
    </i>
    <i r="2">
      <x v="90"/>
    </i>
    <i r="2">
      <x v="91"/>
    </i>
    <i t="blank">
      <x v="30"/>
    </i>
    <i>
      <x v="31"/>
    </i>
    <i r="1">
      <x/>
      <x v="80"/>
    </i>
    <i r="1">
      <x v="1"/>
      <x v="81"/>
    </i>
    <i r="1">
      <x v="2"/>
      <x v="48"/>
    </i>
    <i r="1">
      <x v="3"/>
      <x/>
    </i>
    <i r="1">
      <x v="4"/>
      <x v="46"/>
    </i>
    <i r="2">
      <x v="49"/>
    </i>
    <i r="1">
      <x v="6"/>
      <x v="1"/>
    </i>
    <i r="2">
      <x v="2"/>
    </i>
    <i r="2">
      <x v="10"/>
    </i>
    <i r="2">
      <x v="11"/>
    </i>
    <i r="2">
      <x v="47"/>
    </i>
    <i r="2">
      <x v="55"/>
    </i>
    <i r="2">
      <x v="89"/>
    </i>
    <i r="1">
      <x v="13"/>
      <x v="26"/>
    </i>
    <i r="2">
      <x v="30"/>
    </i>
    <i r="2">
      <x v="31"/>
    </i>
    <i r="2">
      <x v="39"/>
    </i>
    <i r="2">
      <x v="42"/>
    </i>
    <i r="2">
      <x v="50"/>
    </i>
    <i r="2">
      <x v="53"/>
    </i>
    <i r="2">
      <x v="54"/>
    </i>
    <i r="2">
      <x v="70"/>
    </i>
    <i r="2">
      <x v="74"/>
    </i>
    <i r="2">
      <x v="93"/>
    </i>
    <i r="2">
      <x v="94"/>
    </i>
    <i t="blank">
      <x v="31"/>
    </i>
    <i>
      <x v="32"/>
    </i>
    <i r="1">
      <x/>
      <x v="81"/>
    </i>
    <i r="1">
      <x v="1"/>
      <x v="80"/>
    </i>
    <i r="1">
      <x v="2"/>
      <x v="2"/>
    </i>
    <i r="1">
      <x v="3"/>
      <x v="55"/>
    </i>
    <i r="1">
      <x v="4"/>
      <x v="94"/>
    </i>
    <i r="1">
      <x v="5"/>
      <x v="48"/>
    </i>
    <i r="1">
      <x v="6"/>
      <x/>
    </i>
    <i r="1">
      <x v="7"/>
      <x v="88"/>
    </i>
    <i r="1">
      <x v="8"/>
      <x v="42"/>
    </i>
    <i r="2">
      <x v="47"/>
    </i>
    <i r="2">
      <x v="71"/>
    </i>
    <i r="2">
      <x v="76"/>
    </i>
    <i r="2">
      <x v="89"/>
    </i>
    <i r="1">
      <x v="13"/>
      <x v="69"/>
    </i>
    <i r="1">
      <x v="14"/>
      <x v="8"/>
    </i>
    <i r="2">
      <x v="46"/>
    </i>
    <i r="2">
      <x v="50"/>
    </i>
    <i r="2">
      <x v="58"/>
    </i>
    <i r="1">
      <x v="18"/>
      <x v="1"/>
    </i>
    <i r="2">
      <x v="5"/>
    </i>
    <i r="2">
      <x v="6"/>
    </i>
    <i r="2">
      <x v="19"/>
    </i>
    <i r="2">
      <x v="39"/>
    </i>
    <i r="2">
      <x v="41"/>
    </i>
    <i r="2">
      <x v="45"/>
    </i>
    <i r="2">
      <x v="49"/>
    </i>
    <i r="2">
      <x v="53"/>
    </i>
    <i r="2">
      <x v="78"/>
    </i>
    <i r="2">
      <x v="79"/>
    </i>
    <i r="2">
      <x v="91"/>
    </i>
    <i t="blank">
      <x v="32"/>
    </i>
    <i>
      <x v="33"/>
    </i>
    <i r="1">
      <x/>
      <x v="62"/>
    </i>
    <i r="1">
      <x v="1"/>
      <x v="80"/>
    </i>
    <i r="1">
      <x v="2"/>
      <x v="81"/>
    </i>
    <i r="1">
      <x v="3"/>
      <x v="48"/>
    </i>
    <i r="1">
      <x v="4"/>
      <x v="55"/>
    </i>
    <i r="2">
      <x v="89"/>
    </i>
    <i r="1">
      <x v="6"/>
      <x v="46"/>
    </i>
    <i r="2">
      <x v="71"/>
    </i>
    <i r="1">
      <x v="8"/>
      <x/>
    </i>
    <i r="2">
      <x v="54"/>
    </i>
    <i r="1">
      <x v="10"/>
      <x v="39"/>
    </i>
    <i r="2">
      <x v="90"/>
    </i>
    <i r="1">
      <x v="12"/>
      <x v="2"/>
    </i>
    <i r="2">
      <x v="49"/>
    </i>
    <i r="2">
      <x v="72"/>
    </i>
    <i r="1">
      <x v="15"/>
      <x v="45"/>
    </i>
    <i r="2">
      <x v="47"/>
    </i>
    <i r="2">
      <x v="50"/>
    </i>
    <i r="2">
      <x v="56"/>
    </i>
    <i r="2">
      <x v="61"/>
    </i>
    <i r="2">
      <x v="79"/>
    </i>
    <i r="2">
      <x v="94"/>
    </i>
    <i t="blank">
      <x v="33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492">
      <pivotArea field="2" type="button" dataOnly="0" labelOnly="1" outline="0" axis="axisRow" fieldPosition="0"/>
    </format>
    <format dxfId="491">
      <pivotArea outline="0" fieldPosition="0">
        <references count="1">
          <reference field="4294967294" count="1">
            <x v="0"/>
          </reference>
        </references>
      </pivotArea>
    </format>
    <format dxfId="490">
      <pivotArea outline="0" fieldPosition="0">
        <references count="1">
          <reference field="4294967294" count="1">
            <x v="1"/>
          </reference>
        </references>
      </pivotArea>
    </format>
    <format dxfId="489">
      <pivotArea outline="0" fieldPosition="0">
        <references count="1">
          <reference field="4294967294" count="1">
            <x v="2"/>
          </reference>
        </references>
      </pivotArea>
    </format>
    <format dxfId="488">
      <pivotArea outline="0" fieldPosition="0">
        <references count="1">
          <reference field="4294967294" count="1">
            <x v="3"/>
          </reference>
        </references>
      </pivotArea>
    </format>
    <format dxfId="487">
      <pivotArea outline="0" fieldPosition="0">
        <references count="1">
          <reference field="4294967294" count="1">
            <x v="4"/>
          </reference>
        </references>
      </pivotArea>
    </format>
    <format dxfId="486">
      <pivotArea outline="0" fieldPosition="0">
        <references count="1">
          <reference field="4294967294" count="1">
            <x v="5"/>
          </reference>
        </references>
      </pivotArea>
    </format>
    <format dxfId="485">
      <pivotArea outline="0" fieldPosition="0">
        <references count="1">
          <reference field="4294967294" count="1">
            <x v="6"/>
          </reference>
        </references>
      </pivotArea>
    </format>
    <format dxfId="484">
      <pivotArea field="2" type="button" dataOnly="0" labelOnly="1" outline="0" axis="axisRow" fieldPosition="0"/>
    </format>
    <format dxfId="48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2">
      <pivotArea field="2" type="button" dataOnly="0" labelOnly="1" outline="0" axis="axisRow" fieldPosition="0"/>
    </format>
    <format dxfId="4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0">
      <pivotArea field="2" type="button" dataOnly="0" labelOnly="1" outline="0" axis="axisRow" fieldPosition="0"/>
    </format>
    <format dxfId="47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7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7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76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27EA9F-CA4E-4D82-9AD4-F24734225E2C}" name="LTBL_03000" displayName="LTBL_03000" ref="B4:I20" totalsRowCount="1">
  <autoFilter ref="B4:I19" xr:uid="{9827EA9F-CA4E-4D82-9AD4-F24734225E2C}"/>
  <tableColumns count="8">
    <tableColumn id="9" xr3:uid="{027CEA44-9BC7-43A8-963A-F0D676A3826F}" name="産業大分類" totalsRowLabel="合計" totalsRowDxfId="475"/>
    <tableColumn id="10" xr3:uid="{53493BCB-8FC0-48D7-B93E-78248670907C}" name="総数／事業所数" totalsRowFunction="custom" totalsRowDxfId="474" dataCellStyle="桁区切り" totalsRowCellStyle="桁区切り">
      <totalsRowFormula>SUM(LTBL_03000[総数／事業所数])</totalsRowFormula>
    </tableColumn>
    <tableColumn id="11" xr3:uid="{5A64FDFF-3E27-48CB-9A4F-BA9CDD9086B9}" name="総数／構成比" dataDxfId="473"/>
    <tableColumn id="12" xr3:uid="{405BB06A-655F-451D-A60A-39A3101AC7E9}" name="個人／事業所数" totalsRowFunction="sum" totalsRowDxfId="472" dataCellStyle="桁区切り" totalsRowCellStyle="桁区切り"/>
    <tableColumn id="13" xr3:uid="{C5238170-A6E4-401E-80A9-D39673F60028}" name="個人／構成比" dataDxfId="471"/>
    <tableColumn id="14" xr3:uid="{7AFE2CC3-CFBA-4598-A286-6479459B4BD8}" name="法人／事業所数" totalsRowFunction="sum" totalsRowDxfId="470" dataCellStyle="桁区切り" totalsRowCellStyle="桁区切り"/>
    <tableColumn id="15" xr3:uid="{E7BB6622-F941-404F-B441-5C66536EDE04}" name="法人／構成比" dataDxfId="469"/>
    <tableColumn id="16" xr3:uid="{F6313879-78C6-4C2A-B02A-33F7E31EF50E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1B6931-662F-4318-A06D-8382737B41B7}" name="M_TABLE_03000" displayName="M_TABLE_03000" ref="B23:I43" totalsRowShown="0">
  <autoFilter ref="B23:I43" xr:uid="{0E1B6931-662F-4318-A06D-8382737B41B7}"/>
  <tableColumns count="8">
    <tableColumn id="9" xr3:uid="{62AFB756-6569-49C6-BBB0-F5B5C517146D}" name="産業中分類上位２０"/>
    <tableColumn id="10" xr3:uid="{BE1C936F-440B-4D83-9BB2-4F752CA56289}" name="総数／事業所数" dataCellStyle="桁区切り"/>
    <tableColumn id="11" xr3:uid="{279F2F8E-0AB2-44BE-B064-7E755083B7FE}" name="総数／構成比" dataDxfId="467"/>
    <tableColumn id="12" xr3:uid="{427FF640-2F09-4D03-B6BE-3E7B2679F4D2}" name="個人／事業所数" dataCellStyle="桁区切り"/>
    <tableColumn id="13" xr3:uid="{2EF7E531-571F-4ACC-9902-9AB4C3E46971}" name="個人／構成比" dataDxfId="466"/>
    <tableColumn id="14" xr3:uid="{E97EA986-B433-459F-BA49-2D03D2260F12}" name="法人／事業所数" dataCellStyle="桁区切り"/>
    <tableColumn id="15" xr3:uid="{710BA5D0-EC5D-4058-A42B-F3F5DA3CBF02}" name="法人／構成比" dataDxfId="465"/>
    <tableColumn id="16" xr3:uid="{ABFCE6D7-22A7-4BF7-9381-5F7E659D1453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5809BE-5829-41C3-9801-A6B4B24EDFB5}" name="S_TABLE_03000" displayName="S_TABLE_03000" ref="B46:I66" totalsRowShown="0">
  <autoFilter ref="B46:I66" xr:uid="{445809BE-5829-41C3-9801-A6B4B24EDFB5}"/>
  <tableColumns count="8">
    <tableColumn id="9" xr3:uid="{7D72B677-F515-436F-BF1C-8EBE2D3B66AC}" name="産業小分類上位２０"/>
    <tableColumn id="10" xr3:uid="{289D8C87-4220-41DC-8A6D-4A4A36A4E0E9}" name="総数／事業所数" dataCellStyle="桁区切り"/>
    <tableColumn id="11" xr3:uid="{6F7AFCED-F523-4A2B-8C38-B64D47791E1F}" name="総数／構成比" dataDxfId="464"/>
    <tableColumn id="12" xr3:uid="{2893DF0C-8DEB-4DBB-8FC8-E9B440F7F7F5}" name="個人／事業所数" dataCellStyle="桁区切り"/>
    <tableColumn id="13" xr3:uid="{DA952941-FDB8-452F-B6D2-43966C874E0A}" name="個人／構成比" dataDxfId="463"/>
    <tableColumn id="14" xr3:uid="{54307904-3E12-412D-9A19-E161AD66E729}" name="法人／事業所数" dataCellStyle="桁区切り"/>
    <tableColumn id="15" xr3:uid="{F980B8F6-C4C9-453F-A2BA-1E95E9C0D944}" name="法人／構成比" dataDxfId="462"/>
    <tableColumn id="16" xr3:uid="{3FC890E9-7CEB-4D1D-858E-42AF3A507C5D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403C91-C45C-4CF8-B692-CB96EF8AE8FA}" name="LTBL_03201" displayName="LTBL_03201" ref="B4:I20" totalsRowCount="1">
  <autoFilter ref="B4:I19" xr:uid="{80403C91-C45C-4CF8-B692-CB96EF8AE8FA}"/>
  <tableColumns count="8">
    <tableColumn id="9" xr3:uid="{EC41ADB4-F89C-4865-ACF5-6C1CF49772C3}" name="産業大分類" totalsRowLabel="合計" totalsRowDxfId="461"/>
    <tableColumn id="10" xr3:uid="{FFF38C35-67D3-482F-A3F6-70781B865578}" name="総数／事業所数" totalsRowFunction="custom" totalsRowDxfId="460" dataCellStyle="桁区切り" totalsRowCellStyle="桁区切り">
      <totalsRowFormula>SUM(LTBL_03201[総数／事業所数])</totalsRowFormula>
    </tableColumn>
    <tableColumn id="11" xr3:uid="{5626BB43-AF43-4166-839B-013B1374361A}" name="総数／構成比" dataDxfId="459"/>
    <tableColumn id="12" xr3:uid="{BF62F0EF-9540-4A82-9C65-B05A365864B5}" name="個人／事業所数" totalsRowFunction="sum" totalsRowDxfId="458" dataCellStyle="桁区切り" totalsRowCellStyle="桁区切り"/>
    <tableColumn id="13" xr3:uid="{8D1D2C08-653A-43B7-BCAA-34EBF11D3E82}" name="個人／構成比" dataDxfId="457"/>
    <tableColumn id="14" xr3:uid="{AC1BE663-6521-41BF-81F1-A94BDB220DC5}" name="法人／事業所数" totalsRowFunction="sum" totalsRowDxfId="456" dataCellStyle="桁区切り" totalsRowCellStyle="桁区切り"/>
    <tableColumn id="15" xr3:uid="{6141ED00-4033-4504-AE9B-0DB6CA6A470C}" name="法人／構成比" dataDxfId="455"/>
    <tableColumn id="16" xr3:uid="{3D17F924-99FC-45F3-B7EE-F70993408C50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8C127E-A853-4294-889C-2F82AC6DA8F0}" name="M_TABLE_03201" displayName="M_TABLE_03201" ref="B23:I43" totalsRowShown="0">
  <autoFilter ref="B23:I43" xr:uid="{3F8C127E-A853-4294-889C-2F82AC6DA8F0}"/>
  <tableColumns count="8">
    <tableColumn id="9" xr3:uid="{B22359BB-173F-4D19-B30B-192ACB221DB8}" name="産業中分類上位２０"/>
    <tableColumn id="10" xr3:uid="{BAC5D8B8-6033-42E4-9233-0E8F6EDC9AE6}" name="総数／事業所数" dataCellStyle="桁区切り"/>
    <tableColumn id="11" xr3:uid="{C5DAC374-ACBC-4FA9-807E-1B1B7F7AE389}" name="総数／構成比" dataDxfId="453"/>
    <tableColumn id="12" xr3:uid="{C1376B44-2CD5-4FF3-B6BF-AE3C9C2F8230}" name="個人／事業所数" dataCellStyle="桁区切り"/>
    <tableColumn id="13" xr3:uid="{E2543896-FEB9-46B5-9B25-286A7AB437CE}" name="個人／構成比" dataDxfId="452"/>
    <tableColumn id="14" xr3:uid="{DF9CFB8A-6F61-4D13-8C60-BFE726A357C4}" name="法人／事業所数" dataCellStyle="桁区切り"/>
    <tableColumn id="15" xr3:uid="{21480EE0-D208-4702-B7B5-53E9DE1DEE00}" name="法人／構成比" dataDxfId="451"/>
    <tableColumn id="16" xr3:uid="{96D52CBC-EF55-4C89-9B15-CDA9ECD57331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5BF116-A64E-4A4F-8AC7-5FC92820B510}" name="S_TABLE_03201" displayName="S_TABLE_03201" ref="B46:I67" totalsRowShown="0">
  <autoFilter ref="B46:I67" xr:uid="{CD5BF116-A64E-4A4F-8AC7-5FC92820B510}"/>
  <tableColumns count="8">
    <tableColumn id="9" xr3:uid="{4EDC13AF-92E9-419E-8031-D7202B080C6B}" name="産業小分類上位２０"/>
    <tableColumn id="10" xr3:uid="{EBC52B49-2F78-47C8-8583-B695CAFD752C}" name="総数／事業所数" dataCellStyle="桁区切り"/>
    <tableColumn id="11" xr3:uid="{FBDE3DAC-1BB5-44FD-8D8E-FD49E1B8D9D7}" name="総数／構成比" dataDxfId="450"/>
    <tableColumn id="12" xr3:uid="{2E72DE07-43D2-4A4D-8997-F2BCFF3FC1D2}" name="個人／事業所数" dataCellStyle="桁区切り"/>
    <tableColumn id="13" xr3:uid="{87D3BC36-C84B-45CE-963D-5E36CDB468E6}" name="個人／構成比" dataDxfId="449"/>
    <tableColumn id="14" xr3:uid="{2D794559-F129-4E0D-9B8C-F9A22205C0B4}" name="法人／事業所数" dataCellStyle="桁区切り"/>
    <tableColumn id="15" xr3:uid="{7949ADD2-F19E-4D4B-8BEC-32DC0A835DBC}" name="法人／構成比" dataDxfId="448"/>
    <tableColumn id="16" xr3:uid="{DD27831E-21F5-4927-BE0E-32CB8B74B342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EBC066B-B2A6-4152-ACDF-F3ADD603ED7F}" name="LTBL_03202" displayName="LTBL_03202" ref="B4:I20" totalsRowCount="1">
  <autoFilter ref="B4:I19" xr:uid="{EEBC066B-B2A6-4152-ACDF-F3ADD603ED7F}"/>
  <tableColumns count="8">
    <tableColumn id="9" xr3:uid="{5512BB4E-E590-465E-919D-4F681EF320BD}" name="産業大分類" totalsRowLabel="合計" totalsRowDxfId="447"/>
    <tableColumn id="10" xr3:uid="{E8C64F0A-94E7-46B7-9C11-7F271285FB0A}" name="総数／事業所数" totalsRowFunction="custom" totalsRowDxfId="446" dataCellStyle="桁区切り" totalsRowCellStyle="桁区切り">
      <totalsRowFormula>SUM(LTBL_03202[総数／事業所数])</totalsRowFormula>
    </tableColumn>
    <tableColumn id="11" xr3:uid="{633EBD4D-8F8F-46B9-9373-48F574F5A499}" name="総数／構成比" dataDxfId="445"/>
    <tableColumn id="12" xr3:uid="{81716DBD-6444-4263-A749-C1E636363175}" name="個人／事業所数" totalsRowFunction="sum" totalsRowDxfId="444" dataCellStyle="桁区切り" totalsRowCellStyle="桁区切り"/>
    <tableColumn id="13" xr3:uid="{6DED03A9-66B0-4132-8577-0FAF001C4C08}" name="個人／構成比" dataDxfId="443"/>
    <tableColumn id="14" xr3:uid="{466AFD6F-A462-4E71-B71A-5EA5C51CCFEB}" name="法人／事業所数" totalsRowFunction="sum" totalsRowDxfId="442" dataCellStyle="桁区切り" totalsRowCellStyle="桁区切り"/>
    <tableColumn id="15" xr3:uid="{CC08E2E7-E3A1-4197-B119-F6CCB1475D46}" name="法人／構成比" dataDxfId="441"/>
    <tableColumn id="16" xr3:uid="{4F0C3659-7E75-40B6-ACA8-994329103983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A48FC27-300B-4F1D-B950-9403FEFE025B}" name="M_TABLE_03202" displayName="M_TABLE_03202" ref="B23:I43" totalsRowShown="0">
  <autoFilter ref="B23:I43" xr:uid="{2A48FC27-300B-4F1D-B950-9403FEFE025B}"/>
  <tableColumns count="8">
    <tableColumn id="9" xr3:uid="{7DFCBDAB-BF66-4FEF-B209-CC3576680271}" name="産業中分類上位２０"/>
    <tableColumn id="10" xr3:uid="{37CCE2A2-5B4B-4B5C-A05F-5CBBDB3B75B4}" name="総数／事業所数" dataCellStyle="桁区切り"/>
    <tableColumn id="11" xr3:uid="{8E233F57-9771-441E-92B8-6E2B5B968ED5}" name="総数／構成比" dataDxfId="439"/>
    <tableColumn id="12" xr3:uid="{542D8D8E-C067-4EEB-8B7B-B35E2CBEE8B2}" name="個人／事業所数" dataCellStyle="桁区切り"/>
    <tableColumn id="13" xr3:uid="{744E57B5-F6DD-4F39-8937-B49444B904BA}" name="個人／構成比" dataDxfId="438"/>
    <tableColumn id="14" xr3:uid="{799CE5D0-358F-489E-9BF7-A633ACFF71BE}" name="法人／事業所数" dataCellStyle="桁区切り"/>
    <tableColumn id="15" xr3:uid="{03B1C2FB-384A-4731-A81F-29A62D8CE86F}" name="法人／構成比" dataDxfId="437"/>
    <tableColumn id="16" xr3:uid="{C40504E8-38F2-45D6-8FC5-2F599D81F30D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505194C-ACA2-4C48-8F02-B1138C5E9C46}" name="S_TABLE_03202" displayName="S_TABLE_03202" ref="B46:I68" totalsRowShown="0">
  <autoFilter ref="B46:I68" xr:uid="{9505194C-ACA2-4C48-8F02-B1138C5E9C46}"/>
  <tableColumns count="8">
    <tableColumn id="9" xr3:uid="{ED672B04-BAF1-4345-850F-8BF02262073C}" name="産業小分類上位２０"/>
    <tableColumn id="10" xr3:uid="{24E37336-0348-4F5C-B421-0E9C0E69564B}" name="総数／事業所数" dataCellStyle="桁区切り"/>
    <tableColumn id="11" xr3:uid="{5E09C7AD-52E9-4B7D-A763-DCCF46A4A97D}" name="総数／構成比" dataDxfId="436"/>
    <tableColumn id="12" xr3:uid="{FDF8E6B6-D152-45E3-9176-2D434B258C31}" name="個人／事業所数" dataCellStyle="桁区切り"/>
    <tableColumn id="13" xr3:uid="{A14E8336-46D6-47C7-ABBC-15F0A6B7040D}" name="個人／構成比" dataDxfId="435"/>
    <tableColumn id="14" xr3:uid="{FE07BF35-A9FC-4994-8279-4E793202E69C}" name="法人／事業所数" dataCellStyle="桁区切り"/>
    <tableColumn id="15" xr3:uid="{EE033B20-FED3-4DAF-B0BC-8B4188F45218}" name="法人／構成比" dataDxfId="434"/>
    <tableColumn id="16" xr3:uid="{D39469F5-4732-4AEC-97ED-EE1B940B4E72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E703AEA-B773-4B6C-8264-F31CA93436D5}" name="LTBL_03203" displayName="LTBL_03203" ref="B4:I20" totalsRowCount="1">
  <autoFilter ref="B4:I19" xr:uid="{AE703AEA-B773-4B6C-8264-F31CA93436D5}"/>
  <tableColumns count="8">
    <tableColumn id="9" xr3:uid="{46241C1B-4EC8-473B-B292-DB23F6460974}" name="産業大分類" totalsRowLabel="合計" totalsRowDxfId="433"/>
    <tableColumn id="10" xr3:uid="{275D9BC9-71ED-46DE-8177-649EA5B7C772}" name="総数／事業所数" totalsRowFunction="custom" totalsRowDxfId="432" dataCellStyle="桁区切り" totalsRowCellStyle="桁区切り">
      <totalsRowFormula>SUM(LTBL_03203[総数／事業所数])</totalsRowFormula>
    </tableColumn>
    <tableColumn id="11" xr3:uid="{E8CEE221-30F7-48BC-996D-0F05B67175C5}" name="総数／構成比" dataDxfId="431"/>
    <tableColumn id="12" xr3:uid="{23A425C7-DA77-46F4-91D5-C15532615E3F}" name="個人／事業所数" totalsRowFunction="sum" totalsRowDxfId="430" dataCellStyle="桁区切り" totalsRowCellStyle="桁区切り"/>
    <tableColumn id="13" xr3:uid="{9593F482-9D73-4B7E-871C-153F60B06439}" name="個人／構成比" dataDxfId="429"/>
    <tableColumn id="14" xr3:uid="{F5E62182-3B47-4AD7-8FC9-3F70CE8510DB}" name="法人／事業所数" totalsRowFunction="sum" totalsRowDxfId="428" dataCellStyle="桁区切り" totalsRowCellStyle="桁区切り"/>
    <tableColumn id="15" xr3:uid="{6E74EE19-C4CA-449B-831F-F6CDB38E9ABB}" name="法人／構成比" dataDxfId="427"/>
    <tableColumn id="16" xr3:uid="{126193A5-F6B8-4C50-B3E1-472DE3B1A205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CDF97A5-DDDB-4507-9E6B-670C6CA9451C}" name="M_TABLE_03203" displayName="M_TABLE_03203" ref="B23:I43" totalsRowShown="0">
  <autoFilter ref="B23:I43" xr:uid="{BCDF97A5-DDDB-4507-9E6B-670C6CA9451C}"/>
  <tableColumns count="8">
    <tableColumn id="9" xr3:uid="{C479B5BC-B45F-48C6-B395-46E14EC76A5D}" name="産業中分類上位２０"/>
    <tableColumn id="10" xr3:uid="{13F8E7BB-7CCC-4144-9018-8FBA4F2BDBA0}" name="総数／事業所数" dataCellStyle="桁区切り"/>
    <tableColumn id="11" xr3:uid="{6E461E36-AE59-4CB2-9C5D-1443B654EE29}" name="総数／構成比" dataDxfId="425"/>
    <tableColumn id="12" xr3:uid="{429498FA-8628-49A3-B4EF-CA6D0D0E2177}" name="個人／事業所数" dataCellStyle="桁区切り"/>
    <tableColumn id="13" xr3:uid="{A73D7829-E918-49B7-B0B2-0BBBBFDD4838}" name="個人／構成比" dataDxfId="424"/>
    <tableColumn id="14" xr3:uid="{14B22692-7454-4A5D-B77D-F981FDFB4938}" name="法人／事業所数" dataCellStyle="桁区切り"/>
    <tableColumn id="15" xr3:uid="{29153E50-F538-44BF-8AF2-A8FB607B63B4}" name="法人／構成比" dataDxfId="423"/>
    <tableColumn id="16" xr3:uid="{D6C828EE-AD60-4C28-BC0B-F42C7E981171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16A950B-1000-4A0B-9EA9-DF0EADB108AB}" name="S_TABLE_03203" displayName="S_TABLE_03203" ref="B46:I69" totalsRowShown="0">
  <autoFilter ref="B46:I69" xr:uid="{416A950B-1000-4A0B-9EA9-DF0EADB108AB}"/>
  <tableColumns count="8">
    <tableColumn id="9" xr3:uid="{906F3106-642A-4444-8CA0-49CE34CA4112}" name="産業小分類上位２０"/>
    <tableColumn id="10" xr3:uid="{243987C2-9895-4E0E-B70E-A0016F262720}" name="総数／事業所数" dataCellStyle="桁区切り"/>
    <tableColumn id="11" xr3:uid="{09DB3D95-2AFD-4CC9-9432-EBF195DE7DAB}" name="総数／構成比" dataDxfId="422"/>
    <tableColumn id="12" xr3:uid="{AB73A247-9EAB-4EE3-8FDC-6DA5FD367C0F}" name="個人／事業所数" dataCellStyle="桁区切り"/>
    <tableColumn id="13" xr3:uid="{212EFE65-4C85-42FB-941F-17C231F185C5}" name="個人／構成比" dataDxfId="421"/>
    <tableColumn id="14" xr3:uid="{5ADC5D51-B45A-4F8D-A919-8655B75C7662}" name="法人／事業所数" dataCellStyle="桁区切り"/>
    <tableColumn id="15" xr3:uid="{C9FFC4B0-7BFD-4C1D-B1D8-A398B17E7DD7}" name="法人／構成比" dataDxfId="420"/>
    <tableColumn id="16" xr3:uid="{E7EDD8C8-21D2-4EE3-A19E-5C4BB66C4F90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C6E89F6-FD43-47C5-8312-D3B87EDE8615}" name="LTBL_03205" displayName="LTBL_03205" ref="B4:I20" totalsRowCount="1">
  <autoFilter ref="B4:I19" xr:uid="{1C6E89F6-FD43-47C5-8312-D3B87EDE8615}"/>
  <tableColumns count="8">
    <tableColumn id="9" xr3:uid="{49E4E369-DE52-41C8-ACCC-CBB6822026F7}" name="産業大分類" totalsRowLabel="合計" totalsRowDxfId="419"/>
    <tableColumn id="10" xr3:uid="{31110641-4126-4E3A-80C0-E2E64D12F2F7}" name="総数／事業所数" totalsRowFunction="custom" totalsRowDxfId="418" dataCellStyle="桁区切り" totalsRowCellStyle="桁区切り">
      <totalsRowFormula>SUM(LTBL_03205[総数／事業所数])</totalsRowFormula>
    </tableColumn>
    <tableColumn id="11" xr3:uid="{CEC1CD0E-D9E0-438F-81DE-6902129A3C5C}" name="総数／構成比" dataDxfId="417"/>
    <tableColumn id="12" xr3:uid="{8DF69526-5134-4C0D-B50C-B89ACA7C642E}" name="個人／事業所数" totalsRowFunction="sum" totalsRowDxfId="416" dataCellStyle="桁区切り" totalsRowCellStyle="桁区切り"/>
    <tableColumn id="13" xr3:uid="{3BC19E70-32AC-4FB9-A58A-DA731942748D}" name="個人／構成比" dataDxfId="415"/>
    <tableColumn id="14" xr3:uid="{5AE71CD3-36B2-4F16-93BF-35603AC4F9E8}" name="法人／事業所数" totalsRowFunction="sum" totalsRowDxfId="414" dataCellStyle="桁区切り" totalsRowCellStyle="桁区切り"/>
    <tableColumn id="15" xr3:uid="{E4B1638D-87D6-4504-8D99-7C886D0FA432}" name="法人／構成比" dataDxfId="413"/>
    <tableColumn id="16" xr3:uid="{4E5FA797-F7F1-408F-9AE4-71D341384AA5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14BA8C6-19E4-4822-9A1D-6D131847E740}" name="M_TABLE_03205" displayName="M_TABLE_03205" ref="B23:I43" totalsRowShown="0">
  <autoFilter ref="B23:I43" xr:uid="{C14BA8C6-19E4-4822-9A1D-6D131847E740}"/>
  <tableColumns count="8">
    <tableColumn id="9" xr3:uid="{B85EF344-03D0-4809-AEE5-1F7E519D4F31}" name="産業中分類上位２０"/>
    <tableColumn id="10" xr3:uid="{6F72F12C-C637-4B19-998A-10303A2FFA24}" name="総数／事業所数" dataCellStyle="桁区切り"/>
    <tableColumn id="11" xr3:uid="{98B503F4-644E-4FED-94F7-5B70B012790E}" name="総数／構成比" dataDxfId="411"/>
    <tableColumn id="12" xr3:uid="{FF922F66-B335-4AA5-98DB-AAB2C84A55E5}" name="個人／事業所数" dataCellStyle="桁区切り"/>
    <tableColumn id="13" xr3:uid="{43BDD6B6-79EE-4579-B15F-6C0C2FFAFCC4}" name="個人／構成比" dataDxfId="410"/>
    <tableColumn id="14" xr3:uid="{AA2BED5A-482D-4706-8796-1A3717424497}" name="法人／事業所数" dataCellStyle="桁区切り"/>
    <tableColumn id="15" xr3:uid="{A80A5390-AFB7-4399-9065-933960891B95}" name="法人／構成比" dataDxfId="409"/>
    <tableColumn id="16" xr3:uid="{AD356D2E-FD13-471E-908E-CEC5E34558DC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4587FA1-9098-415B-9EF5-38EC2307A640}" name="S_TABLE_03205" displayName="S_TABLE_03205" ref="B46:I66" totalsRowShown="0">
  <autoFilter ref="B46:I66" xr:uid="{04587FA1-9098-415B-9EF5-38EC2307A640}"/>
  <tableColumns count="8">
    <tableColumn id="9" xr3:uid="{88968396-D966-43B7-A4D7-49BBC91E1872}" name="産業小分類上位２０"/>
    <tableColumn id="10" xr3:uid="{CBE6CC50-439C-4022-8A53-86720463D1A2}" name="総数／事業所数" dataCellStyle="桁区切り"/>
    <tableColumn id="11" xr3:uid="{A4E003EE-203A-43D6-B4E8-2A69506786B4}" name="総数／構成比" dataDxfId="408"/>
    <tableColumn id="12" xr3:uid="{F64D7010-C52E-41E4-B85E-A7B367EF0E15}" name="個人／事業所数" dataCellStyle="桁区切り"/>
    <tableColumn id="13" xr3:uid="{880F9222-10D0-4769-847F-57EE3F09554F}" name="個人／構成比" dataDxfId="407"/>
    <tableColumn id="14" xr3:uid="{C466AAEA-A6D8-428E-B436-8748BDD5469A}" name="法人／事業所数" dataCellStyle="桁区切り"/>
    <tableColumn id="15" xr3:uid="{A58C73A1-626C-4D20-ADDF-4ED5F129829D}" name="法人／構成比" dataDxfId="406"/>
    <tableColumn id="16" xr3:uid="{BD07B060-843D-46A5-92ED-E2F0C90C4804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9235204-6E79-40BC-B163-B89E02AE3664}" name="LTBL_03206" displayName="LTBL_03206" ref="B4:I20" totalsRowCount="1">
  <autoFilter ref="B4:I19" xr:uid="{F9235204-6E79-40BC-B163-B89E02AE3664}"/>
  <tableColumns count="8">
    <tableColumn id="9" xr3:uid="{67EA34DE-2249-42A7-9032-F5E65A0693F7}" name="産業大分類" totalsRowLabel="合計" totalsRowDxfId="405"/>
    <tableColumn id="10" xr3:uid="{F8110FF6-88F4-4A3A-B44F-B36D767C0569}" name="総数／事業所数" totalsRowFunction="custom" totalsRowDxfId="404" dataCellStyle="桁区切り" totalsRowCellStyle="桁区切り">
      <totalsRowFormula>SUM(LTBL_03206[総数／事業所数])</totalsRowFormula>
    </tableColumn>
    <tableColumn id="11" xr3:uid="{D5C06C12-49F2-4075-8AB0-D3A12F392120}" name="総数／構成比" dataDxfId="403"/>
    <tableColumn id="12" xr3:uid="{DAF42750-CC69-4A35-927B-FBF9DD5F4F04}" name="個人／事業所数" totalsRowFunction="sum" totalsRowDxfId="402" dataCellStyle="桁区切り" totalsRowCellStyle="桁区切り"/>
    <tableColumn id="13" xr3:uid="{788785F9-65FD-498F-843D-BDA456CB587A}" name="個人／構成比" dataDxfId="401"/>
    <tableColumn id="14" xr3:uid="{03E3FD96-5CBE-4A4B-B3AC-E8CDAC2D92EB}" name="法人／事業所数" totalsRowFunction="sum" totalsRowDxfId="400" dataCellStyle="桁区切り" totalsRowCellStyle="桁区切り"/>
    <tableColumn id="15" xr3:uid="{2C2C5B30-9AF2-4DC1-B143-4DC2B1B808EC}" name="法人／構成比" dataDxfId="399"/>
    <tableColumn id="16" xr3:uid="{BF8EED65-D715-41DD-8B86-3B92EC7E3C2D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C59082B-BFC9-4B20-993A-B68AE0FD47ED}" name="M_TABLE_03206" displayName="M_TABLE_03206" ref="B23:I43" totalsRowShown="0">
  <autoFilter ref="B23:I43" xr:uid="{8C59082B-BFC9-4B20-993A-B68AE0FD47ED}"/>
  <tableColumns count="8">
    <tableColumn id="9" xr3:uid="{D8F452CC-CFF3-42F0-97E0-04F4E4E9E121}" name="産業中分類上位２０"/>
    <tableColumn id="10" xr3:uid="{7627BBDF-21B8-4F50-B675-27157592526A}" name="総数／事業所数" dataCellStyle="桁区切り"/>
    <tableColumn id="11" xr3:uid="{AC9D0917-F01C-4ACA-9493-7B5F07B2E73F}" name="総数／構成比" dataDxfId="397"/>
    <tableColumn id="12" xr3:uid="{268976B4-279A-42B3-A398-18398977D005}" name="個人／事業所数" dataCellStyle="桁区切り"/>
    <tableColumn id="13" xr3:uid="{D40FF736-FDAB-4C97-A1C0-C8D867EBCC1F}" name="個人／構成比" dataDxfId="396"/>
    <tableColumn id="14" xr3:uid="{3133D256-8CB8-4DF9-BDE8-4CE35DE27E41}" name="法人／事業所数" dataCellStyle="桁区切り"/>
    <tableColumn id="15" xr3:uid="{A8212345-9DBD-4E8D-82DA-043F175AFFB6}" name="法人／構成比" dataDxfId="395"/>
    <tableColumn id="16" xr3:uid="{A60F50B0-A36A-4A4E-B327-024829EA9BF0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23D1AA4-C09B-47CF-A094-32EC866578AC}" name="S_TABLE_03206" displayName="S_TABLE_03206" ref="B46:I66" totalsRowShown="0">
  <autoFilter ref="B46:I66" xr:uid="{523D1AA4-C09B-47CF-A094-32EC866578AC}"/>
  <tableColumns count="8">
    <tableColumn id="9" xr3:uid="{F987D203-41F5-412B-83AC-7B99030D2816}" name="産業小分類上位２０"/>
    <tableColumn id="10" xr3:uid="{DF9573F7-3439-4CA7-9D6B-4F9D8CB9BD1D}" name="総数／事業所数" dataCellStyle="桁区切り"/>
    <tableColumn id="11" xr3:uid="{8A4EF085-D5CA-4F81-83E0-C4AF59C85DB1}" name="総数／構成比" dataDxfId="394"/>
    <tableColumn id="12" xr3:uid="{916167D7-92B9-47DC-81B0-AC9529813321}" name="個人／事業所数" dataCellStyle="桁区切り"/>
    <tableColumn id="13" xr3:uid="{0D18D98D-D074-47A7-816D-D0CFD0CA2139}" name="個人／構成比" dataDxfId="393"/>
    <tableColumn id="14" xr3:uid="{EBEDDC02-8A86-46C2-BECA-A4C29EB99F4C}" name="法人／事業所数" dataCellStyle="桁区切り"/>
    <tableColumn id="15" xr3:uid="{387CB6D3-6CEE-4F9F-8D98-4FB18B678674}" name="法人／構成比" dataDxfId="392"/>
    <tableColumn id="16" xr3:uid="{EDD703FD-18E2-4436-BA4A-47C6264B9913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899872A-323D-47AE-A9B4-26C5693B67B5}" name="LTBL_03207" displayName="LTBL_03207" ref="B4:I20" totalsRowCount="1">
  <autoFilter ref="B4:I19" xr:uid="{6899872A-323D-47AE-A9B4-26C5693B67B5}"/>
  <tableColumns count="8">
    <tableColumn id="9" xr3:uid="{417F45EE-B72C-4F04-A02F-A68CB63533C8}" name="産業大分類" totalsRowLabel="合計" totalsRowDxfId="391"/>
    <tableColumn id="10" xr3:uid="{2CB2E66D-F123-4403-84B8-3259EED3FC58}" name="総数／事業所数" totalsRowFunction="custom" totalsRowDxfId="390" dataCellStyle="桁区切り" totalsRowCellStyle="桁区切り">
      <totalsRowFormula>SUM(LTBL_03207[総数／事業所数])</totalsRowFormula>
    </tableColumn>
    <tableColumn id="11" xr3:uid="{3EF46055-5B2D-44E6-9365-72957DFA5CF7}" name="総数／構成比" dataDxfId="389"/>
    <tableColumn id="12" xr3:uid="{399625D5-94CC-460E-A828-AE630A1B2C26}" name="個人／事業所数" totalsRowFunction="sum" totalsRowDxfId="388" dataCellStyle="桁区切り" totalsRowCellStyle="桁区切り"/>
    <tableColumn id="13" xr3:uid="{F2FF974E-2761-4843-8CA3-5D931CE8010B}" name="個人／構成比" dataDxfId="387"/>
    <tableColumn id="14" xr3:uid="{08F3A5F4-1982-494A-A932-BA55D3B01199}" name="法人／事業所数" totalsRowFunction="sum" totalsRowDxfId="386" dataCellStyle="桁区切り" totalsRowCellStyle="桁区切り"/>
    <tableColumn id="15" xr3:uid="{3493098A-0F0F-498D-B0A0-6A362611A876}" name="法人／構成比" dataDxfId="385"/>
    <tableColumn id="16" xr3:uid="{CE2486FB-E554-48A6-AFC0-D6BAD059347D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6C8C58F-7D6A-456D-8025-3ADB5DFF8091}" name="M_TABLE_03207" displayName="M_TABLE_03207" ref="B23:I43" totalsRowShown="0">
  <autoFilter ref="B23:I43" xr:uid="{D6C8C58F-7D6A-456D-8025-3ADB5DFF8091}"/>
  <tableColumns count="8">
    <tableColumn id="9" xr3:uid="{2DC15404-9B14-4E29-8038-0807D9FA0862}" name="産業中分類上位２０"/>
    <tableColumn id="10" xr3:uid="{25C68198-C1F7-4F5F-B7AE-5B962AC4817E}" name="総数／事業所数" dataCellStyle="桁区切り"/>
    <tableColumn id="11" xr3:uid="{425B89A3-C2E5-4E44-BAF8-37FB426DCCBC}" name="総数／構成比" dataDxfId="383"/>
    <tableColumn id="12" xr3:uid="{C3C508AE-D715-477F-A0A0-29F6E723C0C8}" name="個人／事業所数" dataCellStyle="桁区切り"/>
    <tableColumn id="13" xr3:uid="{4207D704-BD8A-4BD2-8E2D-91443A612865}" name="個人／構成比" dataDxfId="382"/>
    <tableColumn id="14" xr3:uid="{4011DF39-5EAC-448E-BE88-7E0379E3B925}" name="法人／事業所数" dataCellStyle="桁区切り"/>
    <tableColumn id="15" xr3:uid="{741238D7-20F2-4A65-8F4C-6C665C8EA7AA}" name="法人／構成比" dataDxfId="381"/>
    <tableColumn id="16" xr3:uid="{32777D8A-C024-48DF-B61E-8150BA6CC8B6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889F928-9F7F-46AE-B4CF-8B9AA8E8D1BF}" name="S_TABLE_03207" displayName="S_TABLE_03207" ref="B46:I66" totalsRowShown="0">
  <autoFilter ref="B46:I66" xr:uid="{A889F928-9F7F-46AE-B4CF-8B9AA8E8D1BF}"/>
  <tableColumns count="8">
    <tableColumn id="9" xr3:uid="{3BE05A15-8115-48CD-867E-4FA0E1390731}" name="産業小分類上位２０"/>
    <tableColumn id="10" xr3:uid="{BC08AA69-1D1C-4470-8C2F-65C822A52C56}" name="総数／事業所数" dataCellStyle="桁区切り"/>
    <tableColumn id="11" xr3:uid="{4A95A9DB-7606-4223-AFCF-0797D9707B98}" name="総数／構成比" dataDxfId="380"/>
    <tableColumn id="12" xr3:uid="{2E5BA156-DB08-4FBF-8968-951B72707135}" name="個人／事業所数" dataCellStyle="桁区切り"/>
    <tableColumn id="13" xr3:uid="{3EE17796-D974-48E3-8346-4B906C70758A}" name="個人／構成比" dataDxfId="379"/>
    <tableColumn id="14" xr3:uid="{071F4482-992F-4AAA-8983-FBC90B457FC7}" name="法人／事業所数" dataCellStyle="桁区切り"/>
    <tableColumn id="15" xr3:uid="{0090BB7D-A002-4F9C-A171-77AAEA0BAEA0}" name="法人／構成比" dataDxfId="378"/>
    <tableColumn id="16" xr3:uid="{9C4377BA-17D5-4834-8B08-1DF8E2FE1975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D3C4D51-5822-41D4-9E98-98F9CBD8D346}" name="LTBL_03208" displayName="LTBL_03208" ref="B4:I20" totalsRowCount="1">
  <autoFilter ref="B4:I19" xr:uid="{4D3C4D51-5822-41D4-9E98-98F9CBD8D346}"/>
  <tableColumns count="8">
    <tableColumn id="9" xr3:uid="{F6808420-76A6-49CA-AEE5-67C8BF83C0BC}" name="産業大分類" totalsRowLabel="合計" totalsRowDxfId="377"/>
    <tableColumn id="10" xr3:uid="{18BE97CE-4DB3-49B6-A888-B6ACC2073818}" name="総数／事業所数" totalsRowFunction="custom" totalsRowDxfId="376" dataCellStyle="桁区切り" totalsRowCellStyle="桁区切り">
      <totalsRowFormula>SUM(LTBL_03208[総数／事業所数])</totalsRowFormula>
    </tableColumn>
    <tableColumn id="11" xr3:uid="{8EFE7C84-38CF-4276-9A08-BC86140007B3}" name="総数／構成比" dataDxfId="375"/>
    <tableColumn id="12" xr3:uid="{E71E965C-004B-4F57-9FCC-B31206FF7CA7}" name="個人／事業所数" totalsRowFunction="sum" totalsRowDxfId="374" dataCellStyle="桁区切り" totalsRowCellStyle="桁区切り"/>
    <tableColumn id="13" xr3:uid="{8F399C27-6484-484F-960D-59550F5B7F33}" name="個人／構成比" dataDxfId="373"/>
    <tableColumn id="14" xr3:uid="{A4F51DBF-0DC7-4381-9E10-ECEEC8B20B7A}" name="法人／事業所数" totalsRowFunction="sum" totalsRowDxfId="372" dataCellStyle="桁区切り" totalsRowCellStyle="桁区切り"/>
    <tableColumn id="15" xr3:uid="{F20B0265-9F8F-47A9-BE44-9D284321E8E2}" name="法人／構成比" dataDxfId="371"/>
    <tableColumn id="16" xr3:uid="{7F82E57C-4FA9-4216-8F42-BAC28D9A41AD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2B8008C-EAFA-466C-9349-1DBFA8E45DDA}" name="M_TABLE_03208" displayName="M_TABLE_03208" ref="B23:I44" totalsRowShown="0">
  <autoFilter ref="B23:I44" xr:uid="{92B8008C-EAFA-466C-9349-1DBFA8E45DDA}"/>
  <tableColumns count="8">
    <tableColumn id="9" xr3:uid="{6EC3749B-6AD8-4BA6-8745-00FEE21F40B8}" name="産業中分類上位２０"/>
    <tableColumn id="10" xr3:uid="{B97DEED1-FC33-4BD1-BE80-3394DB02DD29}" name="総数／事業所数" dataCellStyle="桁区切り"/>
    <tableColumn id="11" xr3:uid="{31FBBB9F-0DB9-4B95-9E7D-947E6CC5D982}" name="総数／構成比" dataDxfId="369"/>
    <tableColumn id="12" xr3:uid="{5EAB3E99-01A6-46B7-B59E-77EEE5C8ACD1}" name="個人／事業所数" dataCellStyle="桁区切り"/>
    <tableColumn id="13" xr3:uid="{819EA52D-DC97-4F78-804E-506BE5B91490}" name="個人／構成比" dataDxfId="368"/>
    <tableColumn id="14" xr3:uid="{907AD20C-0B44-475E-981C-68C046B7EA34}" name="法人／事業所数" dataCellStyle="桁区切り"/>
    <tableColumn id="15" xr3:uid="{B6B5FE62-EBAF-4DE2-B3A2-DFCBDF9B9FA8}" name="法人／構成比" dataDxfId="367"/>
    <tableColumn id="16" xr3:uid="{95CD4E09-2664-4D17-BA4E-5660F9F5F0BE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E9083C7-75B3-4FD0-9FBB-DD7CE00EB333}" name="S_TABLE_03208" displayName="S_TABLE_03208" ref="B47:I69" totalsRowShown="0">
  <autoFilter ref="B47:I69" xr:uid="{2E9083C7-75B3-4FD0-9FBB-DD7CE00EB333}"/>
  <tableColumns count="8">
    <tableColumn id="9" xr3:uid="{0EFD9C99-40A3-4A8C-A47D-29328775028B}" name="産業小分類上位２０"/>
    <tableColumn id="10" xr3:uid="{D5CA0381-5C89-4A1C-940E-BB309146703B}" name="総数／事業所数" dataCellStyle="桁区切り"/>
    <tableColumn id="11" xr3:uid="{CD86442C-1406-4A00-A3C5-E33EDE798905}" name="総数／構成比" dataDxfId="366"/>
    <tableColumn id="12" xr3:uid="{5D0BC007-02C5-45CA-865D-9C0A245B9E9F}" name="個人／事業所数" dataCellStyle="桁区切り"/>
    <tableColumn id="13" xr3:uid="{74487002-52D7-441E-AD1C-B064B727EC78}" name="個人／構成比" dataDxfId="365"/>
    <tableColumn id="14" xr3:uid="{889E171C-202E-4815-B857-E97139E265DC}" name="法人／事業所数" dataCellStyle="桁区切り"/>
    <tableColumn id="15" xr3:uid="{EDE0E86A-812C-46CD-BCC4-6E4B91188E16}" name="法人／構成比" dataDxfId="364"/>
    <tableColumn id="16" xr3:uid="{81E630F5-A607-489E-B02E-6A8ED3D4122F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4283A15-A10F-4390-AB40-8994C1C468D5}" name="LTBL_03209" displayName="LTBL_03209" ref="B4:I20" totalsRowCount="1">
  <autoFilter ref="B4:I19" xr:uid="{C4283A15-A10F-4390-AB40-8994C1C468D5}"/>
  <tableColumns count="8">
    <tableColumn id="9" xr3:uid="{C6509F64-3B2A-4DFF-BC12-21B56B5C6FB3}" name="産業大分類" totalsRowLabel="合計" totalsRowDxfId="363"/>
    <tableColumn id="10" xr3:uid="{4FAB8A58-2EA0-4246-A948-D7E7EFC4E5D2}" name="総数／事業所数" totalsRowFunction="custom" totalsRowDxfId="362" dataCellStyle="桁区切り" totalsRowCellStyle="桁区切り">
      <totalsRowFormula>SUM(LTBL_03209[総数／事業所数])</totalsRowFormula>
    </tableColumn>
    <tableColumn id="11" xr3:uid="{6922C74B-597E-4309-9EB4-5CA428DA0207}" name="総数／構成比" dataDxfId="361"/>
    <tableColumn id="12" xr3:uid="{76412DC8-250C-44C1-B977-FAC91ED61876}" name="個人／事業所数" totalsRowFunction="sum" totalsRowDxfId="360" dataCellStyle="桁区切り" totalsRowCellStyle="桁区切り"/>
    <tableColumn id="13" xr3:uid="{4A0F229A-4527-43C7-9FFC-F35982F99AAC}" name="個人／構成比" dataDxfId="359"/>
    <tableColumn id="14" xr3:uid="{1169B36D-3CD1-49D4-BE08-1063D7E97C63}" name="法人／事業所数" totalsRowFunction="sum" totalsRowDxfId="358" dataCellStyle="桁区切り" totalsRowCellStyle="桁区切り"/>
    <tableColumn id="15" xr3:uid="{B4A607C5-E075-4A65-80C7-F29852D86419}" name="法人／構成比" dataDxfId="357"/>
    <tableColumn id="16" xr3:uid="{FC5852F7-1AB3-4B8D-A3BB-5DB9FC5359A9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50D153A-5B95-449F-BF21-DE0B2FAC2750}" name="M_TABLE_03209" displayName="M_TABLE_03209" ref="B23:I43" totalsRowShown="0">
  <autoFilter ref="B23:I43" xr:uid="{450D153A-5B95-449F-BF21-DE0B2FAC2750}"/>
  <tableColumns count="8">
    <tableColumn id="9" xr3:uid="{D653AA12-4146-4D9C-9C23-1B55D72DFC2A}" name="産業中分類上位２０"/>
    <tableColumn id="10" xr3:uid="{C74B4A66-D648-47B5-B84C-FCF0C769EBB9}" name="総数／事業所数" dataCellStyle="桁区切り"/>
    <tableColumn id="11" xr3:uid="{B5567017-E0EA-4399-918C-DE4F54EADEC0}" name="総数／構成比" dataDxfId="355"/>
    <tableColumn id="12" xr3:uid="{B9DD7E13-298F-4E2E-80E5-AF96733A9F1A}" name="個人／事業所数" dataCellStyle="桁区切り"/>
    <tableColumn id="13" xr3:uid="{91986B72-7A4F-4A98-9F9F-E7D99D165F9B}" name="個人／構成比" dataDxfId="354"/>
    <tableColumn id="14" xr3:uid="{D9D3DBDA-0224-4CDA-9FF3-AD8BFC616728}" name="法人／事業所数" dataCellStyle="桁区切り"/>
    <tableColumn id="15" xr3:uid="{7B82246E-A71E-4130-BF34-FDD7427B17AF}" name="法人／構成比" dataDxfId="353"/>
    <tableColumn id="16" xr3:uid="{69ACB04E-6186-4F03-A01A-B1568DA4DDC9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5280BCF-B286-4898-ACFF-82D82BA90EFA}" name="S_TABLE_03209" displayName="S_TABLE_03209" ref="B46:I66" totalsRowShown="0">
  <autoFilter ref="B46:I66" xr:uid="{E5280BCF-B286-4898-ACFF-82D82BA90EFA}"/>
  <tableColumns count="8">
    <tableColumn id="9" xr3:uid="{24A8D866-0761-4347-8E97-396A874F2ACA}" name="産業小分類上位２０"/>
    <tableColumn id="10" xr3:uid="{6C054203-7CDF-4C98-AA70-6E68EEE8C0E9}" name="総数／事業所数" dataCellStyle="桁区切り"/>
    <tableColumn id="11" xr3:uid="{4B3E204D-D118-4C32-B467-8EFA3DACC6EB}" name="総数／構成比" dataDxfId="352"/>
    <tableColumn id="12" xr3:uid="{87260DA1-F098-4892-A129-C11754A1CC91}" name="個人／事業所数" dataCellStyle="桁区切り"/>
    <tableColumn id="13" xr3:uid="{80F163A8-8DE2-4C6C-BFF1-0A1BCFD4FD99}" name="個人／構成比" dataDxfId="351"/>
    <tableColumn id="14" xr3:uid="{63BE4CC9-0C9B-4999-B786-145723E9B351}" name="法人／事業所数" dataCellStyle="桁区切り"/>
    <tableColumn id="15" xr3:uid="{9A653335-69FD-40D5-B32A-BDEF3D76013D}" name="法人／構成比" dataDxfId="350"/>
    <tableColumn id="16" xr3:uid="{B72BA9FD-37E3-4C48-B5C2-C5E5D044DAA0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7D2DDA3-3446-48CA-9941-B9CC9DE8DCEA}" name="LTBL_03210" displayName="LTBL_03210" ref="B4:I20" totalsRowCount="1">
  <autoFilter ref="B4:I19" xr:uid="{87D2DDA3-3446-48CA-9941-B9CC9DE8DCEA}"/>
  <tableColumns count="8">
    <tableColumn id="9" xr3:uid="{A57F6406-E581-40AC-A75C-765DF6F5F9B4}" name="産業大分類" totalsRowLabel="合計" totalsRowDxfId="349"/>
    <tableColumn id="10" xr3:uid="{E3042CE9-7148-4133-8CF9-78C3AAE364FC}" name="総数／事業所数" totalsRowFunction="custom" totalsRowDxfId="348" dataCellStyle="桁区切り" totalsRowCellStyle="桁区切り">
      <totalsRowFormula>SUM(LTBL_03210[総数／事業所数])</totalsRowFormula>
    </tableColumn>
    <tableColumn id="11" xr3:uid="{4FC2E032-E8F5-4994-B637-15FDF6DEF28D}" name="総数／構成比" dataDxfId="347"/>
    <tableColumn id="12" xr3:uid="{02E8D447-B350-47F6-A589-1431A714CC73}" name="個人／事業所数" totalsRowFunction="sum" totalsRowDxfId="346" dataCellStyle="桁区切り" totalsRowCellStyle="桁区切り"/>
    <tableColumn id="13" xr3:uid="{41ADF26F-4F7A-495F-B8A1-D0570F0B2BBB}" name="個人／構成比" dataDxfId="345"/>
    <tableColumn id="14" xr3:uid="{4CDDDC03-EF4A-43B8-A49B-9DEC08CBD9F3}" name="法人／事業所数" totalsRowFunction="sum" totalsRowDxfId="344" dataCellStyle="桁区切り" totalsRowCellStyle="桁区切り"/>
    <tableColumn id="15" xr3:uid="{77E2E0CF-4066-404B-8E3C-8220B9B44E25}" name="法人／構成比" dataDxfId="343"/>
    <tableColumn id="16" xr3:uid="{BD70908A-C831-4EC8-A137-0EA8D256892D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07F90C3-AA62-40D0-8332-8D99F4510CAE}" name="M_TABLE_03210" displayName="M_TABLE_03210" ref="B23:I47" totalsRowShown="0">
  <autoFilter ref="B23:I47" xr:uid="{207F90C3-AA62-40D0-8332-8D99F4510CAE}"/>
  <tableColumns count="8">
    <tableColumn id="9" xr3:uid="{9AD7EDD6-4262-4BBF-B04C-AC793DE66642}" name="産業中分類上位２０"/>
    <tableColumn id="10" xr3:uid="{351CC077-CBE2-4FF2-9DB9-6607E6472C80}" name="総数／事業所数" dataCellStyle="桁区切り"/>
    <tableColumn id="11" xr3:uid="{03A53D60-9A1B-4C11-AD38-C4C1712129FF}" name="総数／構成比" dataDxfId="341"/>
    <tableColumn id="12" xr3:uid="{2D94ABB1-979E-406E-91C1-C042F020701A}" name="個人／事業所数" dataCellStyle="桁区切り"/>
    <tableColumn id="13" xr3:uid="{0FFE55D4-7E30-4A71-839C-7E903FF40DCE}" name="個人／構成比" dataDxfId="340"/>
    <tableColumn id="14" xr3:uid="{5FFFD6B5-E375-4BF0-A642-12250185E421}" name="法人／事業所数" dataCellStyle="桁区切り"/>
    <tableColumn id="15" xr3:uid="{B945FE99-A49A-4F91-BF8E-1420A0FDA533}" name="法人／構成比" dataDxfId="339"/>
    <tableColumn id="16" xr3:uid="{46E5A4A4-D797-4E2C-9F17-FF6978DFA3D7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EA13A76-B519-4015-BD28-EE0681008B90}" name="S_TABLE_03210" displayName="S_TABLE_03210" ref="B50:I70" totalsRowShown="0">
  <autoFilter ref="B50:I70" xr:uid="{3EA13A76-B519-4015-BD28-EE0681008B90}"/>
  <tableColumns count="8">
    <tableColumn id="9" xr3:uid="{032B2FF7-353B-4859-9932-B6FC993CE8C9}" name="産業小分類上位２０"/>
    <tableColumn id="10" xr3:uid="{1958A486-238E-45EA-A3C3-C399DAD27672}" name="総数／事業所数" dataCellStyle="桁区切り"/>
    <tableColumn id="11" xr3:uid="{475B0A2F-9B16-4271-B07E-3BB5F7C38B27}" name="総数／構成比" dataDxfId="338"/>
    <tableColumn id="12" xr3:uid="{9E96BA8D-45A7-4F3D-8E02-5FE58AFAC14B}" name="個人／事業所数" dataCellStyle="桁区切り"/>
    <tableColumn id="13" xr3:uid="{8EC5F50C-0D37-40E0-84EC-25DEEF033B75}" name="個人／構成比" dataDxfId="337"/>
    <tableColumn id="14" xr3:uid="{540E5CC9-FA67-4822-924B-2E560216B545}" name="法人／事業所数" dataCellStyle="桁区切り"/>
    <tableColumn id="15" xr3:uid="{6DB07EB9-1117-41B2-BD59-84BD2BF8A638}" name="法人／構成比" dataDxfId="336"/>
    <tableColumn id="16" xr3:uid="{6C879133-73F6-4492-9524-2ADE57F42A71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25B36C0-FB28-43A3-AD38-075D0A7C9CCC}" name="LTBL_03211" displayName="LTBL_03211" ref="B4:I20" totalsRowCount="1">
  <autoFilter ref="B4:I19" xr:uid="{F25B36C0-FB28-43A3-AD38-075D0A7C9CCC}"/>
  <tableColumns count="8">
    <tableColumn id="9" xr3:uid="{357633B4-65EB-4497-AF1A-5135C2A752D1}" name="産業大分類" totalsRowLabel="合計" totalsRowDxfId="335"/>
    <tableColumn id="10" xr3:uid="{77818EC0-30D4-4544-9ED4-5BAE4F7223A2}" name="総数／事業所数" totalsRowFunction="custom" totalsRowDxfId="334" dataCellStyle="桁区切り" totalsRowCellStyle="桁区切り">
      <totalsRowFormula>SUM(LTBL_03211[総数／事業所数])</totalsRowFormula>
    </tableColumn>
    <tableColumn id="11" xr3:uid="{5A2C11EE-55E9-4055-9DCE-F409B17AA2DF}" name="総数／構成比" dataDxfId="333"/>
    <tableColumn id="12" xr3:uid="{C0CD39A1-7C31-4E1B-8914-81B3AB745F05}" name="個人／事業所数" totalsRowFunction="sum" totalsRowDxfId="332" dataCellStyle="桁区切り" totalsRowCellStyle="桁区切り"/>
    <tableColumn id="13" xr3:uid="{2354BE61-CCFC-4306-8E58-7D9E1BD33C45}" name="個人／構成比" dataDxfId="331"/>
    <tableColumn id="14" xr3:uid="{AE09BDC8-B5E3-4CC5-A75A-80B191966341}" name="法人／事業所数" totalsRowFunction="sum" totalsRowDxfId="330" dataCellStyle="桁区切り" totalsRowCellStyle="桁区切り"/>
    <tableColumn id="15" xr3:uid="{1BFE24C8-1792-4A05-90A6-D5A49B5B0223}" name="法人／構成比" dataDxfId="329"/>
    <tableColumn id="16" xr3:uid="{393C9BB2-1954-4F54-A66E-83DBEDF9C15E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44D015E-E677-4C49-A50C-148A00530293}" name="M_TABLE_03211" displayName="M_TABLE_03211" ref="B23:I43" totalsRowShown="0">
  <autoFilter ref="B23:I43" xr:uid="{844D015E-E677-4C49-A50C-148A00530293}"/>
  <tableColumns count="8">
    <tableColumn id="9" xr3:uid="{F5939739-8577-40D0-8A8B-D5D25A5278FF}" name="産業中分類上位２０"/>
    <tableColumn id="10" xr3:uid="{2DD9B4D9-6738-4A80-B7B8-5D613E65BC2C}" name="総数／事業所数" dataCellStyle="桁区切り"/>
    <tableColumn id="11" xr3:uid="{829F1D27-8CE8-439A-B6E0-F5DF516D2628}" name="総数／構成比" dataDxfId="327"/>
    <tableColumn id="12" xr3:uid="{DF1F3E9E-296E-4F77-9207-CCC5956894FE}" name="個人／事業所数" dataCellStyle="桁区切り"/>
    <tableColumn id="13" xr3:uid="{B291B3A7-5454-41C9-ABF7-3F1A341245E0}" name="個人／構成比" dataDxfId="326"/>
    <tableColumn id="14" xr3:uid="{311BAF6A-01D7-4FCE-A77C-F2D8AE6C490E}" name="法人／事業所数" dataCellStyle="桁区切り"/>
    <tableColumn id="15" xr3:uid="{CD4B56BD-5447-46A3-9613-32D432AC66D1}" name="法人／構成比" dataDxfId="325"/>
    <tableColumn id="16" xr3:uid="{C9F69EFB-4C23-4B39-92FE-8660EBCD1161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96F2CF8-2ED6-4D84-8737-D7095C7CD652}" name="S_TABLE_03211" displayName="S_TABLE_03211" ref="B46:I68" totalsRowShown="0">
  <autoFilter ref="B46:I68" xr:uid="{A96F2CF8-2ED6-4D84-8737-D7095C7CD652}"/>
  <tableColumns count="8">
    <tableColumn id="9" xr3:uid="{BA94075F-E3E7-40B7-BEAB-5E2006464268}" name="産業小分類上位２０"/>
    <tableColumn id="10" xr3:uid="{81427C2F-1D14-4819-8BE6-E61E17396C6C}" name="総数／事業所数" dataCellStyle="桁区切り"/>
    <tableColumn id="11" xr3:uid="{049955ED-D5DA-4875-B9A5-6C809F3FE202}" name="総数／構成比" dataDxfId="324"/>
    <tableColumn id="12" xr3:uid="{7DD519C6-5074-44C5-B3D7-1766D2C07F96}" name="個人／事業所数" dataCellStyle="桁区切り"/>
    <tableColumn id="13" xr3:uid="{28108D94-1C70-4A21-9B35-160255293D92}" name="個人／構成比" dataDxfId="323"/>
    <tableColumn id="14" xr3:uid="{7E65FA8A-71CC-40ED-B625-0162C5565B5D}" name="法人／事業所数" dataCellStyle="桁区切り"/>
    <tableColumn id="15" xr3:uid="{E5375DBA-A2BD-4B25-85F1-87FEA9368402}" name="法人／構成比" dataDxfId="322"/>
    <tableColumn id="16" xr3:uid="{BF5A29D3-4F91-4DCD-B9EB-C1F097556C2C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894586B-8278-4C77-A219-824CE1EF60F4}" name="LTBL_03213" displayName="LTBL_03213" ref="B4:I20" totalsRowCount="1">
  <autoFilter ref="B4:I19" xr:uid="{0894586B-8278-4C77-A219-824CE1EF60F4}"/>
  <tableColumns count="8">
    <tableColumn id="9" xr3:uid="{7C4D6332-2F3E-4291-A3B6-070609A4A749}" name="産業大分類" totalsRowLabel="合計" totalsRowDxfId="321"/>
    <tableColumn id="10" xr3:uid="{FEEAF9E5-463D-4891-A5D7-B62283114508}" name="総数／事業所数" totalsRowFunction="custom" totalsRowDxfId="320" dataCellStyle="桁区切り" totalsRowCellStyle="桁区切り">
      <totalsRowFormula>SUM(LTBL_03213[総数／事業所数])</totalsRowFormula>
    </tableColumn>
    <tableColumn id="11" xr3:uid="{35C7F55A-FC8D-48E7-9F0C-F6B365C05548}" name="総数／構成比" dataDxfId="319"/>
    <tableColumn id="12" xr3:uid="{F861B68E-E5A8-4515-B0D3-9574C9E58343}" name="個人／事業所数" totalsRowFunction="sum" totalsRowDxfId="318" dataCellStyle="桁区切り" totalsRowCellStyle="桁区切り"/>
    <tableColumn id="13" xr3:uid="{25EBA491-BBD9-4CEA-96A6-77311C3996AD}" name="個人／構成比" dataDxfId="317"/>
    <tableColumn id="14" xr3:uid="{B3A07572-0CA0-4789-87A0-F11C0B751195}" name="法人／事業所数" totalsRowFunction="sum" totalsRowDxfId="316" dataCellStyle="桁区切り" totalsRowCellStyle="桁区切り"/>
    <tableColumn id="15" xr3:uid="{0041C2A8-7A47-44A2-8C26-3C01B4EE9E72}" name="法人／構成比" dataDxfId="315"/>
    <tableColumn id="16" xr3:uid="{62CFB729-FEBE-4A5A-B592-4808D4BBB9BF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AD27809-BE6D-44E3-8937-84A3417C3DDC}" name="M_TABLE_03213" displayName="M_TABLE_03213" ref="B23:I44" totalsRowShown="0">
  <autoFilter ref="B23:I44" xr:uid="{CAD27809-BE6D-44E3-8937-84A3417C3DDC}"/>
  <tableColumns count="8">
    <tableColumn id="9" xr3:uid="{C7657CCC-4EDB-4C44-B950-E2DCA725347D}" name="産業中分類上位２０"/>
    <tableColumn id="10" xr3:uid="{89CAD7F9-14AB-46DA-91C4-4C58C7468F8C}" name="総数／事業所数" dataCellStyle="桁区切り"/>
    <tableColumn id="11" xr3:uid="{95EBA64D-CDAE-4520-9E28-A61ED7247DB3}" name="総数／構成比" dataDxfId="313"/>
    <tableColumn id="12" xr3:uid="{50620458-F4F4-42DA-B689-4FA9BDE53402}" name="個人／事業所数" dataCellStyle="桁区切り"/>
    <tableColumn id="13" xr3:uid="{5D6EE487-BE69-4191-8595-83458774236B}" name="個人／構成比" dataDxfId="312"/>
    <tableColumn id="14" xr3:uid="{42D05845-A2FC-4ED0-AD71-9F41EB7EBF23}" name="法人／事業所数" dataCellStyle="桁区切り"/>
    <tableColumn id="15" xr3:uid="{EC5BD88D-C0DA-45AE-A704-722BC400492B}" name="法人／構成比" dataDxfId="311"/>
    <tableColumn id="16" xr3:uid="{F2FBB9F4-ED72-48FC-8C9E-1830CAFFA948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7B56001-EF07-4557-9548-A8ED9AAAA736}" name="S_TABLE_03213" displayName="S_TABLE_03213" ref="B47:I70" totalsRowShown="0">
  <autoFilter ref="B47:I70" xr:uid="{77B56001-EF07-4557-9548-A8ED9AAAA736}"/>
  <tableColumns count="8">
    <tableColumn id="9" xr3:uid="{48714F35-C5E3-4BAD-AEE0-1E20E79591A1}" name="産業小分類上位２０"/>
    <tableColumn id="10" xr3:uid="{8EFE30AF-7C61-4CDA-AD4A-F7F633CC6F93}" name="総数／事業所数" dataCellStyle="桁区切り"/>
    <tableColumn id="11" xr3:uid="{A76CCDAE-017B-4155-A307-9BF124CA0020}" name="総数／構成比" dataDxfId="310"/>
    <tableColumn id="12" xr3:uid="{B4E52521-9ADF-4B3C-BD4A-8FE8978307FB}" name="個人／事業所数" dataCellStyle="桁区切り"/>
    <tableColumn id="13" xr3:uid="{0389F7DA-9E2B-4AE0-828D-EC1D00910328}" name="個人／構成比" dataDxfId="309"/>
    <tableColumn id="14" xr3:uid="{3DDEF67D-168C-415D-890D-0D389CD5DB24}" name="法人／事業所数" dataCellStyle="桁区切り"/>
    <tableColumn id="15" xr3:uid="{F076436C-6354-406D-ABC1-1486A90E7360}" name="法人／構成比" dataDxfId="308"/>
    <tableColumn id="16" xr3:uid="{8EF404B5-0CE5-4562-B4AE-8DB791818642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C28FBDB-D6AC-4AE1-8FDF-011DFCB32E48}" name="LTBL_03214" displayName="LTBL_03214" ref="B4:I20" totalsRowCount="1">
  <autoFilter ref="B4:I19" xr:uid="{3C28FBDB-D6AC-4AE1-8FDF-011DFCB32E48}"/>
  <tableColumns count="8">
    <tableColumn id="9" xr3:uid="{F4306C76-95E5-4954-BCB6-587CEF72F1B1}" name="産業大分類" totalsRowLabel="合計" totalsRowDxfId="307"/>
    <tableColumn id="10" xr3:uid="{0ECB7B9A-39DF-4305-8062-DA158F4474D2}" name="総数／事業所数" totalsRowFunction="custom" totalsRowDxfId="306" dataCellStyle="桁区切り" totalsRowCellStyle="桁区切り">
      <totalsRowFormula>SUM(LTBL_03214[総数／事業所数])</totalsRowFormula>
    </tableColumn>
    <tableColumn id="11" xr3:uid="{6C3C5FA0-7541-4655-90F6-8FFDF7A08DD4}" name="総数／構成比" dataDxfId="305"/>
    <tableColumn id="12" xr3:uid="{BF839F56-8591-4509-9341-025922CD5D01}" name="個人／事業所数" totalsRowFunction="sum" totalsRowDxfId="304" dataCellStyle="桁区切り" totalsRowCellStyle="桁区切り"/>
    <tableColumn id="13" xr3:uid="{14284FA7-80B2-465B-A8C2-01031F261076}" name="個人／構成比" dataDxfId="303"/>
    <tableColumn id="14" xr3:uid="{F2B3926A-AC10-4AB6-A5DF-0F9DFCC3E2B6}" name="法人／事業所数" totalsRowFunction="sum" totalsRowDxfId="302" dataCellStyle="桁区切り" totalsRowCellStyle="桁区切り"/>
    <tableColumn id="15" xr3:uid="{6DB8F118-9ECA-4291-A354-DC77343A9B19}" name="法人／構成比" dataDxfId="301"/>
    <tableColumn id="16" xr3:uid="{7D34D6FA-76FF-4815-9EFF-A2178F7A8CF2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2919C4E-360C-44DD-BF4C-F844E7332337}" name="M_TABLE_03214" displayName="M_TABLE_03214" ref="B23:I43" totalsRowShown="0">
  <autoFilter ref="B23:I43" xr:uid="{72919C4E-360C-44DD-BF4C-F844E7332337}"/>
  <tableColumns count="8">
    <tableColumn id="9" xr3:uid="{0986D6F7-A1E0-4224-95F7-B6AAFA34CBE3}" name="産業中分類上位２０"/>
    <tableColumn id="10" xr3:uid="{A28E1922-51EB-4D28-B374-FBE98A860E5E}" name="総数／事業所数" dataCellStyle="桁区切り"/>
    <tableColumn id="11" xr3:uid="{FABBED91-614B-4BF9-985E-5BC10490C738}" name="総数／構成比" dataDxfId="299"/>
    <tableColumn id="12" xr3:uid="{595AD906-B303-49EE-86DF-2D408D4D4E6A}" name="個人／事業所数" dataCellStyle="桁区切り"/>
    <tableColumn id="13" xr3:uid="{2940039E-3E26-4A61-9061-F2378A49882B}" name="個人／構成比" dataDxfId="298"/>
    <tableColumn id="14" xr3:uid="{64EA2CF0-30FB-4B6B-AF70-8986F3512C28}" name="法人／事業所数" dataCellStyle="桁区切り"/>
    <tableColumn id="15" xr3:uid="{96FB92FA-7759-46A7-B9D1-E7EB65ECA7CF}" name="法人／構成比" dataDxfId="297"/>
    <tableColumn id="16" xr3:uid="{38ADE2CC-7987-4D05-8873-8194C006BDE7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473AA58-9F3B-4154-86F4-D2B50B5A2A0D}" name="S_TABLE_03214" displayName="S_TABLE_03214" ref="B46:I68" totalsRowShown="0">
  <autoFilter ref="B46:I68" xr:uid="{7473AA58-9F3B-4154-86F4-D2B50B5A2A0D}"/>
  <tableColumns count="8">
    <tableColumn id="9" xr3:uid="{B2A8A62C-29AF-4DFC-83B9-C46CE96D8895}" name="産業小分類上位２０"/>
    <tableColumn id="10" xr3:uid="{3B0C9BF4-CCE5-47C8-80A9-699546DFCC49}" name="総数／事業所数" dataCellStyle="桁区切り"/>
    <tableColumn id="11" xr3:uid="{F94F054C-7EAC-4540-9E9A-2C5AFF870BD3}" name="総数／構成比" dataDxfId="296"/>
    <tableColumn id="12" xr3:uid="{8E1BFC78-1D8B-4868-91F9-0053C5D6C4CB}" name="個人／事業所数" dataCellStyle="桁区切り"/>
    <tableColumn id="13" xr3:uid="{256A72B4-08B8-4DF7-8996-B0C69F4545A9}" name="個人／構成比" dataDxfId="295"/>
    <tableColumn id="14" xr3:uid="{20D84964-587E-473B-8501-0E33E61DAB21}" name="法人／事業所数" dataCellStyle="桁区切り"/>
    <tableColumn id="15" xr3:uid="{6C4125B7-5F85-4616-B404-AF3F8F1DD812}" name="法人／構成比" dataDxfId="294"/>
    <tableColumn id="16" xr3:uid="{0F1C1ADD-85CE-4CD1-A7A1-F1AA4DC5CA9F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11FA92C-B22A-4AC6-95D3-8CA0C88ED4C8}" name="LTBL_03215" displayName="LTBL_03215" ref="B4:I20" totalsRowCount="1">
  <autoFilter ref="B4:I19" xr:uid="{811FA92C-B22A-4AC6-95D3-8CA0C88ED4C8}"/>
  <tableColumns count="8">
    <tableColumn id="9" xr3:uid="{E30CC04A-01AF-4651-9BEC-693CF165C765}" name="産業大分類" totalsRowLabel="合計" totalsRowDxfId="293"/>
    <tableColumn id="10" xr3:uid="{E1927C2C-40E5-4DF2-BC1A-61F3B68B7AE5}" name="総数／事業所数" totalsRowFunction="custom" totalsRowDxfId="292" dataCellStyle="桁区切り" totalsRowCellStyle="桁区切り">
      <totalsRowFormula>SUM(LTBL_03215[総数／事業所数])</totalsRowFormula>
    </tableColumn>
    <tableColumn id="11" xr3:uid="{27CF0325-8934-47EB-AE73-CBD4363CD2BC}" name="総数／構成比" dataDxfId="291"/>
    <tableColumn id="12" xr3:uid="{AD901E32-7093-4524-A913-120081A63E02}" name="個人／事業所数" totalsRowFunction="sum" totalsRowDxfId="290" dataCellStyle="桁区切り" totalsRowCellStyle="桁区切り"/>
    <tableColumn id="13" xr3:uid="{B06981AE-B781-4E53-838B-DD5FF6EC6D7F}" name="個人／構成比" dataDxfId="289"/>
    <tableColumn id="14" xr3:uid="{FB5978A7-AC82-4CD7-9199-0BA57A3707E6}" name="法人／事業所数" totalsRowFunction="sum" totalsRowDxfId="288" dataCellStyle="桁区切り" totalsRowCellStyle="桁区切り"/>
    <tableColumn id="15" xr3:uid="{6E335CCD-4E66-48A1-81C1-EEA8C7F8F4A0}" name="法人／構成比" dataDxfId="287"/>
    <tableColumn id="16" xr3:uid="{4D664736-B884-49FB-9B3B-6AD4A22FA142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AB0F2A9-E276-40B0-855B-BD6433073C45}" name="M_TABLE_03215" displayName="M_TABLE_03215" ref="B23:I43" totalsRowShown="0">
  <autoFilter ref="B23:I43" xr:uid="{0AB0F2A9-E276-40B0-855B-BD6433073C45}"/>
  <tableColumns count="8">
    <tableColumn id="9" xr3:uid="{D0DECFB9-4772-454A-9142-49A05F901D9B}" name="産業中分類上位２０"/>
    <tableColumn id="10" xr3:uid="{8C16AC9A-F813-461B-BF37-6B799E159AC6}" name="総数／事業所数" dataCellStyle="桁区切り"/>
    <tableColumn id="11" xr3:uid="{051C6DF0-E759-45C9-8697-4E48FBC47E2E}" name="総数／構成比" dataDxfId="285"/>
    <tableColumn id="12" xr3:uid="{3A576547-1164-4062-AB05-2CFDF1AC34CD}" name="個人／事業所数" dataCellStyle="桁区切り"/>
    <tableColumn id="13" xr3:uid="{649131A7-09E7-4E9A-B4C2-B9F2EAFB12BD}" name="個人／構成比" dataDxfId="284"/>
    <tableColumn id="14" xr3:uid="{FC161D01-F9BA-4B13-BDE9-1EB0DC8D58A8}" name="法人／事業所数" dataCellStyle="桁区切り"/>
    <tableColumn id="15" xr3:uid="{79C34A38-7918-4262-9F64-2C3F4BEE0B99}" name="法人／構成比" dataDxfId="283"/>
    <tableColumn id="16" xr3:uid="{3B8A1663-C1E6-4D57-9A83-DF8BD9E46A36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A35028C-B272-443E-AE44-9A61F6758879}" name="S_TABLE_03215" displayName="S_TABLE_03215" ref="B46:I66" totalsRowShown="0">
  <autoFilter ref="B46:I66" xr:uid="{6A35028C-B272-443E-AE44-9A61F6758879}"/>
  <tableColumns count="8">
    <tableColumn id="9" xr3:uid="{47640CF0-E708-4CD0-99C1-B16612D187CC}" name="産業小分類上位２０"/>
    <tableColumn id="10" xr3:uid="{2DE7EA46-E773-44DD-A973-E933C518DBBF}" name="総数／事業所数" dataCellStyle="桁区切り"/>
    <tableColumn id="11" xr3:uid="{A010E2CE-EA1F-4F49-94A5-EFBCECFC1386}" name="総数／構成比" dataDxfId="282"/>
    <tableColumn id="12" xr3:uid="{3A26F7E6-0930-42EE-BF9A-AAB1C1916206}" name="個人／事業所数" dataCellStyle="桁区切り"/>
    <tableColumn id="13" xr3:uid="{7DDD8849-1D72-4E17-9543-029B56ED6383}" name="個人／構成比" dataDxfId="281"/>
    <tableColumn id="14" xr3:uid="{9933DAD8-DC2C-4545-8F4E-BE2D1C841A02}" name="法人／事業所数" dataCellStyle="桁区切り"/>
    <tableColumn id="15" xr3:uid="{995BAF7B-E12F-4286-AD63-628E8E481473}" name="法人／構成比" dataDxfId="280"/>
    <tableColumn id="16" xr3:uid="{38C841B2-8897-4A58-9532-9934F3E67D38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FE9A432-65CF-4F9B-9D75-FEB5014600CB}" name="LTBL_03216" displayName="LTBL_03216" ref="B4:I20" totalsRowCount="1">
  <autoFilter ref="B4:I19" xr:uid="{2FE9A432-65CF-4F9B-9D75-FEB5014600CB}"/>
  <tableColumns count="8">
    <tableColumn id="9" xr3:uid="{1D51F9AC-5810-4AE8-8A00-9AB108A373FC}" name="産業大分類" totalsRowLabel="合計" totalsRowDxfId="279"/>
    <tableColumn id="10" xr3:uid="{9336207D-D90D-4BFA-9348-63E97E2AB8FF}" name="総数／事業所数" totalsRowFunction="custom" totalsRowDxfId="278" dataCellStyle="桁区切り" totalsRowCellStyle="桁区切り">
      <totalsRowFormula>SUM(LTBL_03216[総数／事業所数])</totalsRowFormula>
    </tableColumn>
    <tableColumn id="11" xr3:uid="{6A7D53B7-23DF-436F-B930-05BFA22EDA96}" name="総数／構成比" dataDxfId="277"/>
    <tableColumn id="12" xr3:uid="{41AC821E-AE1B-4A45-AFC9-6C49F21B037F}" name="個人／事業所数" totalsRowFunction="sum" totalsRowDxfId="276" dataCellStyle="桁区切り" totalsRowCellStyle="桁区切り"/>
    <tableColumn id="13" xr3:uid="{D66C6F7C-75CA-475E-9CED-ECEA8B41A422}" name="個人／構成比" dataDxfId="275"/>
    <tableColumn id="14" xr3:uid="{F7B2CDEA-3AA9-43C5-A4A0-653D08A8529D}" name="法人／事業所数" totalsRowFunction="sum" totalsRowDxfId="274" dataCellStyle="桁区切り" totalsRowCellStyle="桁区切り"/>
    <tableColumn id="15" xr3:uid="{7D59661B-49F6-4925-9255-E769E5A184DE}" name="法人／構成比" dataDxfId="273"/>
    <tableColumn id="16" xr3:uid="{6A7A3F8F-7CF3-42A3-B525-184F02ED0C93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7DEC91B-0247-473A-8E19-5325B7812A52}" name="M_TABLE_03216" displayName="M_TABLE_03216" ref="B23:I43" totalsRowShown="0">
  <autoFilter ref="B23:I43" xr:uid="{B7DEC91B-0247-473A-8E19-5325B7812A52}"/>
  <tableColumns count="8">
    <tableColumn id="9" xr3:uid="{C3FB64D2-3308-4048-869B-1F8F0723ABDF}" name="産業中分類上位２０"/>
    <tableColumn id="10" xr3:uid="{4218E0AC-3F75-4DE1-9F64-286E76041927}" name="総数／事業所数" dataCellStyle="桁区切り"/>
    <tableColumn id="11" xr3:uid="{E4D9C848-FF3D-41D2-8E81-561A16FA5EE9}" name="総数／構成比" dataDxfId="271"/>
    <tableColumn id="12" xr3:uid="{105FE551-DFEC-435D-856A-EDC8030AC56A}" name="個人／事業所数" dataCellStyle="桁区切り"/>
    <tableColumn id="13" xr3:uid="{BC1B3296-E19E-4756-B0AD-A5CF2DC775F8}" name="個人／構成比" dataDxfId="270"/>
    <tableColumn id="14" xr3:uid="{444E1584-4556-44AE-BC6F-FCBE1B6455BD}" name="法人／事業所数" dataCellStyle="桁区切り"/>
    <tableColumn id="15" xr3:uid="{96A41ADD-2916-4A4E-8238-B1032F7FCD4E}" name="法人／構成比" dataDxfId="269"/>
    <tableColumn id="16" xr3:uid="{932BF758-C649-49F1-8D3C-D24A7765D0D6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6AF4F32-58FB-4847-B977-B9F6757EEC4D}" name="S_TABLE_03216" displayName="S_TABLE_03216" ref="B46:I68" totalsRowShown="0">
  <autoFilter ref="B46:I68" xr:uid="{26AF4F32-58FB-4847-B977-B9F6757EEC4D}"/>
  <tableColumns count="8">
    <tableColumn id="9" xr3:uid="{C92A24D6-21B5-4EEA-AD11-9EDE5896F0BE}" name="産業小分類上位２０"/>
    <tableColumn id="10" xr3:uid="{0185CE87-D299-487F-83BB-57DBD7441039}" name="総数／事業所数" dataCellStyle="桁区切り"/>
    <tableColumn id="11" xr3:uid="{CC93B694-FF01-4A5C-8B93-14607C2F6154}" name="総数／構成比" dataDxfId="268"/>
    <tableColumn id="12" xr3:uid="{1F267E69-DDE4-4593-8DCD-0034C1A4641D}" name="個人／事業所数" dataCellStyle="桁区切り"/>
    <tableColumn id="13" xr3:uid="{0BF40F01-0FD6-4738-8AFD-74B5B4588186}" name="個人／構成比" dataDxfId="267"/>
    <tableColumn id="14" xr3:uid="{41BF2340-C13B-45CF-B560-2A0D5B23CB04}" name="法人／事業所数" dataCellStyle="桁区切り"/>
    <tableColumn id="15" xr3:uid="{065791BB-2BAD-45A0-BBBA-A8E9C0965539}" name="法人／構成比" dataDxfId="266"/>
    <tableColumn id="16" xr3:uid="{11133C41-EAA6-4401-BD33-F200846DE693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361BFA1-52C9-463E-82CD-848B7B97A89D}" name="LTBL_03301" displayName="LTBL_03301" ref="B4:I20" totalsRowCount="1">
  <autoFilter ref="B4:I19" xr:uid="{4361BFA1-52C9-463E-82CD-848B7B97A89D}"/>
  <tableColumns count="8">
    <tableColumn id="9" xr3:uid="{DE3B3232-EE4B-472C-8C18-668F88F423AE}" name="産業大分類" totalsRowLabel="合計" totalsRowDxfId="265"/>
    <tableColumn id="10" xr3:uid="{8FB17E3B-7BD0-4E17-9B25-AB5995B3A3AE}" name="総数／事業所数" totalsRowFunction="custom" totalsRowDxfId="264" dataCellStyle="桁区切り" totalsRowCellStyle="桁区切り">
      <totalsRowFormula>SUM(LTBL_03301[総数／事業所数])</totalsRowFormula>
    </tableColumn>
    <tableColumn id="11" xr3:uid="{687560CF-1945-4FC1-B261-6F48B76351C0}" name="総数／構成比" dataDxfId="263"/>
    <tableColumn id="12" xr3:uid="{7CCB17D5-4444-4407-9AAD-65FDD8C5A305}" name="個人／事業所数" totalsRowFunction="sum" totalsRowDxfId="262" dataCellStyle="桁区切り" totalsRowCellStyle="桁区切り"/>
    <tableColumn id="13" xr3:uid="{194424B4-8E8F-433B-A1F9-3225B60F6897}" name="個人／構成比" dataDxfId="261"/>
    <tableColumn id="14" xr3:uid="{ED95D90F-4177-4E8A-A0A5-B9C6267A0969}" name="法人／事業所数" totalsRowFunction="sum" totalsRowDxfId="260" dataCellStyle="桁区切り" totalsRowCellStyle="桁区切り"/>
    <tableColumn id="15" xr3:uid="{D673BFE3-06B8-4598-A5AB-FA540B61EEC8}" name="法人／構成比" dataDxfId="259"/>
    <tableColumn id="16" xr3:uid="{329E8C5C-49FB-4B5A-B74E-700662A9D2B6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AF96B5D-B0EE-4582-923B-81DD5B885830}" name="M_TABLE_03301" displayName="M_TABLE_03301" ref="B23:I45" totalsRowShown="0">
  <autoFilter ref="B23:I45" xr:uid="{CAF96B5D-B0EE-4582-923B-81DD5B885830}"/>
  <tableColumns count="8">
    <tableColumn id="9" xr3:uid="{E0F476AE-7455-43D0-AC23-87D6E2C4CA46}" name="産業中分類上位２０"/>
    <tableColumn id="10" xr3:uid="{1670A2D3-D487-4E28-8A3A-AF7498AA2BFA}" name="総数／事業所数" dataCellStyle="桁区切り"/>
    <tableColumn id="11" xr3:uid="{3D265BBD-0B86-4B13-81FE-BDCE88C865A8}" name="総数／構成比" dataDxfId="257"/>
    <tableColumn id="12" xr3:uid="{7ABB526E-A4E3-4C3A-8B8D-50D681319190}" name="個人／事業所数" dataCellStyle="桁区切り"/>
    <tableColumn id="13" xr3:uid="{97D1E9D5-62BA-4B55-A8A1-84840A430D3D}" name="個人／構成比" dataDxfId="256"/>
    <tableColumn id="14" xr3:uid="{3CCCA445-4E8B-4186-84D0-F7D2772BBB04}" name="法人／事業所数" dataCellStyle="桁区切り"/>
    <tableColumn id="15" xr3:uid="{82D72666-1295-4CF7-919E-B0D0E8EB9E6F}" name="法人／構成比" dataDxfId="255"/>
    <tableColumn id="16" xr3:uid="{64273AF0-E7F5-482B-A7B1-96ADEADA1DCE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C89E7F7-34C4-49A5-AE81-8C389F26C639}" name="S_TABLE_03301" displayName="S_TABLE_03301" ref="B48:I71" totalsRowShown="0">
  <autoFilter ref="B48:I71" xr:uid="{7C89E7F7-34C4-49A5-AE81-8C389F26C639}"/>
  <tableColumns count="8">
    <tableColumn id="9" xr3:uid="{00F225C1-5284-4D12-B794-DE952E6F12EF}" name="産業小分類上位２０"/>
    <tableColumn id="10" xr3:uid="{DF7E979F-4B00-4F90-BA21-EA3B79D2FE5D}" name="総数／事業所数" dataCellStyle="桁区切り"/>
    <tableColumn id="11" xr3:uid="{62959991-5199-4F20-ACC0-FD9EB1BF490E}" name="総数／構成比" dataDxfId="254"/>
    <tableColumn id="12" xr3:uid="{464E0B88-C67B-4C17-9FEF-458D3AF447C4}" name="個人／事業所数" dataCellStyle="桁区切り"/>
    <tableColumn id="13" xr3:uid="{CAFED994-82FF-4DDD-9580-3A13D51D7661}" name="個人／構成比" dataDxfId="253"/>
    <tableColumn id="14" xr3:uid="{FCD148CC-65BA-4B3D-A206-E77710DC5D81}" name="法人／事業所数" dataCellStyle="桁区切り"/>
    <tableColumn id="15" xr3:uid="{D123D67D-CA10-475C-9B02-078C70D75AB0}" name="法人／構成比" dataDxfId="252"/>
    <tableColumn id="16" xr3:uid="{E9ADBAAA-0584-411C-A9ED-951E575DA984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C604F18-59BD-42A0-9C07-4352A8AF6BF7}" name="LTBL_03302" displayName="LTBL_03302" ref="B4:I20" totalsRowCount="1">
  <autoFilter ref="B4:I19" xr:uid="{FC604F18-59BD-42A0-9C07-4352A8AF6BF7}"/>
  <tableColumns count="8">
    <tableColumn id="9" xr3:uid="{0CEF4DCC-3B43-4A33-949E-EDD1B85D87B8}" name="産業大分類" totalsRowLabel="合計" totalsRowDxfId="251"/>
    <tableColumn id="10" xr3:uid="{AF9307CF-624C-42B7-A6BE-B77888876901}" name="総数／事業所数" totalsRowFunction="custom" totalsRowDxfId="250" dataCellStyle="桁区切り" totalsRowCellStyle="桁区切り">
      <totalsRowFormula>SUM(LTBL_03302[総数／事業所数])</totalsRowFormula>
    </tableColumn>
    <tableColumn id="11" xr3:uid="{3792AC23-B160-4B5E-A9B4-A98196B1DBE2}" name="総数／構成比" dataDxfId="249"/>
    <tableColumn id="12" xr3:uid="{7927E846-751F-4FB8-87C2-3B725DD3587E}" name="個人／事業所数" totalsRowFunction="sum" totalsRowDxfId="248" dataCellStyle="桁区切り" totalsRowCellStyle="桁区切り"/>
    <tableColumn id="13" xr3:uid="{B4A9D2FF-4057-4D16-B802-2D252B167B93}" name="個人／構成比" dataDxfId="247"/>
    <tableColumn id="14" xr3:uid="{416D7699-131A-4238-844D-DFF3045F4E22}" name="法人／事業所数" totalsRowFunction="sum" totalsRowDxfId="246" dataCellStyle="桁区切り" totalsRowCellStyle="桁区切り"/>
    <tableColumn id="15" xr3:uid="{C7DECF18-2476-4A22-9F0A-9274B2F03550}" name="法人／構成比" dataDxfId="245"/>
    <tableColumn id="16" xr3:uid="{90184CE2-9AC0-4A7C-9C19-27FB097E6FE1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9386615-1A95-4363-8CFA-201F7B0355BF}" name="M_TABLE_03302" displayName="M_TABLE_03302" ref="B23:I48" totalsRowShown="0">
  <autoFilter ref="B23:I48" xr:uid="{09386615-1A95-4363-8CFA-201F7B0355BF}"/>
  <tableColumns count="8">
    <tableColumn id="9" xr3:uid="{FF322529-CB10-4320-896C-CDA64FB1A37C}" name="産業中分類上位２０"/>
    <tableColumn id="10" xr3:uid="{730AD9EC-777F-4EA9-A0A4-9307723D13C9}" name="総数／事業所数" dataCellStyle="桁区切り"/>
    <tableColumn id="11" xr3:uid="{DA4CDB2D-F00D-4597-9B78-7EE2E63B6198}" name="総数／構成比" dataDxfId="243"/>
    <tableColumn id="12" xr3:uid="{D8185480-4534-41ED-AE89-3236E4C7CC77}" name="個人／事業所数" dataCellStyle="桁区切り"/>
    <tableColumn id="13" xr3:uid="{556DDF51-017C-44A1-8F72-3A2950512A2D}" name="個人／構成比" dataDxfId="242"/>
    <tableColumn id="14" xr3:uid="{A3B9C7A6-6F10-41A0-A15D-0DDE32ABEC7F}" name="法人／事業所数" dataCellStyle="桁区切り"/>
    <tableColumn id="15" xr3:uid="{2D1D6231-F50B-41A0-8391-3B7C2B582B24}" name="法人／構成比" dataDxfId="241"/>
    <tableColumn id="16" xr3:uid="{B28FCCF6-A611-4138-AE03-3C71DBBF56D7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432B1AD-E5CE-4F40-85D6-32EBDB623812}" name="S_TABLE_03302" displayName="S_TABLE_03302" ref="B51:I71" totalsRowShown="0">
  <autoFilter ref="B51:I71" xr:uid="{3432B1AD-E5CE-4F40-85D6-32EBDB623812}"/>
  <tableColumns count="8">
    <tableColumn id="9" xr3:uid="{F12C90AC-7524-4AFF-95BD-55191A32318E}" name="産業小分類上位２０"/>
    <tableColumn id="10" xr3:uid="{2A3C1A55-E217-4922-8D81-F927C7EFB5FB}" name="総数／事業所数" dataCellStyle="桁区切り"/>
    <tableColumn id="11" xr3:uid="{043AB22F-93D5-43F5-B29D-674ACD4B03F3}" name="総数／構成比" dataDxfId="240"/>
    <tableColumn id="12" xr3:uid="{CB4F7BC2-2ACC-4BF8-83C8-4CCDE5C30761}" name="個人／事業所数" dataCellStyle="桁区切り"/>
    <tableColumn id="13" xr3:uid="{EEDBEC19-A4DB-490E-9630-8D1AC1DE260E}" name="個人／構成比" dataDxfId="239"/>
    <tableColumn id="14" xr3:uid="{C9915A7E-F162-48E6-BA4B-1A62CDABA43C}" name="法人／事業所数" dataCellStyle="桁区切り"/>
    <tableColumn id="15" xr3:uid="{9492F526-F208-4897-886D-11C22BD6858E}" name="法人／構成比" dataDxfId="238"/>
    <tableColumn id="16" xr3:uid="{746F7241-6F67-484C-A359-E7CB305B6210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D2E781E-7917-4B34-AE86-F226740C8743}" name="LTBL_03303" displayName="LTBL_03303" ref="B4:I20" totalsRowCount="1">
  <autoFilter ref="B4:I19" xr:uid="{7D2E781E-7917-4B34-AE86-F226740C8743}"/>
  <tableColumns count="8">
    <tableColumn id="9" xr3:uid="{D252A5D2-DB0D-41C3-B018-191EFA348074}" name="産業大分類" totalsRowLabel="合計" totalsRowDxfId="237"/>
    <tableColumn id="10" xr3:uid="{45F5FF2C-FF99-4BDE-AF02-DE34E226C140}" name="総数／事業所数" totalsRowFunction="custom" totalsRowDxfId="236" dataCellStyle="桁区切り" totalsRowCellStyle="桁区切り">
      <totalsRowFormula>SUM(LTBL_03303[総数／事業所数])</totalsRowFormula>
    </tableColumn>
    <tableColumn id="11" xr3:uid="{4719F0FC-B229-41CA-A208-3919FB42BA98}" name="総数／構成比" dataDxfId="235"/>
    <tableColumn id="12" xr3:uid="{4CB4E85A-2D4C-4EB5-AA18-4CC1A9BE676D}" name="個人／事業所数" totalsRowFunction="sum" totalsRowDxfId="234" dataCellStyle="桁区切り" totalsRowCellStyle="桁区切り"/>
    <tableColumn id="13" xr3:uid="{8AF1C874-E6A2-48ED-A7C9-806CA9FB481B}" name="個人／構成比" dataDxfId="233"/>
    <tableColumn id="14" xr3:uid="{3C3FE007-2CEA-4415-9A3B-574A08BAD2D8}" name="法人／事業所数" totalsRowFunction="sum" totalsRowDxfId="232" dataCellStyle="桁区切り" totalsRowCellStyle="桁区切り"/>
    <tableColumn id="15" xr3:uid="{5CA0D1D9-EACF-4DDD-87C6-D97A817EDAB4}" name="法人／構成比" dataDxfId="231"/>
    <tableColumn id="16" xr3:uid="{08539CA7-5BB5-4999-A2B3-4E55568C9297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4972163-72A2-4EAE-993F-0C7CB3831A9D}" name="M_TABLE_03303" displayName="M_TABLE_03303" ref="B23:I48" totalsRowShown="0">
  <autoFilter ref="B23:I48" xr:uid="{84972163-72A2-4EAE-993F-0C7CB3831A9D}"/>
  <tableColumns count="8">
    <tableColumn id="9" xr3:uid="{4C259325-BAAA-437F-97A7-E1DDFD3AA3F9}" name="産業中分類上位２０"/>
    <tableColumn id="10" xr3:uid="{D3CBBDE2-44C6-45B2-9665-BEC8101CD4D2}" name="総数／事業所数" dataCellStyle="桁区切り"/>
    <tableColumn id="11" xr3:uid="{EA8C73A2-7E9E-4928-B8CD-A3ACD129EDAC}" name="総数／構成比" dataDxfId="229"/>
    <tableColumn id="12" xr3:uid="{FCFC4082-8314-44A3-AB9D-26D42B0769BC}" name="個人／事業所数" dataCellStyle="桁区切り"/>
    <tableColumn id="13" xr3:uid="{C18C5654-644B-4447-8688-D7F0A21CA8C5}" name="個人／構成比" dataDxfId="228"/>
    <tableColumn id="14" xr3:uid="{F9B3714A-8F7D-40E4-B0CD-F6E0FA9A3629}" name="法人／事業所数" dataCellStyle="桁区切り"/>
    <tableColumn id="15" xr3:uid="{F8BAC1AD-8BB9-459A-8160-FB5BCA453EE4}" name="法人／構成比" dataDxfId="227"/>
    <tableColumn id="16" xr3:uid="{F1D50960-F10E-421E-A35D-5036B483CDC5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080A4D1-6892-4903-AE0F-092015C78C15}" name="S_TABLE_03303" displayName="S_TABLE_03303" ref="B51:I72" totalsRowShown="0">
  <autoFilter ref="B51:I72" xr:uid="{4080A4D1-6892-4903-AE0F-092015C78C15}"/>
  <tableColumns count="8">
    <tableColumn id="9" xr3:uid="{A7F4079C-69F1-4E79-8074-C8F8ACA0DBC9}" name="産業小分類上位２０"/>
    <tableColumn id="10" xr3:uid="{0EE513D8-6F05-497F-817F-B01CE176D25A}" name="総数／事業所数" dataCellStyle="桁区切り"/>
    <tableColumn id="11" xr3:uid="{D9DABE0A-AA01-4167-9ADB-F1C0AFAC3999}" name="総数／構成比" dataDxfId="226"/>
    <tableColumn id="12" xr3:uid="{087DE76B-F17E-4F3B-AE37-647443EAE6AB}" name="個人／事業所数" dataCellStyle="桁区切り"/>
    <tableColumn id="13" xr3:uid="{6BA354B8-0517-48F5-B18F-722E55D496AD}" name="個人／構成比" dataDxfId="225"/>
    <tableColumn id="14" xr3:uid="{D472F3DF-2B2C-4DA7-95D3-F3565F4F1148}" name="法人／事業所数" dataCellStyle="桁区切り"/>
    <tableColumn id="15" xr3:uid="{007F3A66-0FC3-44F6-9396-220B4FF7B236}" name="法人／構成比" dataDxfId="224"/>
    <tableColumn id="16" xr3:uid="{5B6390F9-7B9D-4C00-8AF3-2CD9A875C6AC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D305D9BE-0B45-491C-88D5-00D778FC07CB}" name="LTBL_03321" displayName="LTBL_03321" ref="B4:I20" totalsRowCount="1">
  <autoFilter ref="B4:I19" xr:uid="{D305D9BE-0B45-491C-88D5-00D778FC07CB}"/>
  <tableColumns count="8">
    <tableColumn id="9" xr3:uid="{66FE062E-007B-4A26-8156-3BA1C3135314}" name="産業大分類" totalsRowLabel="合計" totalsRowDxfId="223"/>
    <tableColumn id="10" xr3:uid="{7595B3CA-EE6B-4726-9665-F43AF0F9A56B}" name="総数／事業所数" totalsRowFunction="custom" totalsRowDxfId="222" dataCellStyle="桁区切り" totalsRowCellStyle="桁区切り">
      <totalsRowFormula>SUM(LTBL_03321[総数／事業所数])</totalsRowFormula>
    </tableColumn>
    <tableColumn id="11" xr3:uid="{B502765F-E646-49C5-9571-924F4D5822B2}" name="総数／構成比" dataDxfId="221"/>
    <tableColumn id="12" xr3:uid="{8041C3B6-D819-4337-AB31-FB11F7F039D1}" name="個人／事業所数" totalsRowFunction="sum" totalsRowDxfId="220" dataCellStyle="桁区切り" totalsRowCellStyle="桁区切り"/>
    <tableColumn id="13" xr3:uid="{4E54487E-C96C-45EA-858D-74257AA6C892}" name="個人／構成比" dataDxfId="219"/>
    <tableColumn id="14" xr3:uid="{55DBED9A-ACA5-4AC9-84CB-12FF25D494B9}" name="法人／事業所数" totalsRowFunction="sum" totalsRowDxfId="218" dataCellStyle="桁区切り" totalsRowCellStyle="桁区切り"/>
    <tableColumn id="15" xr3:uid="{2CD9A16E-FF2B-4A1C-A3DE-2D18CDF74AE1}" name="法人／構成比" dataDxfId="217"/>
    <tableColumn id="16" xr3:uid="{92434DB4-873C-4CDF-86B9-A4DDFF859D64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451DA2D-12FE-41D2-9CCA-AC73DDD497AA}" name="M_TABLE_03321" displayName="M_TABLE_03321" ref="B23:I44" totalsRowShown="0">
  <autoFilter ref="B23:I44" xr:uid="{7451DA2D-12FE-41D2-9CCA-AC73DDD497AA}"/>
  <tableColumns count="8">
    <tableColumn id="9" xr3:uid="{6690FD3E-2C04-4A42-9DD2-974B6E6746A1}" name="産業中分類上位２０"/>
    <tableColumn id="10" xr3:uid="{880B1D31-6C20-421E-B8CB-D47687B05C4E}" name="総数／事業所数" dataCellStyle="桁区切り"/>
    <tableColumn id="11" xr3:uid="{44CF988B-45C9-4B2E-BCE4-6BA037EF2EAB}" name="総数／構成比" dataDxfId="215"/>
    <tableColumn id="12" xr3:uid="{D8A2C6E3-CB85-41E2-B1AC-58C00A7BC8BC}" name="個人／事業所数" dataCellStyle="桁区切り"/>
    <tableColumn id="13" xr3:uid="{962E1D2E-BBED-4227-B4DC-51CAABE3B488}" name="個人／構成比" dataDxfId="214"/>
    <tableColumn id="14" xr3:uid="{B2440C0E-823E-47ED-B260-00CB843D07B4}" name="法人／事業所数" dataCellStyle="桁区切り"/>
    <tableColumn id="15" xr3:uid="{A6758E6F-5E68-4F51-90FC-8EF7845EF2D9}" name="法人／構成比" dataDxfId="213"/>
    <tableColumn id="16" xr3:uid="{8D106DE2-CD8E-40EC-9A02-AA5B322F2EC6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3231C42-0E6F-427F-9B4E-E54E70AC9442}" name="S_TABLE_03321" displayName="S_TABLE_03321" ref="B47:I68" totalsRowShown="0">
  <autoFilter ref="B47:I68" xr:uid="{03231C42-0E6F-427F-9B4E-E54E70AC9442}"/>
  <tableColumns count="8">
    <tableColumn id="9" xr3:uid="{534C6AC3-395A-4D5D-A357-338D4A9B3425}" name="産業小分類上位２０"/>
    <tableColumn id="10" xr3:uid="{7367F51E-7A0B-45AC-99F3-93C756E02F69}" name="総数／事業所数" dataCellStyle="桁区切り"/>
    <tableColumn id="11" xr3:uid="{579B287D-F72D-4447-B57E-6F7366AB0AAE}" name="総数／構成比" dataDxfId="212"/>
    <tableColumn id="12" xr3:uid="{7E15E81D-214F-4353-B007-E725AFC97C29}" name="個人／事業所数" dataCellStyle="桁区切り"/>
    <tableColumn id="13" xr3:uid="{2D1771CD-0EAB-4977-8153-842A1A3083F2}" name="個人／構成比" dataDxfId="211"/>
    <tableColumn id="14" xr3:uid="{B4AE990D-8BAA-4355-8908-3FE1C0F546FF}" name="法人／事業所数" dataCellStyle="桁区切り"/>
    <tableColumn id="15" xr3:uid="{48BCB4E2-37EA-4F61-872A-68896B30D47A}" name="法人／構成比" dataDxfId="210"/>
    <tableColumn id="16" xr3:uid="{5D1268D4-895C-4FD0-A3D3-7548B837704D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6F49C81-B3B2-4D0E-A025-97A9159FEAE1}" name="LTBL_03322" displayName="LTBL_03322" ref="B4:I20" totalsRowCount="1">
  <autoFilter ref="B4:I19" xr:uid="{46F49C81-B3B2-4D0E-A025-97A9159FEAE1}"/>
  <tableColumns count="8">
    <tableColumn id="9" xr3:uid="{FCBD9A39-693C-464F-9C1C-D95FB989D3BA}" name="産業大分類" totalsRowLabel="合計" totalsRowDxfId="209"/>
    <tableColumn id="10" xr3:uid="{5F3D24CB-8512-49CE-B90E-D5AE144D7386}" name="総数／事業所数" totalsRowFunction="custom" totalsRowDxfId="208" dataCellStyle="桁区切り" totalsRowCellStyle="桁区切り">
      <totalsRowFormula>SUM(LTBL_03322[総数／事業所数])</totalsRowFormula>
    </tableColumn>
    <tableColumn id="11" xr3:uid="{8B7AE46C-90E4-4CFB-A20E-A7DB97CD70AE}" name="総数／構成比" dataDxfId="207"/>
    <tableColumn id="12" xr3:uid="{7AD3C70B-F4D0-4D59-8142-25627ABAC929}" name="個人／事業所数" totalsRowFunction="sum" totalsRowDxfId="206" dataCellStyle="桁区切り" totalsRowCellStyle="桁区切り"/>
    <tableColumn id="13" xr3:uid="{DFAAB4B1-6853-412F-B165-AB8AAD1AECB2}" name="個人／構成比" dataDxfId="205"/>
    <tableColumn id="14" xr3:uid="{19EE138C-BAED-4789-9C23-F5FF8050AAB5}" name="法人／事業所数" totalsRowFunction="sum" totalsRowDxfId="204" dataCellStyle="桁区切り" totalsRowCellStyle="桁区切り"/>
    <tableColumn id="15" xr3:uid="{BA9DF13F-49BD-48FE-8B35-17BACDA7E76E}" name="法人／構成比" dataDxfId="203"/>
    <tableColumn id="16" xr3:uid="{5D4EBD04-B5BF-4A2A-BA3F-6216C845B198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252151D4-26A0-4D5D-993F-0F706768FC01}" name="M_TABLE_03322" displayName="M_TABLE_03322" ref="B23:I43" totalsRowShown="0">
  <autoFilter ref="B23:I43" xr:uid="{252151D4-26A0-4D5D-993F-0F706768FC01}"/>
  <tableColumns count="8">
    <tableColumn id="9" xr3:uid="{1D21753E-D7E7-4BDA-888B-966C6E066720}" name="産業中分類上位２０"/>
    <tableColumn id="10" xr3:uid="{3D086C93-857F-4EFA-AA7D-0DC3DC95C8F3}" name="総数／事業所数" dataCellStyle="桁区切り"/>
    <tableColumn id="11" xr3:uid="{DE0C3F52-7FC7-4504-9937-A8DC3F96BFC0}" name="総数／構成比" dataDxfId="201"/>
    <tableColumn id="12" xr3:uid="{2B308E69-7D4C-40CD-908B-1297967212A1}" name="個人／事業所数" dataCellStyle="桁区切り"/>
    <tableColumn id="13" xr3:uid="{B4BE46ED-613F-4B84-B15F-953A649E9B3B}" name="個人／構成比" dataDxfId="200"/>
    <tableColumn id="14" xr3:uid="{09033BCC-B76B-42A4-8E12-BBD42BFC3E69}" name="法人／事業所数" dataCellStyle="桁区切り"/>
    <tableColumn id="15" xr3:uid="{44912310-FDD9-4061-B407-379F5CDC5D3E}" name="法人／構成比" dataDxfId="199"/>
    <tableColumn id="16" xr3:uid="{8EF28E75-20E9-45E0-8D8A-84D883A90C1C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FF07865-523E-4203-AE89-9EF9D769542F}" name="S_TABLE_03322" displayName="S_TABLE_03322" ref="B46:I67" totalsRowShown="0">
  <autoFilter ref="B46:I67" xr:uid="{9FF07865-523E-4203-AE89-9EF9D769542F}"/>
  <tableColumns count="8">
    <tableColumn id="9" xr3:uid="{C2515653-4770-4065-8701-AA655C4353A0}" name="産業小分類上位２０"/>
    <tableColumn id="10" xr3:uid="{3DEA347A-6C62-4BD1-896A-C7B054BA7504}" name="総数／事業所数" dataCellStyle="桁区切り"/>
    <tableColumn id="11" xr3:uid="{1494045C-70C3-4C88-A90C-41CF21F1152A}" name="総数／構成比" dataDxfId="198"/>
    <tableColumn id="12" xr3:uid="{5D101ED4-A082-4E40-BEA5-BA4773E9368B}" name="個人／事業所数" dataCellStyle="桁区切り"/>
    <tableColumn id="13" xr3:uid="{63C56E2C-A717-4F35-B433-24D795D7DDAD}" name="個人／構成比" dataDxfId="197"/>
    <tableColumn id="14" xr3:uid="{BF53F5EA-5019-4DF1-A335-BEA079EB0E33}" name="法人／事業所数" dataCellStyle="桁区切り"/>
    <tableColumn id="15" xr3:uid="{76F4D271-BA48-4C7D-A214-9EEC58B94CB0}" name="法人／構成比" dataDxfId="196"/>
    <tableColumn id="16" xr3:uid="{DEC3F728-9E20-434B-A56E-5587203E5C34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B305EE63-F72A-4569-ADCC-236CCBE4FA39}" name="LTBL_03366" displayName="LTBL_03366" ref="B4:I20" totalsRowCount="1">
  <autoFilter ref="B4:I19" xr:uid="{B305EE63-F72A-4569-ADCC-236CCBE4FA39}"/>
  <tableColumns count="8">
    <tableColumn id="9" xr3:uid="{BDF43982-7A4F-43BB-BCF4-F9FC99A80C9C}" name="産業大分類" totalsRowLabel="合計" totalsRowDxfId="195"/>
    <tableColumn id="10" xr3:uid="{C9B54F78-357D-4535-B9BD-FA02F60C4376}" name="総数／事業所数" totalsRowFunction="custom" totalsRowDxfId="194" dataCellStyle="桁区切り" totalsRowCellStyle="桁区切り">
      <totalsRowFormula>SUM(LTBL_03366[総数／事業所数])</totalsRowFormula>
    </tableColumn>
    <tableColumn id="11" xr3:uid="{53CF1267-A2AA-474F-9D63-E1E5F82C9087}" name="総数／構成比" dataDxfId="193"/>
    <tableColumn id="12" xr3:uid="{CEF9BA57-168E-45ED-B108-BFF1351C03FF}" name="個人／事業所数" totalsRowFunction="sum" totalsRowDxfId="192" dataCellStyle="桁区切り" totalsRowCellStyle="桁区切り"/>
    <tableColumn id="13" xr3:uid="{2C74C7EF-BD8B-4F5C-B2F7-FBD6E6A21B71}" name="個人／構成比" dataDxfId="191"/>
    <tableColumn id="14" xr3:uid="{2ACF7098-C32B-4AB8-AC77-98278C165FD6}" name="法人／事業所数" totalsRowFunction="sum" totalsRowDxfId="190" dataCellStyle="桁区切り" totalsRowCellStyle="桁区切り"/>
    <tableColumn id="15" xr3:uid="{F542CB08-0A54-4CF0-9F77-6973561C0CA5}" name="法人／構成比" dataDxfId="189"/>
    <tableColumn id="16" xr3:uid="{77731661-50B4-493C-8393-381B90AE85A0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68A256F4-52C2-443F-9A3A-23F5CFFF9FF6}" name="M_TABLE_03366" displayName="M_TABLE_03366" ref="B23:I47" totalsRowShown="0">
  <autoFilter ref="B23:I47" xr:uid="{68A256F4-52C2-443F-9A3A-23F5CFFF9FF6}"/>
  <tableColumns count="8">
    <tableColumn id="9" xr3:uid="{51FCBCDF-1F6A-4805-AF28-460266107A74}" name="産業中分類上位２０"/>
    <tableColumn id="10" xr3:uid="{E8F788C3-3D51-47F2-8891-8DF61074A5DF}" name="総数／事業所数" dataCellStyle="桁区切り"/>
    <tableColumn id="11" xr3:uid="{D9527F57-7DCC-431A-8696-DA17096C14FE}" name="総数／構成比" dataDxfId="187"/>
    <tableColumn id="12" xr3:uid="{87BB4965-30F9-41E1-817C-28B4551721F5}" name="個人／事業所数" dataCellStyle="桁区切り"/>
    <tableColumn id="13" xr3:uid="{55B9AC9C-C17C-4571-983A-F39899310379}" name="個人／構成比" dataDxfId="186"/>
    <tableColumn id="14" xr3:uid="{A6D4B8C7-338B-4FB8-BD27-D319E4C70CF3}" name="法人／事業所数" dataCellStyle="桁区切り"/>
    <tableColumn id="15" xr3:uid="{294CAAF2-AC3E-44B3-AD69-9D8575F6DCC6}" name="法人／構成比" dataDxfId="185"/>
    <tableColumn id="16" xr3:uid="{D0B17252-1C09-4F41-AEED-EC795E95134C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7B491AB9-16C0-4470-8CB0-5148FF0CEA6A}" name="S_TABLE_03366" displayName="S_TABLE_03366" ref="B50:I75" totalsRowShown="0">
  <autoFilter ref="B50:I75" xr:uid="{7B491AB9-16C0-4470-8CB0-5148FF0CEA6A}"/>
  <tableColumns count="8">
    <tableColumn id="9" xr3:uid="{D2012040-02B6-4888-A06C-CA4A8D07E300}" name="産業小分類上位２０"/>
    <tableColumn id="10" xr3:uid="{C9A30483-3037-4537-8A98-5B7095E4629D}" name="総数／事業所数" dataCellStyle="桁区切り"/>
    <tableColumn id="11" xr3:uid="{C64D4CC5-9177-49FE-923E-49AA28A41A35}" name="総数／構成比" dataDxfId="184"/>
    <tableColumn id="12" xr3:uid="{07221C3C-5542-463D-B6CC-E16C701A7FD6}" name="個人／事業所数" dataCellStyle="桁区切り"/>
    <tableColumn id="13" xr3:uid="{19309FD2-14CA-4AC5-B931-8CC94E35FFBF}" name="個人／構成比" dataDxfId="183"/>
    <tableColumn id="14" xr3:uid="{C53CB96E-3D82-4E44-AE63-04706956DA15}" name="法人／事業所数" dataCellStyle="桁区切り"/>
    <tableColumn id="15" xr3:uid="{6527ACE3-B6D6-4C92-BDF4-CC80904D4531}" name="法人／構成比" dataDxfId="182"/>
    <tableColumn id="16" xr3:uid="{D9486B13-77F9-438B-94FE-BC7D4BDCA281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94DF90F6-78FC-4C79-A6D3-4CED316243C1}" name="LTBL_03381" displayName="LTBL_03381" ref="B4:I20" totalsRowCount="1">
  <autoFilter ref="B4:I19" xr:uid="{94DF90F6-78FC-4C79-A6D3-4CED316243C1}"/>
  <tableColumns count="8">
    <tableColumn id="9" xr3:uid="{BD7D4391-6772-4BCE-A7BE-FBDDFCF0EC2F}" name="産業大分類" totalsRowLabel="合計" totalsRowDxfId="181"/>
    <tableColumn id="10" xr3:uid="{4754AFE5-3452-4F7D-B116-35E7E13FC999}" name="総数／事業所数" totalsRowFunction="custom" totalsRowDxfId="180" dataCellStyle="桁区切り" totalsRowCellStyle="桁区切り">
      <totalsRowFormula>SUM(LTBL_03381[総数／事業所数])</totalsRowFormula>
    </tableColumn>
    <tableColumn id="11" xr3:uid="{8B51AA74-E260-4551-B0BB-AD8CA63A8496}" name="総数／構成比" dataDxfId="179"/>
    <tableColumn id="12" xr3:uid="{7D4C9928-382F-47A9-91F7-96C55A84A3BE}" name="個人／事業所数" totalsRowFunction="sum" totalsRowDxfId="178" dataCellStyle="桁区切り" totalsRowCellStyle="桁区切り"/>
    <tableColumn id="13" xr3:uid="{E61654F2-DA9C-4F70-B7AA-A5E50907EEB9}" name="個人／構成比" dataDxfId="177"/>
    <tableColumn id="14" xr3:uid="{A2909214-4EFB-49E4-ABDB-F17CAD277DFE}" name="法人／事業所数" totalsRowFunction="sum" totalsRowDxfId="176" dataCellStyle="桁区切り" totalsRowCellStyle="桁区切り"/>
    <tableColumn id="15" xr3:uid="{216560EE-67E1-425A-843F-7228C441F58D}" name="法人／構成比" dataDxfId="175"/>
    <tableColumn id="16" xr3:uid="{40CE3CF1-D316-4A65-A31C-B70A47700A1D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AE5E57F-C9C5-4122-A861-6A34B6046A37}" name="M_TABLE_03381" displayName="M_TABLE_03381" ref="B23:I47" totalsRowShown="0">
  <autoFilter ref="B23:I47" xr:uid="{EAE5E57F-C9C5-4122-A861-6A34B6046A37}"/>
  <tableColumns count="8">
    <tableColumn id="9" xr3:uid="{7B1033E6-08C0-4174-AB12-A796A6958119}" name="産業中分類上位２０"/>
    <tableColumn id="10" xr3:uid="{1AAAC65B-8AD0-4DA4-A9A4-E295400150F4}" name="総数／事業所数" dataCellStyle="桁区切り"/>
    <tableColumn id="11" xr3:uid="{597EA291-2D6D-4117-BB1E-9DC92BA7527A}" name="総数／構成比" dataDxfId="173"/>
    <tableColumn id="12" xr3:uid="{603DFC81-AA7F-45FD-8E49-259CA1FA5AA6}" name="個人／事業所数" dataCellStyle="桁区切り"/>
    <tableColumn id="13" xr3:uid="{98D1CFAF-81CE-42CB-B210-5EFA943EF9DF}" name="個人／構成比" dataDxfId="172"/>
    <tableColumn id="14" xr3:uid="{FD25E0F9-B018-410C-AD3C-FF20973300C6}" name="法人／事業所数" dataCellStyle="桁区切り"/>
    <tableColumn id="15" xr3:uid="{0F02372F-E79D-4FB6-AE1D-BA9CFBFB361D}" name="法人／構成比" dataDxfId="171"/>
    <tableColumn id="16" xr3:uid="{DD10E146-6EBD-4093-8009-12CB3FE0E6DE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B243DCE5-E8DE-4BF8-A687-AE5513039665}" name="S_TABLE_03381" displayName="S_TABLE_03381" ref="B50:I70" totalsRowShown="0">
  <autoFilter ref="B50:I70" xr:uid="{B243DCE5-E8DE-4BF8-A687-AE5513039665}"/>
  <tableColumns count="8">
    <tableColumn id="9" xr3:uid="{E2D3FAE1-AA63-45D9-89BD-EED78D0C0AAE}" name="産業小分類上位２０"/>
    <tableColumn id="10" xr3:uid="{79CCF359-ACC6-4AE9-9666-7D099D876F0D}" name="総数／事業所数" dataCellStyle="桁区切り"/>
    <tableColumn id="11" xr3:uid="{A17891A4-FBBE-4F30-B1C1-D7E055D2F494}" name="総数／構成比" dataDxfId="170"/>
    <tableColumn id="12" xr3:uid="{34133C10-A4EC-48AB-9451-06CF34036B11}" name="個人／事業所数" dataCellStyle="桁区切り"/>
    <tableColumn id="13" xr3:uid="{91CF8474-02FE-4BFF-BE71-B598780FFB28}" name="個人／構成比" dataDxfId="169"/>
    <tableColumn id="14" xr3:uid="{6A4EB636-1260-4694-B935-317ACC0C1421}" name="法人／事業所数" dataCellStyle="桁区切り"/>
    <tableColumn id="15" xr3:uid="{0FF2A0DC-1D14-4ACD-B62B-F2FDF8609DD6}" name="法人／構成比" dataDxfId="168"/>
    <tableColumn id="16" xr3:uid="{63860156-60A3-423C-9A0D-05E8735180A5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4472463C-A93A-4262-9B6C-6D4D3A2B2D40}" name="LTBL_03402" displayName="LTBL_03402" ref="B4:I20" totalsRowCount="1">
  <autoFilter ref="B4:I19" xr:uid="{4472463C-A93A-4262-9B6C-6D4D3A2B2D40}"/>
  <tableColumns count="8">
    <tableColumn id="9" xr3:uid="{C6BB1AA4-39F7-46CC-B124-10919590D202}" name="産業大分類" totalsRowLabel="合計" totalsRowDxfId="167"/>
    <tableColumn id="10" xr3:uid="{2B5EE738-DF97-4D09-872A-4E72A6FD495F}" name="総数／事業所数" totalsRowFunction="custom" totalsRowDxfId="166" dataCellStyle="桁区切り" totalsRowCellStyle="桁区切り">
      <totalsRowFormula>SUM(LTBL_03402[総数／事業所数])</totalsRowFormula>
    </tableColumn>
    <tableColumn id="11" xr3:uid="{CE6D8200-718D-4079-BF8C-A8FCB1FB09C1}" name="総数／構成比" dataDxfId="165"/>
    <tableColumn id="12" xr3:uid="{18ED7577-33A4-465F-A691-670385A1AC59}" name="個人／事業所数" totalsRowFunction="sum" totalsRowDxfId="164" dataCellStyle="桁区切り" totalsRowCellStyle="桁区切り"/>
    <tableColumn id="13" xr3:uid="{D6A91A10-70EE-4A1F-8084-B9C35C4249CC}" name="個人／構成比" dataDxfId="163"/>
    <tableColumn id="14" xr3:uid="{9C363071-6EC0-4356-86B4-15C4FB7405B1}" name="法人／事業所数" totalsRowFunction="sum" totalsRowDxfId="162" dataCellStyle="桁区切り" totalsRowCellStyle="桁区切り"/>
    <tableColumn id="15" xr3:uid="{196D2F8F-AB05-4DDB-8F4B-2F58DA9017D3}" name="法人／構成比" dataDxfId="161"/>
    <tableColumn id="16" xr3:uid="{F7D0DF10-5192-4019-85E0-272584BE6306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3CB55065-4BBB-40CF-9CDB-92B082076050}" name="M_TABLE_03402" displayName="M_TABLE_03402" ref="B23:I45" totalsRowShown="0">
  <autoFilter ref="B23:I45" xr:uid="{3CB55065-4BBB-40CF-9CDB-92B082076050}"/>
  <tableColumns count="8">
    <tableColumn id="9" xr3:uid="{E6759BA5-6F6E-49EE-BAED-FC742435E4AF}" name="産業中分類上位２０"/>
    <tableColumn id="10" xr3:uid="{6CBC2721-2A80-4DE1-AD31-82E678B84AFB}" name="総数／事業所数" dataCellStyle="桁区切り"/>
    <tableColumn id="11" xr3:uid="{08BE143D-522B-42CF-8CC4-8DA768A24893}" name="総数／構成比" dataDxfId="159"/>
    <tableColumn id="12" xr3:uid="{DFCE9E93-AAC3-4D0A-B237-53FC68A2F92E}" name="個人／事業所数" dataCellStyle="桁区切り"/>
    <tableColumn id="13" xr3:uid="{7E29A79A-B872-4786-AE41-B57E63D89BD8}" name="個人／構成比" dataDxfId="158"/>
    <tableColumn id="14" xr3:uid="{D4E7FDC6-49FE-4E3F-A2A0-E4A71E409A75}" name="法人／事業所数" dataCellStyle="桁区切り"/>
    <tableColumn id="15" xr3:uid="{AF6D5FB3-ED46-43F4-8FE1-2497819C0EE4}" name="法人／構成比" dataDxfId="157"/>
    <tableColumn id="16" xr3:uid="{8D7A0674-34B7-4462-80B3-B826D46F76B0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67692DE-FA32-4DCB-AD78-9998CA7FF3B2}" name="S_TABLE_03402" displayName="S_TABLE_03402" ref="B48:I75" totalsRowShown="0">
  <autoFilter ref="B48:I75" xr:uid="{067692DE-FA32-4DCB-AD78-9998CA7FF3B2}"/>
  <tableColumns count="8">
    <tableColumn id="9" xr3:uid="{B16B1ADF-2005-46DC-AB6D-5AD675E1A76E}" name="産業小分類上位２０"/>
    <tableColumn id="10" xr3:uid="{6E543A0B-456C-4E7F-A39A-E9198CB5E9CA}" name="総数／事業所数" dataCellStyle="桁区切り"/>
    <tableColumn id="11" xr3:uid="{E0E4F1DE-D9A9-4A8C-BB65-FA049941F0C7}" name="総数／構成比" dataDxfId="156"/>
    <tableColumn id="12" xr3:uid="{4F63919F-3528-4EB3-B2E6-EC98F75A5276}" name="個人／事業所数" dataCellStyle="桁区切り"/>
    <tableColumn id="13" xr3:uid="{CA0CFC75-624D-47F7-84B1-6A018A94A8AF}" name="個人／構成比" dataDxfId="155"/>
    <tableColumn id="14" xr3:uid="{0640D8D7-0076-405B-85BB-64A4766210E3}" name="法人／事業所数" dataCellStyle="桁区切り"/>
    <tableColumn id="15" xr3:uid="{D19472D0-4278-47F1-805B-D3F7450CF8D8}" name="法人／構成比" dataDxfId="154"/>
    <tableColumn id="16" xr3:uid="{29FFFA63-3F31-4B2D-83C6-DC4B09A5CEEC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C749363C-EAB2-48EF-8DED-9CCA0F270E4C}" name="LTBL_03441" displayName="LTBL_03441" ref="B4:I20" totalsRowCount="1">
  <autoFilter ref="B4:I19" xr:uid="{C749363C-EAB2-48EF-8DED-9CCA0F270E4C}"/>
  <tableColumns count="8">
    <tableColumn id="9" xr3:uid="{43637BFE-C66C-4D0C-80DD-C74853E7DB2F}" name="産業大分類" totalsRowLabel="合計" totalsRowDxfId="153"/>
    <tableColumn id="10" xr3:uid="{414D56F6-50FF-4745-86C3-3C2B3EC0A023}" name="総数／事業所数" totalsRowFunction="custom" totalsRowDxfId="152" dataCellStyle="桁区切り" totalsRowCellStyle="桁区切り">
      <totalsRowFormula>SUM(LTBL_03441[総数／事業所数])</totalsRowFormula>
    </tableColumn>
    <tableColumn id="11" xr3:uid="{7DA65429-2060-464E-849D-F64F2DB3B7AC}" name="総数／構成比" dataDxfId="151"/>
    <tableColumn id="12" xr3:uid="{B83736A9-CA11-4B1E-9CB3-9946FBFC7C6D}" name="個人／事業所数" totalsRowFunction="sum" totalsRowDxfId="150" dataCellStyle="桁区切り" totalsRowCellStyle="桁区切り"/>
    <tableColumn id="13" xr3:uid="{57550FFA-1235-4720-BB4A-6D66F8502F32}" name="個人／構成比" dataDxfId="149"/>
    <tableColumn id="14" xr3:uid="{230CA87E-F81E-498D-84B9-2356A9AC3502}" name="法人／事業所数" totalsRowFunction="sum" totalsRowDxfId="148" dataCellStyle="桁区切り" totalsRowCellStyle="桁区切り"/>
    <tableColumn id="15" xr3:uid="{02702592-AB28-4080-ADFA-A1F0406846D5}" name="法人／構成比" dataDxfId="147"/>
    <tableColumn id="16" xr3:uid="{B8020013-EC9E-4043-8D98-F603BCA6F860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3D30802C-B802-4EBD-8ECA-3684CC975B5C}" name="M_TABLE_03441" displayName="M_TABLE_03441" ref="B23:I53" totalsRowShown="0">
  <autoFilter ref="B23:I53" xr:uid="{3D30802C-B802-4EBD-8ECA-3684CC975B5C}"/>
  <tableColumns count="8">
    <tableColumn id="9" xr3:uid="{29922C28-2EF0-4B99-91F9-A7E8EAA6DB07}" name="産業中分類上位２０"/>
    <tableColumn id="10" xr3:uid="{F8ED50CF-880E-475B-9684-3099872E329E}" name="総数／事業所数" dataCellStyle="桁区切り"/>
    <tableColumn id="11" xr3:uid="{AE705444-E1F9-4BE2-A857-FBFF0BA9E472}" name="総数／構成比" dataDxfId="145"/>
    <tableColumn id="12" xr3:uid="{7F6E98CD-6F45-45C7-A670-AC0E0CFA20BB}" name="個人／事業所数" dataCellStyle="桁区切り"/>
    <tableColumn id="13" xr3:uid="{7155A0FF-4115-4FF2-A266-CA60ECFFE8D1}" name="個人／構成比" dataDxfId="144"/>
    <tableColumn id="14" xr3:uid="{DBD1F46F-3BB5-4330-BC3B-6F1B5104B43A}" name="法人／事業所数" dataCellStyle="桁区切り"/>
    <tableColumn id="15" xr3:uid="{BCF04778-D88C-4653-95EE-9EE71804E082}" name="法人／構成比" dataDxfId="143"/>
    <tableColumn id="16" xr3:uid="{1AEBA6E4-CBA0-4A3A-BFF3-A76176D3737E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B9FB4ACD-CCF2-469C-9826-8B69C1EDA6B5}" name="S_TABLE_03441" displayName="S_TABLE_03441" ref="B56:I77" totalsRowShown="0">
  <autoFilter ref="B56:I77" xr:uid="{B9FB4ACD-CCF2-469C-9826-8B69C1EDA6B5}"/>
  <tableColumns count="8">
    <tableColumn id="9" xr3:uid="{5F4B8F35-51A0-4480-A1F2-66015357E8A3}" name="産業小分類上位２０"/>
    <tableColumn id="10" xr3:uid="{77F925D2-9E20-4467-93FE-52655B83A77B}" name="総数／事業所数" dataCellStyle="桁区切り"/>
    <tableColumn id="11" xr3:uid="{63181199-3C20-4A91-9FB6-ADF0E6E28525}" name="総数／構成比" dataDxfId="142"/>
    <tableColumn id="12" xr3:uid="{C432725C-9146-44AB-960D-CF0DB828A859}" name="個人／事業所数" dataCellStyle="桁区切り"/>
    <tableColumn id="13" xr3:uid="{672DD694-A329-41B2-AFCF-B2B772B3F0FB}" name="個人／構成比" dataDxfId="141"/>
    <tableColumn id="14" xr3:uid="{2BC44419-A9D2-4E0E-B4CA-5C6E27216226}" name="法人／事業所数" dataCellStyle="桁区切り"/>
    <tableColumn id="15" xr3:uid="{DE6EA57B-8BF9-4274-903D-36AF0E638F59}" name="法人／構成比" dataDxfId="140"/>
    <tableColumn id="16" xr3:uid="{F0C82E05-B085-4DE1-A512-9AD255CACE70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DCCD84A1-E2F3-44CB-8FDE-A7B69B99C021}" name="LTBL_03461" displayName="LTBL_03461" ref="B4:I20" totalsRowCount="1">
  <autoFilter ref="B4:I19" xr:uid="{DCCD84A1-E2F3-44CB-8FDE-A7B69B99C021}"/>
  <tableColumns count="8">
    <tableColumn id="9" xr3:uid="{8779F524-3CEA-46E8-80D2-0C62A06A0633}" name="産業大分類" totalsRowLabel="合計" totalsRowDxfId="139"/>
    <tableColumn id="10" xr3:uid="{557E979B-8B2E-4B8C-BBA2-08BF0E35153C}" name="総数／事業所数" totalsRowFunction="custom" totalsRowDxfId="138" dataCellStyle="桁区切り" totalsRowCellStyle="桁区切り">
      <totalsRowFormula>SUM(LTBL_03461[総数／事業所数])</totalsRowFormula>
    </tableColumn>
    <tableColumn id="11" xr3:uid="{F24A0505-FEDD-405E-B6EA-D267DFC3786D}" name="総数／構成比" dataDxfId="137"/>
    <tableColumn id="12" xr3:uid="{887D35A5-C648-430D-97B6-374E66396BD1}" name="個人／事業所数" totalsRowFunction="sum" totalsRowDxfId="136" dataCellStyle="桁区切り" totalsRowCellStyle="桁区切り"/>
    <tableColumn id="13" xr3:uid="{911FC91D-539E-4881-969F-0EA73DAA2048}" name="個人／構成比" dataDxfId="135"/>
    <tableColumn id="14" xr3:uid="{D44620F4-4886-4664-8C75-71D0D6B32FC2}" name="法人／事業所数" totalsRowFunction="sum" totalsRowDxfId="134" dataCellStyle="桁区切り" totalsRowCellStyle="桁区切り"/>
    <tableColumn id="15" xr3:uid="{23EF8F6B-5D00-4E38-B36F-E50758589CCF}" name="法人／構成比" dataDxfId="133"/>
    <tableColumn id="16" xr3:uid="{5CB1EDAA-DE2F-49E0-963F-56A8C52E2910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CCE38397-DF16-44A5-95AC-A1D0C2E5AF3B}" name="M_TABLE_03461" displayName="M_TABLE_03461" ref="B23:I43" totalsRowShown="0">
  <autoFilter ref="B23:I43" xr:uid="{CCE38397-DF16-44A5-95AC-A1D0C2E5AF3B}"/>
  <tableColumns count="8">
    <tableColumn id="9" xr3:uid="{865AB837-312F-4A03-AD42-BFE887B0AD59}" name="産業中分類上位２０"/>
    <tableColumn id="10" xr3:uid="{A7431B54-4E1A-473B-84A0-33149644B833}" name="総数／事業所数" dataCellStyle="桁区切り"/>
    <tableColumn id="11" xr3:uid="{14231FFD-7600-4395-A2BA-04DA08099C66}" name="総数／構成比" dataDxfId="131"/>
    <tableColumn id="12" xr3:uid="{83C27C01-267E-4CCE-8BEB-1812A4C947CA}" name="個人／事業所数" dataCellStyle="桁区切り"/>
    <tableColumn id="13" xr3:uid="{89F9E799-9279-478E-8CFE-67F46A07D5BF}" name="個人／構成比" dataDxfId="130"/>
    <tableColumn id="14" xr3:uid="{9F0CD735-9781-4B8C-AC90-B08B854B53CE}" name="法人／事業所数" dataCellStyle="桁区切り"/>
    <tableColumn id="15" xr3:uid="{E2378D29-3F04-4F99-B3BE-8DF1E4AF2EF1}" name="法人／構成比" dataDxfId="129"/>
    <tableColumn id="16" xr3:uid="{3D12F6CA-BC18-40B6-B639-88854C3C3AA5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91584995-A0CA-4E21-8E4D-DFED9FED6740}" name="S_TABLE_03461" displayName="S_TABLE_03461" ref="B46:I71" totalsRowShown="0">
  <autoFilter ref="B46:I71" xr:uid="{91584995-A0CA-4E21-8E4D-DFED9FED6740}"/>
  <tableColumns count="8">
    <tableColumn id="9" xr3:uid="{A13DA3B3-FDE7-4A6E-9EC5-1C65B5A88076}" name="産業小分類上位２０"/>
    <tableColumn id="10" xr3:uid="{1FDD31FE-3890-4C27-B93B-B16F0B05E3EF}" name="総数／事業所数" dataCellStyle="桁区切り"/>
    <tableColumn id="11" xr3:uid="{22472EB2-4C89-49FC-86D1-2A7D36F1C634}" name="総数／構成比" dataDxfId="128"/>
    <tableColumn id="12" xr3:uid="{45256346-921E-4013-A287-36377F4D3662}" name="個人／事業所数" dataCellStyle="桁区切り"/>
    <tableColumn id="13" xr3:uid="{76482218-59DF-49FD-AC79-D6BCA8E00BCF}" name="個人／構成比" dataDxfId="127"/>
    <tableColumn id="14" xr3:uid="{43D85192-C6EA-43E3-803C-EFB6862C3008}" name="法人／事業所数" dataCellStyle="桁区切り"/>
    <tableColumn id="15" xr3:uid="{D73BA157-519C-4E6B-985F-44BE09EF15D3}" name="法人／構成比" dataDxfId="126"/>
    <tableColumn id="16" xr3:uid="{A2E45C39-BBE6-4E73-B411-05EFBF140497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703787D6-B626-4BE0-AFC5-AA2E79AC7EA4}" name="LTBL_03482" displayName="LTBL_03482" ref="B4:I20" totalsRowCount="1">
  <autoFilter ref="B4:I19" xr:uid="{703787D6-B626-4BE0-AFC5-AA2E79AC7EA4}"/>
  <tableColumns count="8">
    <tableColumn id="9" xr3:uid="{F93B611B-F04D-4FFF-8FCF-2E0263E06767}" name="産業大分類" totalsRowLabel="合計" totalsRowDxfId="125"/>
    <tableColumn id="10" xr3:uid="{EAD497F5-F7E9-4008-A18E-E5BF5EDA1B54}" name="総数／事業所数" totalsRowFunction="custom" totalsRowDxfId="124" dataCellStyle="桁区切り" totalsRowCellStyle="桁区切り">
      <totalsRowFormula>SUM(LTBL_03482[総数／事業所数])</totalsRowFormula>
    </tableColumn>
    <tableColumn id="11" xr3:uid="{091BAB99-ADC2-4475-9496-0ACA6227E3A6}" name="総数／構成比" dataDxfId="123"/>
    <tableColumn id="12" xr3:uid="{2F805BFB-D5BD-4B5B-A36A-AC27A1746F09}" name="個人／事業所数" totalsRowFunction="sum" totalsRowDxfId="122" dataCellStyle="桁区切り" totalsRowCellStyle="桁区切り"/>
    <tableColumn id="13" xr3:uid="{895F4A29-8F36-46DB-9BC4-C8DF1C96E4AA}" name="個人／構成比" dataDxfId="121"/>
    <tableColumn id="14" xr3:uid="{DEDEF860-E541-4B56-A5A8-69253F0E861A}" name="法人／事業所数" totalsRowFunction="sum" totalsRowDxfId="120" dataCellStyle="桁区切り" totalsRowCellStyle="桁区切り"/>
    <tableColumn id="15" xr3:uid="{0E12B2BB-028E-4D7A-8E06-892339E8F379}" name="法人／構成比" dataDxfId="119"/>
    <tableColumn id="16" xr3:uid="{03349ACC-D71F-43A1-B33C-FDC5D7E57816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BCE5BB80-CEB5-493E-A775-0931AA82BAF9}" name="M_TABLE_03482" displayName="M_TABLE_03482" ref="B23:I43" totalsRowShown="0">
  <autoFilter ref="B23:I43" xr:uid="{BCE5BB80-CEB5-493E-A775-0931AA82BAF9}"/>
  <tableColumns count="8">
    <tableColumn id="9" xr3:uid="{BFD0050B-8866-4706-A415-0E4C52C03C2D}" name="産業中分類上位２０"/>
    <tableColumn id="10" xr3:uid="{5FBE2579-3AAB-47EB-B2E4-5FF9ED303752}" name="総数／事業所数" dataCellStyle="桁区切り"/>
    <tableColumn id="11" xr3:uid="{35546669-F431-40F3-B94E-947C345BC059}" name="総数／構成比" dataDxfId="117"/>
    <tableColumn id="12" xr3:uid="{3F0DDC76-A951-47C4-BAFF-05263CE00F2D}" name="個人／事業所数" dataCellStyle="桁区切り"/>
    <tableColumn id="13" xr3:uid="{3D22B6D3-2B44-4A2A-8287-4C23A88FB41B}" name="個人／構成比" dataDxfId="116"/>
    <tableColumn id="14" xr3:uid="{8CDCA69C-107C-4D8F-A0AD-3093310CD631}" name="法人／事業所数" dataCellStyle="桁区切り"/>
    <tableColumn id="15" xr3:uid="{1791B96C-CB92-42D5-9C7C-3CAB77424A66}" name="法人／構成比" dataDxfId="115"/>
    <tableColumn id="16" xr3:uid="{35D5BE62-B5DB-488B-B2A6-17BE57936078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4240D25B-503F-40E5-AF5C-6D3CD005E8F7}" name="S_TABLE_03482" displayName="S_TABLE_03482" ref="B46:I72" totalsRowShown="0">
  <autoFilter ref="B46:I72" xr:uid="{4240D25B-503F-40E5-AF5C-6D3CD005E8F7}"/>
  <tableColumns count="8">
    <tableColumn id="9" xr3:uid="{1EF0D67B-C271-4386-A6A5-BD7106AF5764}" name="産業小分類上位２０"/>
    <tableColumn id="10" xr3:uid="{3D5F19B7-5600-4CFC-AEF3-713711041315}" name="総数／事業所数" dataCellStyle="桁区切り"/>
    <tableColumn id="11" xr3:uid="{BD9B5A26-AD42-4EEA-950C-1D0B3DE6BE6E}" name="総数／構成比" dataDxfId="114"/>
    <tableColumn id="12" xr3:uid="{1A526770-32A4-40D8-997F-57696C35406E}" name="個人／事業所数" dataCellStyle="桁区切り"/>
    <tableColumn id="13" xr3:uid="{F11336EE-6549-4574-9E49-22DCBE30B0A6}" name="個人／構成比" dataDxfId="113"/>
    <tableColumn id="14" xr3:uid="{ADD78B38-F4D0-4E78-944B-7A4CB0667B5F}" name="法人／事業所数" dataCellStyle="桁区切り"/>
    <tableColumn id="15" xr3:uid="{94F2AB88-8E80-4E68-A002-3166F9A49D24}" name="法人／構成比" dataDxfId="112"/>
    <tableColumn id="16" xr3:uid="{34CC5B3E-75ED-4D6A-8D78-2D98D5537AB6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45947C4F-56B2-46C8-BB7D-D2D6A63530BB}" name="LTBL_03483" displayName="LTBL_03483" ref="B4:I20" totalsRowCount="1">
  <autoFilter ref="B4:I19" xr:uid="{45947C4F-56B2-46C8-BB7D-D2D6A63530BB}"/>
  <tableColumns count="8">
    <tableColumn id="9" xr3:uid="{1271A454-1200-4CD6-84BB-5101BD08D2F7}" name="産業大分類" totalsRowLabel="合計" totalsRowDxfId="111"/>
    <tableColumn id="10" xr3:uid="{991A4F8C-2D2E-4A93-8C93-C8C2E481938B}" name="総数／事業所数" totalsRowFunction="custom" totalsRowDxfId="110" dataCellStyle="桁区切り" totalsRowCellStyle="桁区切り">
      <totalsRowFormula>SUM(LTBL_03483[総数／事業所数])</totalsRowFormula>
    </tableColumn>
    <tableColumn id="11" xr3:uid="{983A6398-D890-4051-B697-8C5E6EED8294}" name="総数／構成比" dataDxfId="109"/>
    <tableColumn id="12" xr3:uid="{54C14454-EB69-4D9F-B20B-89A0822AD645}" name="個人／事業所数" totalsRowFunction="sum" totalsRowDxfId="108" dataCellStyle="桁区切り" totalsRowCellStyle="桁区切り"/>
    <tableColumn id="13" xr3:uid="{F9C45190-93F7-4731-9FEE-F5EBAB56E99E}" name="個人／構成比" dataDxfId="107"/>
    <tableColumn id="14" xr3:uid="{229A49EB-1140-4A88-B6B6-5CFA7B98FD11}" name="法人／事業所数" totalsRowFunction="sum" totalsRowDxfId="106" dataCellStyle="桁区切り" totalsRowCellStyle="桁区切り"/>
    <tableColumn id="15" xr3:uid="{E3B096A5-0C33-4B44-B0CF-54373041359A}" name="法人／構成比" dataDxfId="105"/>
    <tableColumn id="16" xr3:uid="{07AA6D5B-1C2F-4208-BBB8-A8859907D2A0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B0AE9467-0281-4911-9CDE-A486DFD48459}" name="M_TABLE_03483" displayName="M_TABLE_03483" ref="B23:I45" totalsRowShown="0">
  <autoFilter ref="B23:I45" xr:uid="{B0AE9467-0281-4911-9CDE-A486DFD48459}"/>
  <tableColumns count="8">
    <tableColumn id="9" xr3:uid="{AC4E19CA-AEE0-4673-BDB0-238B3635D97D}" name="産業中分類上位２０"/>
    <tableColumn id="10" xr3:uid="{2B4A8658-A0A2-4F7D-B076-E505CA709818}" name="総数／事業所数" dataCellStyle="桁区切り"/>
    <tableColumn id="11" xr3:uid="{4222DFAE-44EA-40C4-A81F-5EE97A0380D9}" name="総数／構成比" dataDxfId="103"/>
    <tableColumn id="12" xr3:uid="{66FD0284-2566-4245-92F4-8D2FAB042733}" name="個人／事業所数" dataCellStyle="桁区切り"/>
    <tableColumn id="13" xr3:uid="{460F8799-10FA-454F-A8DC-1BFEE0872A34}" name="個人／構成比" dataDxfId="102"/>
    <tableColumn id="14" xr3:uid="{B7CC4898-AD26-43E6-945C-5988A1E0FB4E}" name="法人／事業所数" dataCellStyle="桁区切り"/>
    <tableColumn id="15" xr3:uid="{7A2D66B2-F336-4BFD-8CA3-C363B437CFB0}" name="法人／構成比" dataDxfId="101"/>
    <tableColumn id="16" xr3:uid="{9BF484FA-485A-441C-8B4E-5B12CB493201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B1193B7-63F3-4A68-A097-5316D2885087}" name="S_TABLE_03483" displayName="S_TABLE_03483" ref="B48:I73" totalsRowShown="0">
  <autoFilter ref="B48:I73" xr:uid="{8B1193B7-63F3-4A68-A097-5316D2885087}"/>
  <tableColumns count="8">
    <tableColumn id="9" xr3:uid="{17F318FD-A02E-4199-9ED5-57EE1230F429}" name="産業小分類上位２０"/>
    <tableColumn id="10" xr3:uid="{EE2A7270-866C-408E-8241-981AECD57AF7}" name="総数／事業所数" dataCellStyle="桁区切り"/>
    <tableColumn id="11" xr3:uid="{3B0BBEA2-5C14-48C2-B061-65587BCCA905}" name="総数／構成比" dataDxfId="100"/>
    <tableColumn id="12" xr3:uid="{A94ED2C4-CCFF-42A1-A176-30AF5DA9E13B}" name="個人／事業所数" dataCellStyle="桁区切り"/>
    <tableColumn id="13" xr3:uid="{0CB877A1-CA84-4CCA-8A52-E8325743B6ED}" name="個人／構成比" dataDxfId="99"/>
    <tableColumn id="14" xr3:uid="{5C158B86-0CB4-46B9-8BDC-85542D144414}" name="法人／事業所数" dataCellStyle="桁区切り"/>
    <tableColumn id="15" xr3:uid="{6678FA0A-B409-4092-9383-3F92189E1967}" name="法人／構成比" dataDxfId="98"/>
    <tableColumn id="16" xr3:uid="{57ABA5F8-A255-407F-A106-943A8DFE79F2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2B1E1D59-8781-402A-8D17-7B8EC3E0051B}" name="LTBL_03484" displayName="LTBL_03484" ref="B4:I20" totalsRowCount="1">
  <autoFilter ref="B4:I19" xr:uid="{2B1E1D59-8781-402A-8D17-7B8EC3E0051B}"/>
  <tableColumns count="8">
    <tableColumn id="9" xr3:uid="{A4326232-ECD9-482C-BAF2-A77723F8FF88}" name="産業大分類" totalsRowLabel="合計" totalsRowDxfId="97"/>
    <tableColumn id="10" xr3:uid="{3EE1C1F4-88FC-4364-945C-5B415025DC3A}" name="総数／事業所数" totalsRowFunction="custom" totalsRowDxfId="96" dataCellStyle="桁区切り" totalsRowCellStyle="桁区切り">
      <totalsRowFormula>SUM(LTBL_03484[総数／事業所数])</totalsRowFormula>
    </tableColumn>
    <tableColumn id="11" xr3:uid="{C1718634-220A-4EA2-9E30-60D40FAE1F45}" name="総数／構成比" dataDxfId="95"/>
    <tableColumn id="12" xr3:uid="{59EDCF5D-AA07-4DFC-AF89-CDBC570080B7}" name="個人／事業所数" totalsRowFunction="sum" totalsRowDxfId="94" dataCellStyle="桁区切り" totalsRowCellStyle="桁区切り"/>
    <tableColumn id="13" xr3:uid="{0D1B3754-EA12-4320-ACAF-6BCE3054D55E}" name="個人／構成比" dataDxfId="93"/>
    <tableColumn id="14" xr3:uid="{F7336E10-1C6B-47B9-98C9-26BBFABD49AA}" name="法人／事業所数" totalsRowFunction="sum" totalsRowDxfId="92" dataCellStyle="桁区切り" totalsRowCellStyle="桁区切り"/>
    <tableColumn id="15" xr3:uid="{192CF12F-7028-4FAE-BE04-B9A20A133A58}" name="法人／構成比" dataDxfId="91"/>
    <tableColumn id="16" xr3:uid="{80395B20-2EA1-43AB-A8B6-062DC0738CB9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AC74C4E0-1E5B-441D-A011-62015DFC88E1}" name="M_TABLE_03484" displayName="M_TABLE_03484" ref="B23:I52" totalsRowShown="0">
  <autoFilter ref="B23:I52" xr:uid="{AC74C4E0-1E5B-441D-A011-62015DFC88E1}"/>
  <tableColumns count="8">
    <tableColumn id="9" xr3:uid="{CF7BB781-C248-45EE-8172-540F50D4241E}" name="産業中分類上位２０"/>
    <tableColumn id="10" xr3:uid="{0795EC5B-6E71-4E87-B983-48B2302A50F5}" name="総数／事業所数" dataCellStyle="桁区切り"/>
    <tableColumn id="11" xr3:uid="{0B6FF984-C74C-4ADA-B2C2-77B4B177FCBA}" name="総数／構成比" dataDxfId="89"/>
    <tableColumn id="12" xr3:uid="{A5E0789E-E072-4EB0-AB70-7A2918EE71D1}" name="個人／事業所数" dataCellStyle="桁区切り"/>
    <tableColumn id="13" xr3:uid="{D9951D6A-B906-4A70-9067-51C123C5D3BF}" name="個人／構成比" dataDxfId="88"/>
    <tableColumn id="14" xr3:uid="{A5BC9FAB-C14C-44F1-9345-5A67CEB17B6E}" name="法人／事業所数" dataCellStyle="桁区切り"/>
    <tableColumn id="15" xr3:uid="{F76C531E-57C5-4DC5-8577-1AABEA046E50}" name="法人／構成比" dataDxfId="87"/>
    <tableColumn id="16" xr3:uid="{94966C19-3484-47A8-A583-DA10913B4861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DE9DC96F-3390-42E0-B1FE-24719E0206BB}" name="S_TABLE_03484" displayName="S_TABLE_03484" ref="B55:I104" totalsRowShown="0">
  <autoFilter ref="B55:I104" xr:uid="{DE9DC96F-3390-42E0-B1FE-24719E0206BB}"/>
  <tableColumns count="8">
    <tableColumn id="9" xr3:uid="{327D6E88-346C-4227-9821-64A1BAD7C981}" name="産業小分類上位２０"/>
    <tableColumn id="10" xr3:uid="{D54C7ED1-4F90-43D7-AB45-F89F3843A9E1}" name="総数／事業所数" dataCellStyle="桁区切り"/>
    <tableColumn id="11" xr3:uid="{14F62617-8B97-44FA-AB2A-F0514ECA715E}" name="総数／構成比" dataDxfId="86"/>
    <tableColumn id="12" xr3:uid="{FA519D0B-9176-43A4-AB57-5C4466748ED0}" name="個人／事業所数" dataCellStyle="桁区切り"/>
    <tableColumn id="13" xr3:uid="{D51FF035-8F57-4FE3-8761-1A8DFA4550AF}" name="個人／構成比" dataDxfId="85"/>
    <tableColumn id="14" xr3:uid="{F63415D2-628E-459D-9FAA-5955775191F5}" name="法人／事業所数" dataCellStyle="桁区切り"/>
    <tableColumn id="15" xr3:uid="{1DF6AD79-A85D-4CD9-A91E-E8030342C510}" name="法人／構成比" dataDxfId="84"/>
    <tableColumn id="16" xr3:uid="{A2CD0B17-4EB1-460C-AA68-0B135A432F31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366D8B7-DD2A-4ADE-A400-679DD3552323}" name="LTBL_03485" displayName="LTBL_03485" ref="B4:I20" totalsRowCount="1">
  <autoFilter ref="B4:I19" xr:uid="{6366D8B7-DD2A-4ADE-A400-679DD3552323}"/>
  <tableColumns count="8">
    <tableColumn id="9" xr3:uid="{A8FF8875-5C33-4008-8DC5-9FE765D5AF48}" name="産業大分類" totalsRowLabel="合計" totalsRowDxfId="83"/>
    <tableColumn id="10" xr3:uid="{4A5DE213-E462-45C3-BEF8-9BB83127C923}" name="総数／事業所数" totalsRowFunction="custom" totalsRowDxfId="82" dataCellStyle="桁区切り" totalsRowCellStyle="桁区切り">
      <totalsRowFormula>SUM(LTBL_03485[総数／事業所数])</totalsRowFormula>
    </tableColumn>
    <tableColumn id="11" xr3:uid="{B4E46379-0CE1-4E7E-80C6-89A54B0311D4}" name="総数／構成比" dataDxfId="81"/>
    <tableColumn id="12" xr3:uid="{26301B9A-15BA-47B7-A08A-0D03771C6FD0}" name="個人／事業所数" totalsRowFunction="sum" totalsRowDxfId="80" dataCellStyle="桁区切り" totalsRowCellStyle="桁区切り"/>
    <tableColumn id="13" xr3:uid="{7991E880-C07F-449E-B9DE-93602AD764EF}" name="個人／構成比" dataDxfId="79"/>
    <tableColumn id="14" xr3:uid="{FC24D596-2D6D-487D-93CD-CF1D95EAD942}" name="法人／事業所数" totalsRowFunction="sum" totalsRowDxfId="78" dataCellStyle="桁区切り" totalsRowCellStyle="桁区切り"/>
    <tableColumn id="15" xr3:uid="{7705AB83-B730-4BAE-B51C-450BBE0152F7}" name="法人／構成比" dataDxfId="77"/>
    <tableColumn id="16" xr3:uid="{5D2F2F37-7294-4DF6-A5DB-B49F0D3C1A28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5DDA3B15-F31E-4A6D-A701-30003C58CACA}" name="M_TABLE_03485" displayName="M_TABLE_03485" ref="B23:I50" totalsRowShown="0">
  <autoFilter ref="B23:I50" xr:uid="{5DDA3B15-F31E-4A6D-A701-30003C58CACA}"/>
  <tableColumns count="8">
    <tableColumn id="9" xr3:uid="{1A704542-57D4-43D5-A68F-BEE01444818D}" name="産業中分類上位２０"/>
    <tableColumn id="10" xr3:uid="{D939EC98-536D-4792-AD56-5BFBDF967DC6}" name="総数／事業所数" dataCellStyle="桁区切り"/>
    <tableColumn id="11" xr3:uid="{7E6B9251-DCAC-4632-A9EE-DF1FCF3BE7FE}" name="総数／構成比" dataDxfId="75"/>
    <tableColumn id="12" xr3:uid="{70A838B1-0E12-473B-9057-68B0E3969E86}" name="個人／事業所数" dataCellStyle="桁区切り"/>
    <tableColumn id="13" xr3:uid="{20E9E64E-5259-4B1B-B432-1588A379F412}" name="個人／構成比" dataDxfId="74"/>
    <tableColumn id="14" xr3:uid="{0827CA39-426D-47EC-B844-4A7B9A8850DC}" name="法人／事業所数" dataCellStyle="桁区切り"/>
    <tableColumn id="15" xr3:uid="{8DE20AC5-4216-406D-8C17-201EC85119A4}" name="法人／構成比" dataDxfId="73"/>
    <tableColumn id="16" xr3:uid="{CE207997-3396-4E7A-A2B1-591C72631E3D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EC6D18C0-11DD-44C7-BB85-DA0039DFFB07}" name="S_TABLE_03485" displayName="S_TABLE_03485" ref="B53:I99" totalsRowShown="0">
  <autoFilter ref="B53:I99" xr:uid="{EC6D18C0-11DD-44C7-BB85-DA0039DFFB07}"/>
  <tableColumns count="8">
    <tableColumn id="9" xr3:uid="{BF9AD792-FE7B-464D-A499-336E7715E112}" name="産業小分類上位２０"/>
    <tableColumn id="10" xr3:uid="{29DFA594-C5CA-4E56-9B90-080A1A9F4ADB}" name="総数／事業所数" dataCellStyle="桁区切り"/>
    <tableColumn id="11" xr3:uid="{17CD07E8-5713-4977-88C9-9CED7AE3AE6B}" name="総数／構成比" dataDxfId="72"/>
    <tableColumn id="12" xr3:uid="{0A2ADAAA-6572-45C4-AA4F-086063FA5904}" name="個人／事業所数" dataCellStyle="桁区切り"/>
    <tableColumn id="13" xr3:uid="{C66AB980-7A70-42F3-BD1F-324EA11A227A}" name="個人／構成比" dataDxfId="71"/>
    <tableColumn id="14" xr3:uid="{6C5E9535-BCC6-4085-8421-E3BDF129DEDC}" name="法人／事業所数" dataCellStyle="桁区切り"/>
    <tableColumn id="15" xr3:uid="{7D44C0CB-2800-46BB-92DF-98D4D06B092E}" name="法人／構成比" dataDxfId="70"/>
    <tableColumn id="16" xr3:uid="{A1E96152-15A2-4C2F-B0BE-38765673CAD1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3B17C036-329E-43DA-A623-65BC59AE952B}" name="LTBL_03501" displayName="LTBL_03501" ref="B4:I20" totalsRowCount="1">
  <autoFilter ref="B4:I19" xr:uid="{3B17C036-329E-43DA-A623-65BC59AE952B}"/>
  <tableColumns count="8">
    <tableColumn id="9" xr3:uid="{5CA41C69-3D7D-41BD-8D86-382E79A2DFA9}" name="産業大分類" totalsRowLabel="合計" totalsRowDxfId="69"/>
    <tableColumn id="10" xr3:uid="{38444097-A235-4413-A414-181C6A3523F4}" name="総数／事業所数" totalsRowFunction="custom" totalsRowDxfId="68" dataCellStyle="桁区切り" totalsRowCellStyle="桁区切り">
      <totalsRowFormula>SUM(LTBL_03501[総数／事業所数])</totalsRowFormula>
    </tableColumn>
    <tableColumn id="11" xr3:uid="{79B89FC5-B48F-4EA5-9209-32F20A7C9166}" name="総数／構成比" dataDxfId="67"/>
    <tableColumn id="12" xr3:uid="{66F59C2A-EDC6-4386-87BC-04D3B146E4FF}" name="個人／事業所数" totalsRowFunction="sum" totalsRowDxfId="66" dataCellStyle="桁区切り" totalsRowCellStyle="桁区切り"/>
    <tableColumn id="13" xr3:uid="{BD13A45A-DBBA-4785-84A4-2BF85994A3F7}" name="個人／構成比" dataDxfId="65"/>
    <tableColumn id="14" xr3:uid="{15FF8B3A-1D6F-4AAB-A6AE-B6743F3A1409}" name="法人／事業所数" totalsRowFunction="sum" totalsRowDxfId="64" dataCellStyle="桁区切り" totalsRowCellStyle="桁区切り"/>
    <tableColumn id="15" xr3:uid="{92A1A556-0375-481A-8E38-0F37CE6FB9FA}" name="法人／構成比" dataDxfId="63"/>
    <tableColumn id="16" xr3:uid="{5A235E0D-369E-41EC-9DF6-748FE6B6CB0B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C2943779-F890-444F-9579-224DEC98A550}" name="M_TABLE_03501" displayName="M_TABLE_03501" ref="B23:I45" totalsRowShown="0">
  <autoFilter ref="B23:I45" xr:uid="{C2943779-F890-444F-9579-224DEC98A550}"/>
  <tableColumns count="8">
    <tableColumn id="9" xr3:uid="{F72C7005-5B89-476B-AB74-10837D9DA7C4}" name="産業中分類上位２０"/>
    <tableColumn id="10" xr3:uid="{4B61FD8A-DA21-4CC2-8F4F-481A912263A2}" name="総数／事業所数" dataCellStyle="桁区切り"/>
    <tableColumn id="11" xr3:uid="{9765CA7F-877A-4D36-ADF0-3D8CFC808849}" name="総数／構成比" dataDxfId="61"/>
    <tableColumn id="12" xr3:uid="{061F4BE7-0CE8-46A6-BEA1-73DA9849583F}" name="個人／事業所数" dataCellStyle="桁区切り"/>
    <tableColumn id="13" xr3:uid="{7879334B-A52C-4C1B-88DB-066677C147FE}" name="個人／構成比" dataDxfId="60"/>
    <tableColumn id="14" xr3:uid="{A56BEB14-24E3-4696-B68A-BBCE50209430}" name="法人／事業所数" dataCellStyle="桁区切り"/>
    <tableColumn id="15" xr3:uid="{4BE25841-B442-4378-B628-B79E1DE87BA2}" name="法人／構成比" dataDxfId="59"/>
    <tableColumn id="16" xr3:uid="{EB60B71A-51A2-4046-B0E3-B85195DE07DC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A7884F5-71B2-42D0-A302-9D27F377A7F9}" name="S_TABLE_03501" displayName="S_TABLE_03501" ref="B48:I73" totalsRowShown="0">
  <autoFilter ref="B48:I73" xr:uid="{8A7884F5-71B2-42D0-A302-9D27F377A7F9}"/>
  <tableColumns count="8">
    <tableColumn id="9" xr3:uid="{BA4710C2-5E5F-45E2-ABD5-638E2536861A}" name="産業小分類上位２０"/>
    <tableColumn id="10" xr3:uid="{85A93750-A273-4E64-A220-409D99AC74AF}" name="総数／事業所数" dataCellStyle="桁区切り"/>
    <tableColumn id="11" xr3:uid="{B964C7A7-66EC-4AA9-94B7-183EC28E824B}" name="総数／構成比" dataDxfId="58"/>
    <tableColumn id="12" xr3:uid="{BDEC638D-B8D3-4FB5-A012-977E4C1F37AC}" name="個人／事業所数" dataCellStyle="桁区切り"/>
    <tableColumn id="13" xr3:uid="{7CFEFF42-C776-4218-B072-DB6C5DA42A0F}" name="個人／構成比" dataDxfId="57"/>
    <tableColumn id="14" xr3:uid="{BE7D6C4B-982A-4C75-B267-85F146DCDD5F}" name="法人／事業所数" dataCellStyle="桁区切り"/>
    <tableColumn id="15" xr3:uid="{B49DAC9B-9051-4B35-9419-438E668AF115}" name="法人／構成比" dataDxfId="56"/>
    <tableColumn id="16" xr3:uid="{A649ACE5-D30D-4C64-806F-A7F5CCA0D905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50C80BA7-0B8B-4A1B-BFE8-28EDB601B187}" name="LTBL_03503" displayName="LTBL_03503" ref="B4:I20" totalsRowCount="1">
  <autoFilter ref="B4:I19" xr:uid="{50C80BA7-0B8B-4A1B-BFE8-28EDB601B187}"/>
  <tableColumns count="8">
    <tableColumn id="9" xr3:uid="{D08D5F2A-FB28-4C31-8A64-18D4816B354B}" name="産業大分類" totalsRowLabel="合計" totalsRowDxfId="55"/>
    <tableColumn id="10" xr3:uid="{F6599B45-C640-4906-BC90-4063FC8F94E8}" name="総数／事業所数" totalsRowFunction="custom" totalsRowDxfId="54" dataCellStyle="桁区切り" totalsRowCellStyle="桁区切り">
      <totalsRowFormula>SUM(LTBL_03503[総数／事業所数])</totalsRowFormula>
    </tableColumn>
    <tableColumn id="11" xr3:uid="{5E75DFB5-5B35-420B-A4E0-CDA35BF5D5DB}" name="総数／構成比" dataDxfId="53"/>
    <tableColumn id="12" xr3:uid="{BA502438-024B-4A99-AA2F-5665D27A8C0C}" name="個人／事業所数" totalsRowFunction="sum" totalsRowDxfId="52" dataCellStyle="桁区切り" totalsRowCellStyle="桁区切り"/>
    <tableColumn id="13" xr3:uid="{BBC5A9DE-216A-4A68-AAA9-720EBB2A816A}" name="個人／構成比" dataDxfId="51"/>
    <tableColumn id="14" xr3:uid="{2F48C752-8749-4A5B-85C2-8D654378B0C6}" name="法人／事業所数" totalsRowFunction="sum" totalsRowDxfId="50" dataCellStyle="桁区切り" totalsRowCellStyle="桁区切り"/>
    <tableColumn id="15" xr3:uid="{06DF3E9E-1DFA-4FC1-B58D-9A9BA1547916}" name="法人／構成比" dataDxfId="49"/>
    <tableColumn id="16" xr3:uid="{67C180A7-B43B-4D58-8F63-8ACE1B558F70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3ABD19E2-209D-4910-902A-1DAFAA08E87D}" name="M_TABLE_03503" displayName="M_TABLE_03503" ref="B23:I52" totalsRowShown="0">
  <autoFilter ref="B23:I52" xr:uid="{3ABD19E2-209D-4910-902A-1DAFAA08E87D}"/>
  <tableColumns count="8">
    <tableColumn id="9" xr3:uid="{45D21CD0-52B2-42BB-B5A2-E7F241A5B7C0}" name="産業中分類上位２０"/>
    <tableColumn id="10" xr3:uid="{F5DDEE14-61D0-4CBD-AC7C-547A24F70082}" name="総数／事業所数" dataCellStyle="桁区切り"/>
    <tableColumn id="11" xr3:uid="{6C0E31DB-7DCF-4B47-A5A7-0CBAE06E3C74}" name="総数／構成比" dataDxfId="47"/>
    <tableColumn id="12" xr3:uid="{7DF96422-96D9-4879-81A5-67AB5B0E4BD2}" name="個人／事業所数" dataCellStyle="桁区切り"/>
    <tableColumn id="13" xr3:uid="{0B77C5C1-6C93-435A-9047-07506C158453}" name="個人／構成比" dataDxfId="46"/>
    <tableColumn id="14" xr3:uid="{4C655C4C-DEA1-44F8-9C14-4E98057FA7CD}" name="法人／事業所数" dataCellStyle="桁区切り"/>
    <tableColumn id="15" xr3:uid="{B181ABC5-5CBC-4883-907C-DE4D7B8B93A4}" name="法人／構成比" dataDxfId="45"/>
    <tableColumn id="16" xr3:uid="{045801C3-E732-4B0B-9881-15F11A613C0A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F367299A-9823-4285-BFB8-27DF45B67506}" name="S_TABLE_03503" displayName="S_TABLE_03503" ref="B55:I77" totalsRowShown="0">
  <autoFilter ref="B55:I77" xr:uid="{F367299A-9823-4285-BFB8-27DF45B67506}"/>
  <tableColumns count="8">
    <tableColumn id="9" xr3:uid="{459C0D5D-8F9F-4CE2-8493-E91A925147AF}" name="産業小分類上位２０"/>
    <tableColumn id="10" xr3:uid="{4D66DF4E-1B5A-4C8B-8B09-41FFAEFB8F62}" name="総数／事業所数" dataCellStyle="桁区切り"/>
    <tableColumn id="11" xr3:uid="{A29C37E0-B503-4308-A110-43DC6E922EED}" name="総数／構成比" dataDxfId="44"/>
    <tableColumn id="12" xr3:uid="{6230E327-5802-4850-B0E8-AA3B1752E52C}" name="個人／事業所数" dataCellStyle="桁区切り"/>
    <tableColumn id="13" xr3:uid="{FA0C9C25-A1D1-44F8-8703-9C0A8359D105}" name="個人／構成比" dataDxfId="43"/>
    <tableColumn id="14" xr3:uid="{80477E82-2C32-46B8-8300-DE002E185A31}" name="法人／事業所数" dataCellStyle="桁区切り"/>
    <tableColumn id="15" xr3:uid="{5D0DE1F8-A3BD-4AC5-B994-21A9834475E6}" name="法人／構成比" dataDxfId="42"/>
    <tableColumn id="16" xr3:uid="{8D31C3B1-44E8-42DD-9C77-8BFBFA7477CC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7ACC856-482F-45CC-9C6B-5F5E4EFAD0C2}" name="LTBL_03506" displayName="LTBL_03506" ref="B4:I20" totalsRowCount="1">
  <autoFilter ref="B4:I19" xr:uid="{D7ACC856-482F-45CC-9C6B-5F5E4EFAD0C2}"/>
  <tableColumns count="8">
    <tableColumn id="9" xr3:uid="{3DB1C337-1E3C-40C3-9148-910CC2FC9CE4}" name="産業大分類" totalsRowLabel="合計" totalsRowDxfId="41"/>
    <tableColumn id="10" xr3:uid="{0AD6F3C1-3279-407E-830F-623D9B9001A9}" name="総数／事業所数" totalsRowFunction="custom" totalsRowDxfId="40" dataCellStyle="桁区切り" totalsRowCellStyle="桁区切り">
      <totalsRowFormula>SUM(LTBL_03506[総数／事業所数])</totalsRowFormula>
    </tableColumn>
    <tableColumn id="11" xr3:uid="{7DE2FD19-E008-4D54-B444-0ACCF9DFFC8D}" name="総数／構成比" dataDxfId="39"/>
    <tableColumn id="12" xr3:uid="{693B05AC-AC42-45DC-B68D-1A52D3EEDB41}" name="個人／事業所数" totalsRowFunction="sum" totalsRowDxfId="38" dataCellStyle="桁区切り" totalsRowCellStyle="桁区切り"/>
    <tableColumn id="13" xr3:uid="{A78869DE-FDF2-4934-99FB-BB1203E97FD1}" name="個人／構成比" dataDxfId="37"/>
    <tableColumn id="14" xr3:uid="{2456CDE7-5D3E-4C4B-8121-0B7851829EEC}" name="法人／事業所数" totalsRowFunction="sum" totalsRowDxfId="36" dataCellStyle="桁区切り" totalsRowCellStyle="桁区切り"/>
    <tableColumn id="15" xr3:uid="{F6524A1B-9EE9-4069-A063-C5B7E0A03742}" name="法人／構成比" dataDxfId="35"/>
    <tableColumn id="16" xr3:uid="{BBA72DE6-E2FA-452A-8D8C-BDD0A5C70F42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B7E83AA1-C66D-4C4A-9277-3FECD138C094}" name="M_TABLE_03506" displayName="M_TABLE_03506" ref="B23:I51" totalsRowShown="0">
  <autoFilter ref="B23:I51" xr:uid="{B7E83AA1-C66D-4C4A-9277-3FECD138C094}"/>
  <tableColumns count="8">
    <tableColumn id="9" xr3:uid="{EE6975A7-42B6-4F8D-9102-D095572D95B9}" name="産業中分類上位２０"/>
    <tableColumn id="10" xr3:uid="{95FA587C-F8C5-4D71-B03B-76F797D24443}" name="総数／事業所数" dataCellStyle="桁区切り"/>
    <tableColumn id="11" xr3:uid="{15A9A0BA-69C2-48EB-8C34-AFA311E40656}" name="総数／構成比" dataDxfId="33"/>
    <tableColumn id="12" xr3:uid="{286FB43B-301A-4829-8CCB-5D7F95FFD4E7}" name="個人／事業所数" dataCellStyle="桁区切り"/>
    <tableColumn id="13" xr3:uid="{6E085440-8BE3-49AD-88EE-822F2EABEDBB}" name="個人／構成比" dataDxfId="32"/>
    <tableColumn id="14" xr3:uid="{2CE36B59-5001-44F7-8FEA-776E9E13D9A0}" name="法人／事業所数" dataCellStyle="桁区切り"/>
    <tableColumn id="15" xr3:uid="{F11401E6-2DE8-4F5A-9DD9-FFAEFD04D2A0}" name="法人／構成比" dataDxfId="31"/>
    <tableColumn id="16" xr3:uid="{BA061A70-7B66-4E9F-8D8D-C05511E7B9FA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4118D05D-6E73-49D9-AF27-76CF8DF9F7A7}" name="S_TABLE_03506" displayName="S_TABLE_03506" ref="B54:I79" totalsRowShown="0">
  <autoFilter ref="B54:I79" xr:uid="{4118D05D-6E73-49D9-AF27-76CF8DF9F7A7}"/>
  <tableColumns count="8">
    <tableColumn id="9" xr3:uid="{DE8738EF-E564-4D32-8BFE-0AB2CB211C86}" name="産業小分類上位２０"/>
    <tableColumn id="10" xr3:uid="{64ADD7CC-47EC-4F10-9737-106C715AFFEC}" name="総数／事業所数" dataCellStyle="桁区切り"/>
    <tableColumn id="11" xr3:uid="{D3DB3A51-D823-48B1-AECD-F1CE9DA91BA2}" name="総数／構成比" dataDxfId="30"/>
    <tableColumn id="12" xr3:uid="{E183DF9E-3FDD-4D72-9D8C-B15AD40A5B37}" name="個人／事業所数" dataCellStyle="桁区切り"/>
    <tableColumn id="13" xr3:uid="{882D8729-9F4D-482C-A197-F3341804619F}" name="個人／構成比" dataDxfId="29"/>
    <tableColumn id="14" xr3:uid="{2E8F108E-45D7-45FA-8CED-A9B4D3D92E91}" name="法人／事業所数" dataCellStyle="桁区切り"/>
    <tableColumn id="15" xr3:uid="{032AD841-617D-4504-99E2-1BE099DCFAD1}" name="法人／構成比" dataDxfId="28"/>
    <tableColumn id="16" xr3:uid="{ECA95463-0627-4C7D-9B70-42BC565CF963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ADCEC5-3839-4A88-83AE-6444A13E1A3B}" name="LTBL_03507" displayName="LTBL_03507" ref="B4:I20" totalsRowCount="1">
  <autoFilter ref="B4:I19" xr:uid="{00ADCEC5-3839-4A88-83AE-6444A13E1A3B}"/>
  <tableColumns count="8">
    <tableColumn id="9" xr3:uid="{4AE2F0DC-B6D1-4968-95E8-BDC950E2F167}" name="産業大分類" totalsRowLabel="合計" totalsRowDxfId="27"/>
    <tableColumn id="10" xr3:uid="{D9BC9F47-B6DA-4EAF-A8CF-86C27E2CFC69}" name="総数／事業所数" totalsRowFunction="custom" totalsRowDxfId="26" dataCellStyle="桁区切り" totalsRowCellStyle="桁区切り">
      <totalsRowFormula>SUM(LTBL_03507[総数／事業所数])</totalsRowFormula>
    </tableColumn>
    <tableColumn id="11" xr3:uid="{7552A5F8-D424-49B3-AA81-5FD0CB29C854}" name="総数／構成比" dataDxfId="25"/>
    <tableColumn id="12" xr3:uid="{8EB4DE47-AC8F-4AB8-87D5-81D8373DDAE3}" name="個人／事業所数" totalsRowFunction="sum" totalsRowDxfId="24" dataCellStyle="桁区切り" totalsRowCellStyle="桁区切り"/>
    <tableColumn id="13" xr3:uid="{4A708D0A-7E5F-4C6B-83CD-F6E13139DDEE}" name="個人／構成比" dataDxfId="23"/>
    <tableColumn id="14" xr3:uid="{83D1FA70-510E-487D-944C-6BAC6C06F53C}" name="法人／事業所数" totalsRowFunction="sum" totalsRowDxfId="22" dataCellStyle="桁区切り" totalsRowCellStyle="桁区切り"/>
    <tableColumn id="15" xr3:uid="{D541DA94-54AA-4BF2-B3D3-D0270B9943DC}" name="法人／構成比" dataDxfId="21"/>
    <tableColumn id="16" xr3:uid="{EE4A0EC3-37E7-477D-90A5-2995519FE6E7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8C218372-F659-47B0-9237-0E4D31CE5074}" name="M_TABLE_03507" displayName="M_TABLE_03507" ref="B23:I43" totalsRowShown="0">
  <autoFilter ref="B23:I43" xr:uid="{8C218372-F659-47B0-9237-0E4D31CE5074}"/>
  <tableColumns count="8">
    <tableColumn id="9" xr3:uid="{CA840B31-84FE-4C9D-A24D-B3DC128B03BB}" name="産業中分類上位２０"/>
    <tableColumn id="10" xr3:uid="{A01C9F19-2DBD-4172-89DB-A21CD9959355}" name="総数／事業所数" dataCellStyle="桁区切り"/>
    <tableColumn id="11" xr3:uid="{8F8BA870-02D4-496C-AA2A-1A4F2CEFA348}" name="総数／構成比" dataDxfId="19"/>
    <tableColumn id="12" xr3:uid="{25BDC9B4-CDF9-4D6C-80AF-6BEB0EE4AB56}" name="個人／事業所数" dataCellStyle="桁区切り"/>
    <tableColumn id="13" xr3:uid="{CB98E9C8-4FFA-4C8B-A69B-F250836476B1}" name="個人／構成比" dataDxfId="18"/>
    <tableColumn id="14" xr3:uid="{E4087B29-2349-4B9F-B236-4C81BFCAF794}" name="法人／事業所数" dataCellStyle="桁区切り"/>
    <tableColumn id="15" xr3:uid="{3DD7AFCE-6D22-4354-B185-431B45793DDA}" name="法人／構成比" dataDxfId="17"/>
    <tableColumn id="16" xr3:uid="{32E8B82E-BEFB-43F6-9D9D-8B5FE431039B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D939E707-CFA1-4E18-8C9B-AF36A5F38127}" name="S_TABLE_03507" displayName="S_TABLE_03507" ref="B46:I76" totalsRowShown="0">
  <autoFilter ref="B46:I76" xr:uid="{D939E707-CFA1-4E18-8C9B-AF36A5F38127}"/>
  <tableColumns count="8">
    <tableColumn id="9" xr3:uid="{5F39224B-E097-4F2E-BBB5-E8E93FCB8903}" name="産業小分類上位２０"/>
    <tableColumn id="10" xr3:uid="{317FC26C-A799-4825-8940-DCB968897698}" name="総数／事業所数" dataCellStyle="桁区切り"/>
    <tableColumn id="11" xr3:uid="{6FE0D9F4-B476-4187-807C-C798B662F131}" name="総数／構成比" dataDxfId="16"/>
    <tableColumn id="12" xr3:uid="{87BFA9CB-CC7F-4D42-9FA7-32AFBAA19A96}" name="個人／事業所数" dataCellStyle="桁区切り"/>
    <tableColumn id="13" xr3:uid="{5DF463E0-0A24-4988-9035-C06B639D526C}" name="個人／構成比" dataDxfId="15"/>
    <tableColumn id="14" xr3:uid="{ED0D109E-6167-417A-8A64-A39CA97C87EA}" name="法人／事業所数" dataCellStyle="桁区切り"/>
    <tableColumn id="15" xr3:uid="{A56404A1-A062-422E-A8CF-885DFFB12F9B}" name="法人／構成比" dataDxfId="14"/>
    <tableColumn id="16" xr3:uid="{D5559C91-70C1-4BC6-A8C6-D254438EFCCB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DADF69C7-DD84-41F1-8CB3-C9481B5934F5}" name="LTBL_03524" displayName="LTBL_03524" ref="B4:I20" totalsRowCount="1">
  <autoFilter ref="B4:I19" xr:uid="{DADF69C7-DD84-41F1-8CB3-C9481B5934F5}"/>
  <tableColumns count="8">
    <tableColumn id="9" xr3:uid="{BADF6D7A-002C-49FC-B65D-508907B32722}" name="産業大分類" totalsRowLabel="合計" totalsRowDxfId="13"/>
    <tableColumn id="10" xr3:uid="{2956E75F-4F08-47ED-8EF6-C76B9F3B02AA}" name="総数／事業所数" totalsRowFunction="custom" totalsRowDxfId="12" dataCellStyle="桁区切り" totalsRowCellStyle="桁区切り">
      <totalsRowFormula>SUM(LTBL_03524[総数／事業所数])</totalsRowFormula>
    </tableColumn>
    <tableColumn id="11" xr3:uid="{44ECA5B9-EE48-4511-B48D-0B642E5A4C2A}" name="総数／構成比" dataDxfId="11"/>
    <tableColumn id="12" xr3:uid="{8F4F079E-8029-4AEA-B77B-729AE65BD419}" name="個人／事業所数" totalsRowFunction="sum" totalsRowDxfId="10" dataCellStyle="桁区切り" totalsRowCellStyle="桁区切り"/>
    <tableColumn id="13" xr3:uid="{460EBB60-995D-4376-B5BA-31D00EB190DA}" name="個人／構成比" dataDxfId="9"/>
    <tableColumn id="14" xr3:uid="{9A5E52D5-F41F-4D53-A238-7051432C87D5}" name="法人／事業所数" totalsRowFunction="sum" totalsRowDxfId="8" dataCellStyle="桁区切り" totalsRowCellStyle="桁区切り"/>
    <tableColumn id="15" xr3:uid="{86C90D9D-8AC8-4AF0-B02A-9DF25DEB6FBB}" name="法人／構成比" dataDxfId="7"/>
    <tableColumn id="16" xr3:uid="{8008A5A5-E100-4F2C-956F-DBB6E8D0F91F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909C5A24-4D58-4349-A59F-034951394A2F}" name="M_TABLE_03524" displayName="M_TABLE_03524" ref="B23:I47" totalsRowShown="0">
  <autoFilter ref="B23:I47" xr:uid="{909C5A24-4D58-4349-A59F-034951394A2F}"/>
  <tableColumns count="8">
    <tableColumn id="9" xr3:uid="{517D68A7-C212-42B6-A16B-998D5B00DDBD}" name="産業中分類上位２０"/>
    <tableColumn id="10" xr3:uid="{4E12EFF7-2F5C-4DBC-AAD0-64F4195515F2}" name="総数／事業所数" dataCellStyle="桁区切り"/>
    <tableColumn id="11" xr3:uid="{4E016F9C-36C0-4EE6-89A2-89B989BFCF8D}" name="総数／構成比" dataDxfId="5"/>
    <tableColumn id="12" xr3:uid="{7FF4F8D5-2DC5-413B-90E2-F6D356E50904}" name="個人／事業所数" dataCellStyle="桁区切り"/>
    <tableColumn id="13" xr3:uid="{D5756E2A-ECF5-4D62-9FF1-23AC4B53523E}" name="個人／構成比" dataDxfId="4"/>
    <tableColumn id="14" xr3:uid="{37CB8436-90CC-4D81-90D8-93055B65D5C4}" name="法人／事業所数" dataCellStyle="桁区切り"/>
    <tableColumn id="15" xr3:uid="{DC70DB2B-D010-40A3-9763-E052054171BB}" name="法人／構成比" dataDxfId="3"/>
    <tableColumn id="16" xr3:uid="{A2A4FB6E-F209-4E7E-8A4C-F7AC4B2E1C3A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74FFC929-F8DB-495E-A0B7-6847617A59C6}" name="S_TABLE_03524" displayName="S_TABLE_03524" ref="B50:I72" totalsRowShown="0">
  <autoFilter ref="B50:I72" xr:uid="{74FFC929-F8DB-495E-A0B7-6847617A59C6}"/>
  <tableColumns count="8">
    <tableColumn id="9" xr3:uid="{EA378869-D070-4A06-83A6-3A8B021ADA22}" name="産業小分類上位２０"/>
    <tableColumn id="10" xr3:uid="{0DD81A0C-3CE1-4F47-B073-47486726F46E}" name="総数／事業所数" dataCellStyle="桁区切り"/>
    <tableColumn id="11" xr3:uid="{66C1767C-47A7-4F4B-96F9-0499C91E1783}" name="総数／構成比" dataDxfId="2"/>
    <tableColumn id="12" xr3:uid="{93828C90-07DA-439A-929F-F4880FE9C8C0}" name="個人／事業所数" dataCellStyle="桁区切り"/>
    <tableColumn id="13" xr3:uid="{ABE58254-6C0A-45CD-B600-3D76DA52A04F}" name="個人／構成比" dataDxfId="1"/>
    <tableColumn id="14" xr3:uid="{E3C46B44-C5EF-455D-8671-1766E1807875}" name="法人／事業所数" dataCellStyle="桁区切り"/>
    <tableColumn id="15" xr3:uid="{67924033-FB4B-4C96-843D-F69FF1DC4B35}" name="法人／構成比" dataDxfId="0"/>
    <tableColumn id="16" xr3:uid="{840A2891-BF08-4249-82C0-1CD34B028D7D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F34A-07C0-4D34-91EA-4B59F6AC3D6E}">
  <dimension ref="A1:B38"/>
  <sheetViews>
    <sheetView tabSelected="1" workbookViewId="0"/>
  </sheetViews>
  <sheetFormatPr defaultRowHeight="13.2" x14ac:dyDescent="0.2"/>
  <sheetData>
    <row r="1" spans="1:2" x14ac:dyDescent="0.2">
      <c r="A1" t="s">
        <v>288</v>
      </c>
    </row>
    <row r="2" spans="1:2" x14ac:dyDescent="0.2">
      <c r="B2" s="13" t="s">
        <v>216</v>
      </c>
    </row>
    <row r="3" spans="1:2" x14ac:dyDescent="0.2">
      <c r="B3" s="13" t="s">
        <v>114</v>
      </c>
    </row>
    <row r="4" spans="1:2" x14ac:dyDescent="0.2">
      <c r="B4" s="13" t="s">
        <v>214</v>
      </c>
    </row>
    <row r="5" spans="1:2" x14ac:dyDescent="0.2">
      <c r="B5" s="13" t="s">
        <v>254</v>
      </c>
    </row>
    <row r="6" spans="1:2" x14ac:dyDescent="0.2">
      <c r="B6" s="13" t="s">
        <v>255</v>
      </c>
    </row>
    <row r="7" spans="1:2" x14ac:dyDescent="0.2">
      <c r="B7" s="13" t="s">
        <v>256</v>
      </c>
    </row>
    <row r="8" spans="1:2" x14ac:dyDescent="0.2">
      <c r="B8" s="13" t="s">
        <v>257</v>
      </c>
    </row>
    <row r="9" spans="1:2" x14ac:dyDescent="0.2">
      <c r="B9" s="13" t="s">
        <v>258</v>
      </c>
    </row>
    <row r="10" spans="1:2" x14ac:dyDescent="0.2">
      <c r="B10" s="13" t="s">
        <v>259</v>
      </c>
    </row>
    <row r="11" spans="1:2" x14ac:dyDescent="0.2">
      <c r="B11" s="13" t="s">
        <v>260</v>
      </c>
    </row>
    <row r="12" spans="1:2" x14ac:dyDescent="0.2">
      <c r="B12" s="13" t="s">
        <v>261</v>
      </c>
    </row>
    <row r="13" spans="1:2" x14ac:dyDescent="0.2">
      <c r="B13" s="13" t="s">
        <v>262</v>
      </c>
    </row>
    <row r="14" spans="1:2" x14ac:dyDescent="0.2">
      <c r="B14" s="13" t="s">
        <v>263</v>
      </c>
    </row>
    <row r="15" spans="1:2" x14ac:dyDescent="0.2">
      <c r="B15" s="13" t="s">
        <v>264</v>
      </c>
    </row>
    <row r="16" spans="1:2" x14ac:dyDescent="0.2">
      <c r="B16" s="13" t="s">
        <v>265</v>
      </c>
    </row>
    <row r="17" spans="2:2" x14ac:dyDescent="0.2">
      <c r="B17" s="13" t="s">
        <v>266</v>
      </c>
    </row>
    <row r="18" spans="2:2" x14ac:dyDescent="0.2">
      <c r="B18" s="13" t="s">
        <v>267</v>
      </c>
    </row>
    <row r="19" spans="2:2" x14ac:dyDescent="0.2">
      <c r="B19" s="13" t="s">
        <v>268</v>
      </c>
    </row>
    <row r="20" spans="2:2" x14ac:dyDescent="0.2">
      <c r="B20" s="13" t="s">
        <v>269</v>
      </c>
    </row>
    <row r="21" spans="2:2" x14ac:dyDescent="0.2">
      <c r="B21" s="13" t="s">
        <v>270</v>
      </c>
    </row>
    <row r="22" spans="2:2" x14ac:dyDescent="0.2">
      <c r="B22" s="13" t="s">
        <v>271</v>
      </c>
    </row>
    <row r="23" spans="2:2" x14ac:dyDescent="0.2">
      <c r="B23" s="13" t="s">
        <v>272</v>
      </c>
    </row>
    <row r="24" spans="2:2" x14ac:dyDescent="0.2">
      <c r="B24" s="13" t="s">
        <v>273</v>
      </c>
    </row>
    <row r="25" spans="2:2" x14ac:dyDescent="0.2">
      <c r="B25" s="13" t="s">
        <v>274</v>
      </c>
    </row>
    <row r="26" spans="2:2" x14ac:dyDescent="0.2">
      <c r="B26" s="13" t="s">
        <v>275</v>
      </c>
    </row>
    <row r="27" spans="2:2" x14ac:dyDescent="0.2">
      <c r="B27" s="13" t="s">
        <v>276</v>
      </c>
    </row>
    <row r="28" spans="2:2" x14ac:dyDescent="0.2">
      <c r="B28" s="13" t="s">
        <v>277</v>
      </c>
    </row>
    <row r="29" spans="2:2" x14ac:dyDescent="0.2">
      <c r="B29" s="13" t="s">
        <v>278</v>
      </c>
    </row>
    <row r="30" spans="2:2" x14ac:dyDescent="0.2">
      <c r="B30" s="13" t="s">
        <v>279</v>
      </c>
    </row>
    <row r="31" spans="2:2" x14ac:dyDescent="0.2">
      <c r="B31" s="13" t="s">
        <v>280</v>
      </c>
    </row>
    <row r="32" spans="2:2" x14ac:dyDescent="0.2">
      <c r="B32" s="13" t="s">
        <v>281</v>
      </c>
    </row>
    <row r="33" spans="2:2" x14ac:dyDescent="0.2">
      <c r="B33" s="13" t="s">
        <v>282</v>
      </c>
    </row>
    <row r="34" spans="2:2" x14ac:dyDescent="0.2">
      <c r="B34" s="13" t="s">
        <v>283</v>
      </c>
    </row>
    <row r="35" spans="2:2" x14ac:dyDescent="0.2">
      <c r="B35" s="13" t="s">
        <v>284</v>
      </c>
    </row>
    <row r="36" spans="2:2" x14ac:dyDescent="0.2">
      <c r="B36" s="13" t="s">
        <v>285</v>
      </c>
    </row>
    <row r="37" spans="2:2" x14ac:dyDescent="0.2">
      <c r="B37" s="13" t="s">
        <v>286</v>
      </c>
    </row>
    <row r="38" spans="2:2" x14ac:dyDescent="0.2">
      <c r="B38" s="13" t="s">
        <v>287</v>
      </c>
    </row>
  </sheetData>
  <phoneticPr fontId="1"/>
  <hyperlinks>
    <hyperlink ref="B2" location="'産業大分類'!a1" display="産業大分類" xr:uid="{C2CA7C1D-9417-4F8D-A9C8-488060C7AC94}"/>
    <hyperlink ref="B3" location="'産業中分類'!a1" display="産業中分類" xr:uid="{1F859394-C862-45A2-9AE8-DCC8FAB548B9}"/>
    <hyperlink ref="B4" location="'産業小分類'!a1" display="産業小分類" xr:uid="{F924953E-3490-4464-8F00-94501F39FE10}"/>
    <hyperlink ref="B5" location="'岩手県'!a1" display="岩手県" xr:uid="{1875DAD1-3477-4761-A0E7-DF2117F29877}"/>
    <hyperlink ref="B6" location="'盛岡市'!a1" display="盛岡市" xr:uid="{BF87617F-6890-4801-A78B-451F5C0B2422}"/>
    <hyperlink ref="B7" location="'宮古市'!a1" display="宮古市" xr:uid="{0F892066-157C-47F7-9BC5-BBDAF4DCDB87}"/>
    <hyperlink ref="B8" location="'大船渡市'!a1" display="大船渡市" xr:uid="{51E272B7-4D71-406F-99AE-7D3B9B899111}"/>
    <hyperlink ref="B9" location="'花巻市'!a1" display="花巻市" xr:uid="{A8D2AED0-A53A-4EFE-881C-CBADA46441B2}"/>
    <hyperlink ref="B10" location="'北上市'!a1" display="北上市" xr:uid="{C470A0EC-226F-4A2E-A192-C4D12BBB7911}"/>
    <hyperlink ref="B11" location="'久慈市'!a1" display="久慈市" xr:uid="{9F7621A1-6344-4BBA-9FDF-AFA0C5F3CD71}"/>
    <hyperlink ref="B12" location="'遠野市'!a1" display="遠野市" xr:uid="{97653D91-9CC9-4281-B086-65AA19A2C484}"/>
    <hyperlink ref="B13" location="'一関市'!a1" display="一関市" xr:uid="{A7A74752-A113-4C82-9974-208777FFFF1B}"/>
    <hyperlink ref="B14" location="'陸前高田市'!a1" display="陸前高田市" xr:uid="{796A5825-43CC-481A-B3EB-B8246AC252C9}"/>
    <hyperlink ref="B15" location="'釜石市'!a1" display="釜石市" xr:uid="{D363813B-4224-4A32-9CC9-7DFB53C4AD9E}"/>
    <hyperlink ref="B16" location="'二戸市'!a1" display="二戸市" xr:uid="{49CB6289-854E-4C41-B9F5-B25E258D9BD8}"/>
    <hyperlink ref="B17" location="'八幡平市'!a1" display="八幡平市" xr:uid="{A6C76528-9127-4F0F-9CAA-6E6F20E0170D}"/>
    <hyperlink ref="B18" location="'奥州市'!a1" display="奥州市" xr:uid="{D384BB73-5074-418C-B40D-6D6303F43566}"/>
    <hyperlink ref="B19" location="'滝沢市'!a1" display="滝沢市" xr:uid="{A71243D4-E521-445E-9B7A-553963FD91DF}"/>
    <hyperlink ref="B20" location="'岩手郡雫石町'!a1" display="岩手郡雫石町" xr:uid="{8F5F409E-BFC2-4941-BDB5-BDC30CFB9544}"/>
    <hyperlink ref="B21" location="'岩手郡葛巻町'!a1" display="岩手郡葛巻町" xr:uid="{59017775-1179-443C-BD19-09C8666774F6}"/>
    <hyperlink ref="B22" location="'岩手郡岩手町'!a1" display="岩手郡岩手町" xr:uid="{5084E351-4B09-45A8-B922-917033997F8F}"/>
    <hyperlink ref="B23" location="'紫波郡紫波町'!a1" display="紫波郡紫波町" xr:uid="{1F922523-6316-43F4-9D6E-C2F58DFE64B7}"/>
    <hyperlink ref="B24" location="'紫波郡矢巾町'!a1" display="紫波郡矢巾町" xr:uid="{BAD8C74B-EA0C-4739-8913-76411806463F}"/>
    <hyperlink ref="B25" location="'和賀郡西和賀町'!a1" display="和賀郡西和賀町" xr:uid="{5B648603-86AB-4116-A6EE-8480D2F295E6}"/>
    <hyperlink ref="B26" location="'胆沢郡金ケ崎町'!a1" display="胆沢郡金ケ崎町" xr:uid="{F72F6EFD-8CF6-4942-939E-4289BF94DCF1}"/>
    <hyperlink ref="B27" location="'西磐井郡平泉町'!a1" display="西磐井郡平泉町" xr:uid="{CEFB1DF7-684F-4496-84AB-47D26FA4D449}"/>
    <hyperlink ref="B28" location="'気仙郡住田町'!a1" display="気仙郡住田町" xr:uid="{46A76072-DEE8-4314-8CE7-33C59F386AEC}"/>
    <hyperlink ref="B29" location="'上閉伊郡大槌町'!a1" display="上閉伊郡大槌町" xr:uid="{06052A3F-E3EB-46FC-A8C2-064091D3FE78}"/>
    <hyperlink ref="B30" location="'下閉伊郡山田町'!a1" display="下閉伊郡山田町" xr:uid="{2E04F108-CBFC-4133-BD19-B846E50218E5}"/>
    <hyperlink ref="B31" location="'下閉伊郡岩泉町'!a1" display="下閉伊郡岩泉町" xr:uid="{A39DEC69-FA88-42F4-B6C5-F2E00EE2C2E9}"/>
    <hyperlink ref="B32" location="'下閉伊郡田野畑村'!a1" display="下閉伊郡田野畑村" xr:uid="{9C07A66B-D0F4-4441-89A7-8A2403C9BE91}"/>
    <hyperlink ref="B33" location="'下閉伊郡普代村'!a1" display="下閉伊郡普代村" xr:uid="{AC483183-8A59-432C-BB88-A6A488D25B84}"/>
    <hyperlink ref="B34" location="'九戸郡軽米町'!a1" display="九戸郡軽米町" xr:uid="{B9DE2C84-701A-4614-8AFD-BF36247B0E0F}"/>
    <hyperlink ref="B35" location="'九戸郡野田村'!a1" display="九戸郡野田村" xr:uid="{DA386EF3-4372-4591-9E34-14CEE5F64BCC}"/>
    <hyperlink ref="B36" location="'九戸郡九戸村'!a1" display="九戸郡九戸村" xr:uid="{1CE3533E-6A53-4092-A93B-B26B3D81EFAE}"/>
    <hyperlink ref="B37" location="'九戸郡洋野町'!a1" display="九戸郡洋野町" xr:uid="{E90614A2-24FF-463C-8703-00D564467403}"/>
    <hyperlink ref="B38" location="'二戸郡一戸町'!a1" display="二戸郡一戸町" xr:uid="{2D3A0748-EC21-46F4-9A2D-3F7F656A22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15250-4983-4D70-ABF2-98EDD87B3090}">
  <sheetPr>
    <pageSetUpPr fitToPage="1"/>
  </sheetPr>
  <dimension ref="A1:H545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49</v>
      </c>
      <c r="B1" s="7" t="s">
        <v>50</v>
      </c>
      <c r="C1" s="7" t="s">
        <v>51</v>
      </c>
      <c r="D1" s="7" t="s">
        <v>52</v>
      </c>
      <c r="E1" s="7" t="s">
        <v>53</v>
      </c>
      <c r="F1" s="7" t="s">
        <v>54</v>
      </c>
      <c r="G1" s="7" t="s">
        <v>55</v>
      </c>
      <c r="H1" s="7" t="s">
        <v>56</v>
      </c>
    </row>
    <row r="2" spans="1:8" x14ac:dyDescent="0.2">
      <c r="A2" s="1" t="s">
        <v>0</v>
      </c>
      <c r="B2" s="4">
        <v>31242</v>
      </c>
      <c r="C2" s="5">
        <v>100.00000000000001</v>
      </c>
      <c r="D2" s="4">
        <v>17843</v>
      </c>
      <c r="E2" s="5">
        <v>100.01</v>
      </c>
      <c r="F2" s="4">
        <v>12960</v>
      </c>
      <c r="G2" s="5">
        <v>99.990000000000009</v>
      </c>
      <c r="H2" s="4">
        <v>134</v>
      </c>
    </row>
    <row r="3" spans="1:8" x14ac:dyDescent="0.2">
      <c r="A3" s="2" t="s">
        <v>34</v>
      </c>
      <c r="B3" s="4">
        <v>17</v>
      </c>
      <c r="C3" s="5">
        <v>0.05</v>
      </c>
      <c r="D3" s="4">
        <v>1</v>
      </c>
      <c r="E3" s="5">
        <v>0.01</v>
      </c>
      <c r="F3" s="4">
        <v>16</v>
      </c>
      <c r="G3" s="5">
        <v>0.12</v>
      </c>
      <c r="H3" s="4">
        <v>0</v>
      </c>
    </row>
    <row r="4" spans="1:8" x14ac:dyDescent="0.2">
      <c r="A4" s="2" t="s">
        <v>35</v>
      </c>
      <c r="B4" s="4">
        <v>3799</v>
      </c>
      <c r="C4" s="5">
        <v>12.16</v>
      </c>
      <c r="D4" s="4">
        <v>1443</v>
      </c>
      <c r="E4" s="5">
        <v>8.09</v>
      </c>
      <c r="F4" s="4">
        <v>2355</v>
      </c>
      <c r="G4" s="5">
        <v>18.170000000000002</v>
      </c>
      <c r="H4" s="4">
        <v>1</v>
      </c>
    </row>
    <row r="5" spans="1:8" x14ac:dyDescent="0.2">
      <c r="A5" s="2" t="s">
        <v>36</v>
      </c>
      <c r="B5" s="4">
        <v>1923</v>
      </c>
      <c r="C5" s="5">
        <v>6.16</v>
      </c>
      <c r="D5" s="4">
        <v>845</v>
      </c>
      <c r="E5" s="5">
        <v>4.74</v>
      </c>
      <c r="F5" s="4">
        <v>1067</v>
      </c>
      <c r="G5" s="5">
        <v>8.23</v>
      </c>
      <c r="H5" s="4">
        <v>10</v>
      </c>
    </row>
    <row r="6" spans="1:8" x14ac:dyDescent="0.2">
      <c r="A6" s="2" t="s">
        <v>37</v>
      </c>
      <c r="B6" s="4">
        <v>54</v>
      </c>
      <c r="C6" s="5">
        <v>0.17</v>
      </c>
      <c r="D6" s="4">
        <v>0</v>
      </c>
      <c r="E6" s="5">
        <v>0</v>
      </c>
      <c r="F6" s="4">
        <v>39</v>
      </c>
      <c r="G6" s="5">
        <v>0.3</v>
      </c>
      <c r="H6" s="4">
        <v>0</v>
      </c>
    </row>
    <row r="7" spans="1:8" x14ac:dyDescent="0.2">
      <c r="A7" s="2" t="s">
        <v>38</v>
      </c>
      <c r="B7" s="4">
        <v>240</v>
      </c>
      <c r="C7" s="5">
        <v>0.77</v>
      </c>
      <c r="D7" s="4">
        <v>34</v>
      </c>
      <c r="E7" s="5">
        <v>0.19</v>
      </c>
      <c r="F7" s="4">
        <v>205</v>
      </c>
      <c r="G7" s="5">
        <v>1.58</v>
      </c>
      <c r="H7" s="4">
        <v>1</v>
      </c>
    </row>
    <row r="8" spans="1:8" x14ac:dyDescent="0.2">
      <c r="A8" s="2" t="s">
        <v>39</v>
      </c>
      <c r="B8" s="4">
        <v>328</v>
      </c>
      <c r="C8" s="5">
        <v>1.05</v>
      </c>
      <c r="D8" s="4">
        <v>102</v>
      </c>
      <c r="E8" s="5">
        <v>0.56999999999999995</v>
      </c>
      <c r="F8" s="4">
        <v>218</v>
      </c>
      <c r="G8" s="5">
        <v>1.68</v>
      </c>
      <c r="H8" s="4">
        <v>6</v>
      </c>
    </row>
    <row r="9" spans="1:8" x14ac:dyDescent="0.2">
      <c r="A9" s="2" t="s">
        <v>40</v>
      </c>
      <c r="B9" s="4">
        <v>7691</v>
      </c>
      <c r="C9" s="5">
        <v>24.62</v>
      </c>
      <c r="D9" s="4">
        <v>3875</v>
      </c>
      <c r="E9" s="5">
        <v>21.72</v>
      </c>
      <c r="F9" s="4">
        <v>3783</v>
      </c>
      <c r="G9" s="5">
        <v>29.19</v>
      </c>
      <c r="H9" s="4">
        <v>32</v>
      </c>
    </row>
    <row r="10" spans="1:8" x14ac:dyDescent="0.2">
      <c r="A10" s="2" t="s">
        <v>41</v>
      </c>
      <c r="B10" s="4">
        <v>286</v>
      </c>
      <c r="C10" s="5">
        <v>0.92</v>
      </c>
      <c r="D10" s="4">
        <v>59</v>
      </c>
      <c r="E10" s="5">
        <v>0.33</v>
      </c>
      <c r="F10" s="4">
        <v>224</v>
      </c>
      <c r="G10" s="5">
        <v>1.73</v>
      </c>
      <c r="H10" s="4">
        <v>2</v>
      </c>
    </row>
    <row r="11" spans="1:8" x14ac:dyDescent="0.2">
      <c r="A11" s="2" t="s">
        <v>42</v>
      </c>
      <c r="B11" s="4">
        <v>3232</v>
      </c>
      <c r="C11" s="5">
        <v>10.35</v>
      </c>
      <c r="D11" s="4">
        <v>1960</v>
      </c>
      <c r="E11" s="5">
        <v>10.98</v>
      </c>
      <c r="F11" s="4">
        <v>1248</v>
      </c>
      <c r="G11" s="5">
        <v>9.6300000000000008</v>
      </c>
      <c r="H11" s="4">
        <v>2</v>
      </c>
    </row>
    <row r="12" spans="1:8" x14ac:dyDescent="0.2">
      <c r="A12" s="2" t="s">
        <v>43</v>
      </c>
      <c r="B12" s="4">
        <v>1403</v>
      </c>
      <c r="C12" s="5">
        <v>4.49</v>
      </c>
      <c r="D12" s="4">
        <v>699</v>
      </c>
      <c r="E12" s="5">
        <v>3.92</v>
      </c>
      <c r="F12" s="4">
        <v>677</v>
      </c>
      <c r="G12" s="5">
        <v>5.22</v>
      </c>
      <c r="H12" s="4">
        <v>6</v>
      </c>
    </row>
    <row r="13" spans="1:8" x14ac:dyDescent="0.2">
      <c r="A13" s="2" t="s">
        <v>44</v>
      </c>
      <c r="B13" s="4">
        <v>4081</v>
      </c>
      <c r="C13" s="5">
        <v>13.06</v>
      </c>
      <c r="D13" s="4">
        <v>3276</v>
      </c>
      <c r="E13" s="5">
        <v>18.36</v>
      </c>
      <c r="F13" s="4">
        <v>773</v>
      </c>
      <c r="G13" s="5">
        <v>5.96</v>
      </c>
      <c r="H13" s="4">
        <v>2</v>
      </c>
    </row>
    <row r="14" spans="1:8" x14ac:dyDescent="0.2">
      <c r="A14" s="2" t="s">
        <v>45</v>
      </c>
      <c r="B14" s="4">
        <v>4497</v>
      </c>
      <c r="C14" s="5">
        <v>14.39</v>
      </c>
      <c r="D14" s="4">
        <v>3717</v>
      </c>
      <c r="E14" s="5">
        <v>20.83</v>
      </c>
      <c r="F14" s="4">
        <v>750</v>
      </c>
      <c r="G14" s="5">
        <v>5.79</v>
      </c>
      <c r="H14" s="4">
        <v>7</v>
      </c>
    </row>
    <row r="15" spans="1:8" x14ac:dyDescent="0.2">
      <c r="A15" s="2" t="s">
        <v>46</v>
      </c>
      <c r="B15" s="4">
        <v>979</v>
      </c>
      <c r="C15" s="5">
        <v>3.13</v>
      </c>
      <c r="D15" s="4">
        <v>644</v>
      </c>
      <c r="E15" s="5">
        <v>3.61</v>
      </c>
      <c r="F15" s="4">
        <v>198</v>
      </c>
      <c r="G15" s="5">
        <v>1.53</v>
      </c>
      <c r="H15" s="4">
        <v>10</v>
      </c>
    </row>
    <row r="16" spans="1:8" x14ac:dyDescent="0.2">
      <c r="A16" s="2" t="s">
        <v>47</v>
      </c>
      <c r="B16" s="4">
        <v>1574</v>
      </c>
      <c r="C16" s="5">
        <v>5.04</v>
      </c>
      <c r="D16" s="4">
        <v>716</v>
      </c>
      <c r="E16" s="5">
        <v>4.01</v>
      </c>
      <c r="F16" s="4">
        <v>790</v>
      </c>
      <c r="G16" s="5">
        <v>6.1</v>
      </c>
      <c r="H16" s="4">
        <v>26</v>
      </c>
    </row>
    <row r="17" spans="1:8" x14ac:dyDescent="0.2">
      <c r="A17" s="2" t="s">
        <v>48</v>
      </c>
      <c r="B17" s="4">
        <v>1138</v>
      </c>
      <c r="C17" s="5">
        <v>3.64</v>
      </c>
      <c r="D17" s="4">
        <v>472</v>
      </c>
      <c r="E17" s="5">
        <v>2.65</v>
      </c>
      <c r="F17" s="4">
        <v>617</v>
      </c>
      <c r="G17" s="5">
        <v>4.76</v>
      </c>
      <c r="H17" s="4">
        <v>29</v>
      </c>
    </row>
    <row r="18" spans="1:8" x14ac:dyDescent="0.2">
      <c r="A18" s="1" t="s">
        <v>1</v>
      </c>
      <c r="B18" s="4">
        <v>7782</v>
      </c>
      <c r="C18" s="5">
        <v>100.02000000000001</v>
      </c>
      <c r="D18" s="4">
        <v>3748</v>
      </c>
      <c r="E18" s="5">
        <v>100.01</v>
      </c>
      <c r="F18" s="4">
        <v>3990</v>
      </c>
      <c r="G18" s="5">
        <v>100.00999999999999</v>
      </c>
      <c r="H18" s="4">
        <v>26</v>
      </c>
    </row>
    <row r="19" spans="1:8" x14ac:dyDescent="0.2">
      <c r="A19" s="2" t="s">
        <v>34</v>
      </c>
      <c r="B19" s="4">
        <v>3</v>
      </c>
      <c r="C19" s="5">
        <v>0.04</v>
      </c>
      <c r="D19" s="4">
        <v>0</v>
      </c>
      <c r="E19" s="5">
        <v>0</v>
      </c>
      <c r="F19" s="4">
        <v>3</v>
      </c>
      <c r="G19" s="5">
        <v>0.08</v>
      </c>
      <c r="H19" s="4">
        <v>0</v>
      </c>
    </row>
    <row r="20" spans="1:8" x14ac:dyDescent="0.2">
      <c r="A20" s="2" t="s">
        <v>35</v>
      </c>
      <c r="B20" s="4">
        <v>804</v>
      </c>
      <c r="C20" s="5">
        <v>10.33</v>
      </c>
      <c r="D20" s="4">
        <v>156</v>
      </c>
      <c r="E20" s="5">
        <v>4.16</v>
      </c>
      <c r="F20" s="4">
        <v>648</v>
      </c>
      <c r="G20" s="5">
        <v>16.239999999999998</v>
      </c>
      <c r="H20" s="4">
        <v>0</v>
      </c>
    </row>
    <row r="21" spans="1:8" x14ac:dyDescent="0.2">
      <c r="A21" s="2" t="s">
        <v>36</v>
      </c>
      <c r="B21" s="4">
        <v>249</v>
      </c>
      <c r="C21" s="5">
        <v>3.2</v>
      </c>
      <c r="D21" s="4">
        <v>91</v>
      </c>
      <c r="E21" s="5">
        <v>2.4300000000000002</v>
      </c>
      <c r="F21" s="4">
        <v>157</v>
      </c>
      <c r="G21" s="5">
        <v>3.93</v>
      </c>
      <c r="H21" s="4">
        <v>0</v>
      </c>
    </row>
    <row r="22" spans="1:8" x14ac:dyDescent="0.2">
      <c r="A22" s="2" t="s">
        <v>37</v>
      </c>
      <c r="B22" s="4">
        <v>13</v>
      </c>
      <c r="C22" s="5">
        <v>0.17</v>
      </c>
      <c r="D22" s="4">
        <v>0</v>
      </c>
      <c r="E22" s="5">
        <v>0</v>
      </c>
      <c r="F22" s="4">
        <v>12</v>
      </c>
      <c r="G22" s="5">
        <v>0.3</v>
      </c>
      <c r="H22" s="4">
        <v>0</v>
      </c>
    </row>
    <row r="23" spans="1:8" x14ac:dyDescent="0.2">
      <c r="A23" s="2" t="s">
        <v>38</v>
      </c>
      <c r="B23" s="4">
        <v>98</v>
      </c>
      <c r="C23" s="5">
        <v>1.26</v>
      </c>
      <c r="D23" s="4">
        <v>8</v>
      </c>
      <c r="E23" s="5">
        <v>0.21</v>
      </c>
      <c r="F23" s="4">
        <v>90</v>
      </c>
      <c r="G23" s="5">
        <v>2.2599999999999998</v>
      </c>
      <c r="H23" s="4">
        <v>0</v>
      </c>
    </row>
    <row r="24" spans="1:8" x14ac:dyDescent="0.2">
      <c r="A24" s="2" t="s">
        <v>39</v>
      </c>
      <c r="B24" s="4">
        <v>72</v>
      </c>
      <c r="C24" s="5">
        <v>0.93</v>
      </c>
      <c r="D24" s="4">
        <v>42</v>
      </c>
      <c r="E24" s="5">
        <v>1.1200000000000001</v>
      </c>
      <c r="F24" s="4">
        <v>29</v>
      </c>
      <c r="G24" s="5">
        <v>0.73</v>
      </c>
      <c r="H24" s="4">
        <v>1</v>
      </c>
    </row>
    <row r="25" spans="1:8" x14ac:dyDescent="0.2">
      <c r="A25" s="2" t="s">
        <v>40</v>
      </c>
      <c r="B25" s="4">
        <v>1774</v>
      </c>
      <c r="C25" s="5">
        <v>22.8</v>
      </c>
      <c r="D25" s="4">
        <v>615</v>
      </c>
      <c r="E25" s="5">
        <v>16.41</v>
      </c>
      <c r="F25" s="4">
        <v>1155</v>
      </c>
      <c r="G25" s="5">
        <v>28.95</v>
      </c>
      <c r="H25" s="4">
        <v>4</v>
      </c>
    </row>
    <row r="26" spans="1:8" x14ac:dyDescent="0.2">
      <c r="A26" s="2" t="s">
        <v>41</v>
      </c>
      <c r="B26" s="4">
        <v>92</v>
      </c>
      <c r="C26" s="5">
        <v>1.18</v>
      </c>
      <c r="D26" s="4">
        <v>6</v>
      </c>
      <c r="E26" s="5">
        <v>0.16</v>
      </c>
      <c r="F26" s="4">
        <v>86</v>
      </c>
      <c r="G26" s="5">
        <v>2.16</v>
      </c>
      <c r="H26" s="4">
        <v>0</v>
      </c>
    </row>
    <row r="27" spans="1:8" x14ac:dyDescent="0.2">
      <c r="A27" s="2" t="s">
        <v>42</v>
      </c>
      <c r="B27" s="4">
        <v>1292</v>
      </c>
      <c r="C27" s="5">
        <v>16.600000000000001</v>
      </c>
      <c r="D27" s="4">
        <v>756</v>
      </c>
      <c r="E27" s="5">
        <v>20.170000000000002</v>
      </c>
      <c r="F27" s="4">
        <v>534</v>
      </c>
      <c r="G27" s="5">
        <v>13.38</v>
      </c>
      <c r="H27" s="4">
        <v>2</v>
      </c>
    </row>
    <row r="28" spans="1:8" x14ac:dyDescent="0.2">
      <c r="A28" s="2" t="s">
        <v>43</v>
      </c>
      <c r="B28" s="4">
        <v>487</v>
      </c>
      <c r="C28" s="5">
        <v>6.26</v>
      </c>
      <c r="D28" s="4">
        <v>218</v>
      </c>
      <c r="E28" s="5">
        <v>5.82</v>
      </c>
      <c r="F28" s="4">
        <v>265</v>
      </c>
      <c r="G28" s="5">
        <v>6.64</v>
      </c>
      <c r="H28" s="4">
        <v>3</v>
      </c>
    </row>
    <row r="29" spans="1:8" x14ac:dyDescent="0.2">
      <c r="A29" s="2" t="s">
        <v>44</v>
      </c>
      <c r="B29" s="4">
        <v>957</v>
      </c>
      <c r="C29" s="5">
        <v>12.3</v>
      </c>
      <c r="D29" s="4">
        <v>736</v>
      </c>
      <c r="E29" s="5">
        <v>19.64</v>
      </c>
      <c r="F29" s="4">
        <v>218</v>
      </c>
      <c r="G29" s="5">
        <v>5.46</v>
      </c>
      <c r="H29" s="4">
        <v>1</v>
      </c>
    </row>
    <row r="30" spans="1:8" x14ac:dyDescent="0.2">
      <c r="A30" s="2" t="s">
        <v>45</v>
      </c>
      <c r="B30" s="4">
        <v>929</v>
      </c>
      <c r="C30" s="5">
        <v>11.94</v>
      </c>
      <c r="D30" s="4">
        <v>657</v>
      </c>
      <c r="E30" s="5">
        <v>17.53</v>
      </c>
      <c r="F30" s="4">
        <v>265</v>
      </c>
      <c r="G30" s="5">
        <v>6.64</v>
      </c>
      <c r="H30" s="4">
        <v>3</v>
      </c>
    </row>
    <row r="31" spans="1:8" x14ac:dyDescent="0.2">
      <c r="A31" s="2" t="s">
        <v>46</v>
      </c>
      <c r="B31" s="4">
        <v>290</v>
      </c>
      <c r="C31" s="5">
        <v>3.73</v>
      </c>
      <c r="D31" s="4">
        <v>199</v>
      </c>
      <c r="E31" s="5">
        <v>5.31</v>
      </c>
      <c r="F31" s="4">
        <v>82</v>
      </c>
      <c r="G31" s="5">
        <v>2.06</v>
      </c>
      <c r="H31" s="4">
        <v>2</v>
      </c>
    </row>
    <row r="32" spans="1:8" x14ac:dyDescent="0.2">
      <c r="A32" s="2" t="s">
        <v>47</v>
      </c>
      <c r="B32" s="4">
        <v>451</v>
      </c>
      <c r="C32" s="5">
        <v>5.8</v>
      </c>
      <c r="D32" s="4">
        <v>203</v>
      </c>
      <c r="E32" s="5">
        <v>5.42</v>
      </c>
      <c r="F32" s="4">
        <v>245</v>
      </c>
      <c r="G32" s="5">
        <v>6.14</v>
      </c>
      <c r="H32" s="4">
        <v>3</v>
      </c>
    </row>
    <row r="33" spans="1:8" x14ac:dyDescent="0.2">
      <c r="A33" s="2" t="s">
        <v>48</v>
      </c>
      <c r="B33" s="4">
        <v>271</v>
      </c>
      <c r="C33" s="5">
        <v>3.48</v>
      </c>
      <c r="D33" s="4">
        <v>61</v>
      </c>
      <c r="E33" s="5">
        <v>1.63</v>
      </c>
      <c r="F33" s="4">
        <v>201</v>
      </c>
      <c r="G33" s="5">
        <v>5.04</v>
      </c>
      <c r="H33" s="4">
        <v>7</v>
      </c>
    </row>
    <row r="34" spans="1:8" x14ac:dyDescent="0.2">
      <c r="A34" s="1" t="s">
        <v>2</v>
      </c>
      <c r="B34" s="4">
        <v>1438</v>
      </c>
      <c r="C34" s="5">
        <v>100.01</v>
      </c>
      <c r="D34" s="4">
        <v>884</v>
      </c>
      <c r="E34" s="5">
        <v>100.01000000000002</v>
      </c>
      <c r="F34" s="4">
        <v>523</v>
      </c>
      <c r="G34" s="5">
        <v>100</v>
      </c>
      <c r="H34" s="4">
        <v>3</v>
      </c>
    </row>
    <row r="35" spans="1:8" x14ac:dyDescent="0.2">
      <c r="A35" s="2" t="s">
        <v>34</v>
      </c>
      <c r="B35" s="4">
        <v>2</v>
      </c>
      <c r="C35" s="5">
        <v>0.14000000000000001</v>
      </c>
      <c r="D35" s="4">
        <v>0</v>
      </c>
      <c r="E35" s="5">
        <v>0</v>
      </c>
      <c r="F35" s="4">
        <v>2</v>
      </c>
      <c r="G35" s="5">
        <v>0.38</v>
      </c>
      <c r="H35" s="4">
        <v>0</v>
      </c>
    </row>
    <row r="36" spans="1:8" x14ac:dyDescent="0.2">
      <c r="A36" s="2" t="s">
        <v>35</v>
      </c>
      <c r="B36" s="4">
        <v>152</v>
      </c>
      <c r="C36" s="5">
        <v>10.57</v>
      </c>
      <c r="D36" s="4">
        <v>70</v>
      </c>
      <c r="E36" s="5">
        <v>7.92</v>
      </c>
      <c r="F36" s="4">
        <v>82</v>
      </c>
      <c r="G36" s="5">
        <v>15.68</v>
      </c>
      <c r="H36" s="4">
        <v>0</v>
      </c>
    </row>
    <row r="37" spans="1:8" x14ac:dyDescent="0.2">
      <c r="A37" s="2" t="s">
        <v>36</v>
      </c>
      <c r="B37" s="4">
        <v>88</v>
      </c>
      <c r="C37" s="5">
        <v>6.12</v>
      </c>
      <c r="D37" s="4">
        <v>41</v>
      </c>
      <c r="E37" s="5">
        <v>4.6399999999999997</v>
      </c>
      <c r="F37" s="4">
        <v>47</v>
      </c>
      <c r="G37" s="5">
        <v>8.99</v>
      </c>
      <c r="H37" s="4">
        <v>0</v>
      </c>
    </row>
    <row r="38" spans="1:8" x14ac:dyDescent="0.2">
      <c r="A38" s="2" t="s">
        <v>37</v>
      </c>
      <c r="B38" s="4">
        <v>0</v>
      </c>
      <c r="C38" s="5">
        <v>0</v>
      </c>
      <c r="D38" s="4">
        <v>0</v>
      </c>
      <c r="E38" s="5">
        <v>0</v>
      </c>
      <c r="F38" s="4">
        <v>0</v>
      </c>
      <c r="G38" s="5">
        <v>0</v>
      </c>
      <c r="H38" s="4">
        <v>0</v>
      </c>
    </row>
    <row r="39" spans="1:8" x14ac:dyDescent="0.2">
      <c r="A39" s="2" t="s">
        <v>38</v>
      </c>
      <c r="B39" s="4">
        <v>10</v>
      </c>
      <c r="C39" s="5">
        <v>0.7</v>
      </c>
      <c r="D39" s="4">
        <v>3</v>
      </c>
      <c r="E39" s="5">
        <v>0.34</v>
      </c>
      <c r="F39" s="4">
        <v>7</v>
      </c>
      <c r="G39" s="5">
        <v>1.34</v>
      </c>
      <c r="H39" s="4">
        <v>0</v>
      </c>
    </row>
    <row r="40" spans="1:8" x14ac:dyDescent="0.2">
      <c r="A40" s="2" t="s">
        <v>39</v>
      </c>
      <c r="B40" s="4">
        <v>18</v>
      </c>
      <c r="C40" s="5">
        <v>1.25</v>
      </c>
      <c r="D40" s="4">
        <v>1</v>
      </c>
      <c r="E40" s="5">
        <v>0.11</v>
      </c>
      <c r="F40" s="4">
        <v>17</v>
      </c>
      <c r="G40" s="5">
        <v>3.25</v>
      </c>
      <c r="H40" s="4">
        <v>0</v>
      </c>
    </row>
    <row r="41" spans="1:8" x14ac:dyDescent="0.2">
      <c r="A41" s="2" t="s">
        <v>40</v>
      </c>
      <c r="B41" s="4">
        <v>381</v>
      </c>
      <c r="C41" s="5">
        <v>26.5</v>
      </c>
      <c r="D41" s="4">
        <v>218</v>
      </c>
      <c r="E41" s="5">
        <v>24.66</v>
      </c>
      <c r="F41" s="4">
        <v>161</v>
      </c>
      <c r="G41" s="5">
        <v>30.78</v>
      </c>
      <c r="H41" s="4">
        <v>2</v>
      </c>
    </row>
    <row r="42" spans="1:8" x14ac:dyDescent="0.2">
      <c r="A42" s="2" t="s">
        <v>41</v>
      </c>
      <c r="B42" s="4">
        <v>17</v>
      </c>
      <c r="C42" s="5">
        <v>1.18</v>
      </c>
      <c r="D42" s="4">
        <v>3</v>
      </c>
      <c r="E42" s="5">
        <v>0.34</v>
      </c>
      <c r="F42" s="4">
        <v>14</v>
      </c>
      <c r="G42" s="5">
        <v>2.68</v>
      </c>
      <c r="H42" s="4">
        <v>0</v>
      </c>
    </row>
    <row r="43" spans="1:8" x14ac:dyDescent="0.2">
      <c r="A43" s="2" t="s">
        <v>42</v>
      </c>
      <c r="B43" s="4">
        <v>171</v>
      </c>
      <c r="C43" s="5">
        <v>11.89</v>
      </c>
      <c r="D43" s="4">
        <v>115</v>
      </c>
      <c r="E43" s="5">
        <v>13.01</v>
      </c>
      <c r="F43" s="4">
        <v>56</v>
      </c>
      <c r="G43" s="5">
        <v>10.71</v>
      </c>
      <c r="H43" s="4">
        <v>0</v>
      </c>
    </row>
    <row r="44" spans="1:8" x14ac:dyDescent="0.2">
      <c r="A44" s="2" t="s">
        <v>43</v>
      </c>
      <c r="B44" s="4">
        <v>49</v>
      </c>
      <c r="C44" s="5">
        <v>3.41</v>
      </c>
      <c r="D44" s="4">
        <v>18</v>
      </c>
      <c r="E44" s="5">
        <v>2.04</v>
      </c>
      <c r="F44" s="4">
        <v>27</v>
      </c>
      <c r="G44" s="5">
        <v>5.16</v>
      </c>
      <c r="H44" s="4">
        <v>0</v>
      </c>
    </row>
    <row r="45" spans="1:8" x14ac:dyDescent="0.2">
      <c r="A45" s="2" t="s">
        <v>44</v>
      </c>
      <c r="B45" s="4">
        <v>208</v>
      </c>
      <c r="C45" s="5">
        <v>14.46</v>
      </c>
      <c r="D45" s="4">
        <v>166</v>
      </c>
      <c r="E45" s="5">
        <v>18.78</v>
      </c>
      <c r="F45" s="4">
        <v>40</v>
      </c>
      <c r="G45" s="5">
        <v>7.65</v>
      </c>
      <c r="H45" s="4">
        <v>0</v>
      </c>
    </row>
    <row r="46" spans="1:8" x14ac:dyDescent="0.2">
      <c r="A46" s="2" t="s">
        <v>45</v>
      </c>
      <c r="B46" s="4">
        <v>205</v>
      </c>
      <c r="C46" s="5">
        <v>14.26</v>
      </c>
      <c r="D46" s="4">
        <v>174</v>
      </c>
      <c r="E46" s="5">
        <v>19.68</v>
      </c>
      <c r="F46" s="4">
        <v>28</v>
      </c>
      <c r="G46" s="5">
        <v>5.35</v>
      </c>
      <c r="H46" s="4">
        <v>0</v>
      </c>
    </row>
    <row r="47" spans="1:8" x14ac:dyDescent="0.2">
      <c r="A47" s="2" t="s">
        <v>46</v>
      </c>
      <c r="B47" s="4">
        <v>46</v>
      </c>
      <c r="C47" s="5">
        <v>3.2</v>
      </c>
      <c r="D47" s="4">
        <v>25</v>
      </c>
      <c r="E47" s="5">
        <v>2.83</v>
      </c>
      <c r="F47" s="4">
        <v>6</v>
      </c>
      <c r="G47" s="5">
        <v>1.1499999999999999</v>
      </c>
      <c r="H47" s="4">
        <v>1</v>
      </c>
    </row>
    <row r="48" spans="1:8" x14ac:dyDescent="0.2">
      <c r="A48" s="2" t="s">
        <v>47</v>
      </c>
      <c r="B48" s="4">
        <v>62</v>
      </c>
      <c r="C48" s="5">
        <v>4.3099999999999996</v>
      </c>
      <c r="D48" s="4">
        <v>31</v>
      </c>
      <c r="E48" s="5">
        <v>3.51</v>
      </c>
      <c r="F48" s="4">
        <v>27</v>
      </c>
      <c r="G48" s="5">
        <v>5.16</v>
      </c>
      <c r="H48" s="4">
        <v>0</v>
      </c>
    </row>
    <row r="49" spans="1:8" x14ac:dyDescent="0.2">
      <c r="A49" s="2" t="s">
        <v>48</v>
      </c>
      <c r="B49" s="4">
        <v>29</v>
      </c>
      <c r="C49" s="5">
        <v>2.02</v>
      </c>
      <c r="D49" s="4">
        <v>19</v>
      </c>
      <c r="E49" s="5">
        <v>2.15</v>
      </c>
      <c r="F49" s="4">
        <v>9</v>
      </c>
      <c r="G49" s="5">
        <v>1.72</v>
      </c>
      <c r="H49" s="4">
        <v>0</v>
      </c>
    </row>
    <row r="50" spans="1:8" x14ac:dyDescent="0.2">
      <c r="A50" s="1" t="s">
        <v>3</v>
      </c>
      <c r="B50" s="4">
        <v>1373</v>
      </c>
      <c r="C50" s="5">
        <v>99.97999999999999</v>
      </c>
      <c r="D50" s="4">
        <v>912</v>
      </c>
      <c r="E50" s="5">
        <v>100.00000000000001</v>
      </c>
      <c r="F50" s="4">
        <v>442</v>
      </c>
      <c r="G50" s="5">
        <v>100.00999999999999</v>
      </c>
      <c r="H50" s="4">
        <v>5</v>
      </c>
    </row>
    <row r="51" spans="1:8" x14ac:dyDescent="0.2">
      <c r="A51" s="2" t="s">
        <v>34</v>
      </c>
      <c r="B51" s="4">
        <v>1</v>
      </c>
      <c r="C51" s="5">
        <v>7.0000000000000007E-2</v>
      </c>
      <c r="D51" s="4">
        <v>0</v>
      </c>
      <c r="E51" s="5">
        <v>0</v>
      </c>
      <c r="F51" s="4">
        <v>1</v>
      </c>
      <c r="G51" s="5">
        <v>0.23</v>
      </c>
      <c r="H51" s="4">
        <v>0</v>
      </c>
    </row>
    <row r="52" spans="1:8" x14ac:dyDescent="0.2">
      <c r="A52" s="2" t="s">
        <v>35</v>
      </c>
      <c r="B52" s="4">
        <v>170</v>
      </c>
      <c r="C52" s="5">
        <v>12.38</v>
      </c>
      <c r="D52" s="4">
        <v>102</v>
      </c>
      <c r="E52" s="5">
        <v>11.18</v>
      </c>
      <c r="F52" s="4">
        <v>68</v>
      </c>
      <c r="G52" s="5">
        <v>15.38</v>
      </c>
      <c r="H52" s="4">
        <v>0</v>
      </c>
    </row>
    <row r="53" spans="1:8" x14ac:dyDescent="0.2">
      <c r="A53" s="2" t="s">
        <v>36</v>
      </c>
      <c r="B53" s="4">
        <v>105</v>
      </c>
      <c r="C53" s="5">
        <v>7.65</v>
      </c>
      <c r="D53" s="4">
        <v>46</v>
      </c>
      <c r="E53" s="5">
        <v>5.04</v>
      </c>
      <c r="F53" s="4">
        <v>59</v>
      </c>
      <c r="G53" s="5">
        <v>13.35</v>
      </c>
      <c r="H53" s="4">
        <v>0</v>
      </c>
    </row>
    <row r="54" spans="1:8" x14ac:dyDescent="0.2">
      <c r="A54" s="2" t="s">
        <v>37</v>
      </c>
      <c r="B54" s="4">
        <v>0</v>
      </c>
      <c r="C54" s="5">
        <v>0</v>
      </c>
      <c r="D54" s="4">
        <v>0</v>
      </c>
      <c r="E54" s="5">
        <v>0</v>
      </c>
      <c r="F54" s="4">
        <v>0</v>
      </c>
      <c r="G54" s="5">
        <v>0</v>
      </c>
      <c r="H54" s="4">
        <v>0</v>
      </c>
    </row>
    <row r="55" spans="1:8" x14ac:dyDescent="0.2">
      <c r="A55" s="2" t="s">
        <v>38</v>
      </c>
      <c r="B55" s="4">
        <v>11</v>
      </c>
      <c r="C55" s="5">
        <v>0.8</v>
      </c>
      <c r="D55" s="4">
        <v>2</v>
      </c>
      <c r="E55" s="5">
        <v>0.22</v>
      </c>
      <c r="F55" s="4">
        <v>9</v>
      </c>
      <c r="G55" s="5">
        <v>2.04</v>
      </c>
      <c r="H55" s="4">
        <v>0</v>
      </c>
    </row>
    <row r="56" spans="1:8" x14ac:dyDescent="0.2">
      <c r="A56" s="2" t="s">
        <v>39</v>
      </c>
      <c r="B56" s="4">
        <v>19</v>
      </c>
      <c r="C56" s="5">
        <v>1.38</v>
      </c>
      <c r="D56" s="4">
        <v>5</v>
      </c>
      <c r="E56" s="5">
        <v>0.55000000000000004</v>
      </c>
      <c r="F56" s="4">
        <v>14</v>
      </c>
      <c r="G56" s="5">
        <v>3.17</v>
      </c>
      <c r="H56" s="4">
        <v>0</v>
      </c>
    </row>
    <row r="57" spans="1:8" x14ac:dyDescent="0.2">
      <c r="A57" s="2" t="s">
        <v>40</v>
      </c>
      <c r="B57" s="4">
        <v>341</v>
      </c>
      <c r="C57" s="5">
        <v>24.84</v>
      </c>
      <c r="D57" s="4">
        <v>192</v>
      </c>
      <c r="E57" s="5">
        <v>21.05</v>
      </c>
      <c r="F57" s="4">
        <v>147</v>
      </c>
      <c r="G57" s="5">
        <v>33.26</v>
      </c>
      <c r="H57" s="4">
        <v>2</v>
      </c>
    </row>
    <row r="58" spans="1:8" x14ac:dyDescent="0.2">
      <c r="A58" s="2" t="s">
        <v>41</v>
      </c>
      <c r="B58" s="4">
        <v>8</v>
      </c>
      <c r="C58" s="5">
        <v>0.57999999999999996</v>
      </c>
      <c r="D58" s="4">
        <v>2</v>
      </c>
      <c r="E58" s="5">
        <v>0.22</v>
      </c>
      <c r="F58" s="4">
        <v>6</v>
      </c>
      <c r="G58" s="5">
        <v>1.36</v>
      </c>
      <c r="H58" s="4">
        <v>0</v>
      </c>
    </row>
    <row r="59" spans="1:8" x14ac:dyDescent="0.2">
      <c r="A59" s="2" t="s">
        <v>42</v>
      </c>
      <c r="B59" s="4">
        <v>195</v>
      </c>
      <c r="C59" s="5">
        <v>14.2</v>
      </c>
      <c r="D59" s="4">
        <v>164</v>
      </c>
      <c r="E59" s="5">
        <v>17.98</v>
      </c>
      <c r="F59" s="4">
        <v>31</v>
      </c>
      <c r="G59" s="5">
        <v>7.01</v>
      </c>
      <c r="H59" s="4">
        <v>0</v>
      </c>
    </row>
    <row r="60" spans="1:8" x14ac:dyDescent="0.2">
      <c r="A60" s="2" t="s">
        <v>43</v>
      </c>
      <c r="B60" s="4">
        <v>61</v>
      </c>
      <c r="C60" s="5">
        <v>4.4400000000000004</v>
      </c>
      <c r="D60" s="4">
        <v>38</v>
      </c>
      <c r="E60" s="5">
        <v>4.17</v>
      </c>
      <c r="F60" s="4">
        <v>23</v>
      </c>
      <c r="G60" s="5">
        <v>5.2</v>
      </c>
      <c r="H60" s="4">
        <v>0</v>
      </c>
    </row>
    <row r="61" spans="1:8" x14ac:dyDescent="0.2">
      <c r="A61" s="2" t="s">
        <v>44</v>
      </c>
      <c r="B61" s="4">
        <v>132</v>
      </c>
      <c r="C61" s="5">
        <v>9.61</v>
      </c>
      <c r="D61" s="4">
        <v>114</v>
      </c>
      <c r="E61" s="5">
        <v>12.5</v>
      </c>
      <c r="F61" s="4">
        <v>17</v>
      </c>
      <c r="G61" s="5">
        <v>3.85</v>
      </c>
      <c r="H61" s="4">
        <v>0</v>
      </c>
    </row>
    <row r="62" spans="1:8" x14ac:dyDescent="0.2">
      <c r="A62" s="2" t="s">
        <v>45</v>
      </c>
      <c r="B62" s="4">
        <v>177</v>
      </c>
      <c r="C62" s="5">
        <v>12.89</v>
      </c>
      <c r="D62" s="4">
        <v>151</v>
      </c>
      <c r="E62" s="5">
        <v>16.559999999999999</v>
      </c>
      <c r="F62" s="4">
        <v>24</v>
      </c>
      <c r="G62" s="5">
        <v>5.43</v>
      </c>
      <c r="H62" s="4">
        <v>1</v>
      </c>
    </row>
    <row r="63" spans="1:8" x14ac:dyDescent="0.2">
      <c r="A63" s="2" t="s">
        <v>46</v>
      </c>
      <c r="B63" s="4">
        <v>49</v>
      </c>
      <c r="C63" s="5">
        <v>3.57</v>
      </c>
      <c r="D63" s="4">
        <v>31</v>
      </c>
      <c r="E63" s="5">
        <v>3.4</v>
      </c>
      <c r="F63" s="4">
        <v>7</v>
      </c>
      <c r="G63" s="5">
        <v>1.58</v>
      </c>
      <c r="H63" s="4">
        <v>0</v>
      </c>
    </row>
    <row r="64" spans="1:8" x14ac:dyDescent="0.2">
      <c r="A64" s="2" t="s">
        <v>47</v>
      </c>
      <c r="B64" s="4">
        <v>53</v>
      </c>
      <c r="C64" s="5">
        <v>3.86</v>
      </c>
      <c r="D64" s="4">
        <v>34</v>
      </c>
      <c r="E64" s="5">
        <v>3.73</v>
      </c>
      <c r="F64" s="4">
        <v>17</v>
      </c>
      <c r="G64" s="5">
        <v>3.85</v>
      </c>
      <c r="H64" s="4">
        <v>1</v>
      </c>
    </row>
    <row r="65" spans="1:8" x14ac:dyDescent="0.2">
      <c r="A65" s="2" t="s">
        <v>48</v>
      </c>
      <c r="B65" s="4">
        <v>51</v>
      </c>
      <c r="C65" s="5">
        <v>3.71</v>
      </c>
      <c r="D65" s="4">
        <v>31</v>
      </c>
      <c r="E65" s="5">
        <v>3.4</v>
      </c>
      <c r="F65" s="4">
        <v>19</v>
      </c>
      <c r="G65" s="5">
        <v>4.3</v>
      </c>
      <c r="H65" s="4">
        <v>1</v>
      </c>
    </row>
    <row r="66" spans="1:8" x14ac:dyDescent="0.2">
      <c r="A66" s="1" t="s">
        <v>4</v>
      </c>
      <c r="B66" s="4">
        <v>2214</v>
      </c>
      <c r="C66" s="5">
        <v>100</v>
      </c>
      <c r="D66" s="4">
        <v>1302</v>
      </c>
      <c r="E66" s="5">
        <v>100</v>
      </c>
      <c r="F66" s="4">
        <v>890</v>
      </c>
      <c r="G66" s="5">
        <v>99.999999999999986</v>
      </c>
      <c r="H66" s="4">
        <v>12</v>
      </c>
    </row>
    <row r="67" spans="1:8" x14ac:dyDescent="0.2">
      <c r="A67" s="2" t="s">
        <v>34</v>
      </c>
      <c r="B67" s="4">
        <v>1</v>
      </c>
      <c r="C67" s="5">
        <v>0.05</v>
      </c>
      <c r="D67" s="4">
        <v>0</v>
      </c>
      <c r="E67" s="5">
        <v>0</v>
      </c>
      <c r="F67" s="4">
        <v>1</v>
      </c>
      <c r="G67" s="5">
        <v>0.11</v>
      </c>
      <c r="H67" s="4">
        <v>0</v>
      </c>
    </row>
    <row r="68" spans="1:8" x14ac:dyDescent="0.2">
      <c r="A68" s="2" t="s">
        <v>35</v>
      </c>
      <c r="B68" s="4">
        <v>216</v>
      </c>
      <c r="C68" s="5">
        <v>9.76</v>
      </c>
      <c r="D68" s="4">
        <v>74</v>
      </c>
      <c r="E68" s="5">
        <v>5.68</v>
      </c>
      <c r="F68" s="4">
        <v>142</v>
      </c>
      <c r="G68" s="5">
        <v>15.96</v>
      </c>
      <c r="H68" s="4">
        <v>0</v>
      </c>
    </row>
    <row r="69" spans="1:8" x14ac:dyDescent="0.2">
      <c r="A69" s="2" t="s">
        <v>36</v>
      </c>
      <c r="B69" s="4">
        <v>182</v>
      </c>
      <c r="C69" s="5">
        <v>8.2200000000000006</v>
      </c>
      <c r="D69" s="4">
        <v>79</v>
      </c>
      <c r="E69" s="5">
        <v>6.07</v>
      </c>
      <c r="F69" s="4">
        <v>101</v>
      </c>
      <c r="G69" s="5">
        <v>11.35</v>
      </c>
      <c r="H69" s="4">
        <v>2</v>
      </c>
    </row>
    <row r="70" spans="1:8" x14ac:dyDescent="0.2">
      <c r="A70" s="2" t="s">
        <v>37</v>
      </c>
      <c r="B70" s="4">
        <v>5</v>
      </c>
      <c r="C70" s="5">
        <v>0.23</v>
      </c>
      <c r="D70" s="4">
        <v>0</v>
      </c>
      <c r="E70" s="5">
        <v>0</v>
      </c>
      <c r="F70" s="4">
        <v>5</v>
      </c>
      <c r="G70" s="5">
        <v>0.56000000000000005</v>
      </c>
      <c r="H70" s="4">
        <v>0</v>
      </c>
    </row>
    <row r="71" spans="1:8" x14ac:dyDescent="0.2">
      <c r="A71" s="2" t="s">
        <v>38</v>
      </c>
      <c r="B71" s="4">
        <v>11</v>
      </c>
      <c r="C71" s="5">
        <v>0.5</v>
      </c>
      <c r="D71" s="4">
        <v>2</v>
      </c>
      <c r="E71" s="5">
        <v>0.15</v>
      </c>
      <c r="F71" s="4">
        <v>9</v>
      </c>
      <c r="G71" s="5">
        <v>1.01</v>
      </c>
      <c r="H71" s="4">
        <v>0</v>
      </c>
    </row>
    <row r="72" spans="1:8" x14ac:dyDescent="0.2">
      <c r="A72" s="2" t="s">
        <v>39</v>
      </c>
      <c r="B72" s="4">
        <v>29</v>
      </c>
      <c r="C72" s="5">
        <v>1.31</v>
      </c>
      <c r="D72" s="4">
        <v>3</v>
      </c>
      <c r="E72" s="5">
        <v>0.23</v>
      </c>
      <c r="F72" s="4">
        <v>25</v>
      </c>
      <c r="G72" s="5">
        <v>2.81</v>
      </c>
      <c r="H72" s="4">
        <v>1</v>
      </c>
    </row>
    <row r="73" spans="1:8" x14ac:dyDescent="0.2">
      <c r="A73" s="2" t="s">
        <v>40</v>
      </c>
      <c r="B73" s="4">
        <v>531</v>
      </c>
      <c r="C73" s="5">
        <v>23.98</v>
      </c>
      <c r="D73" s="4">
        <v>267</v>
      </c>
      <c r="E73" s="5">
        <v>20.51</v>
      </c>
      <c r="F73" s="4">
        <v>260</v>
      </c>
      <c r="G73" s="5">
        <v>29.21</v>
      </c>
      <c r="H73" s="4">
        <v>4</v>
      </c>
    </row>
    <row r="74" spans="1:8" x14ac:dyDescent="0.2">
      <c r="A74" s="2" t="s">
        <v>41</v>
      </c>
      <c r="B74" s="4">
        <v>16</v>
      </c>
      <c r="C74" s="5">
        <v>0.72</v>
      </c>
      <c r="D74" s="4">
        <v>8</v>
      </c>
      <c r="E74" s="5">
        <v>0.61</v>
      </c>
      <c r="F74" s="4">
        <v>8</v>
      </c>
      <c r="G74" s="5">
        <v>0.9</v>
      </c>
      <c r="H74" s="4">
        <v>0</v>
      </c>
    </row>
    <row r="75" spans="1:8" x14ac:dyDescent="0.2">
      <c r="A75" s="2" t="s">
        <v>42</v>
      </c>
      <c r="B75" s="4">
        <v>153</v>
      </c>
      <c r="C75" s="5">
        <v>6.91</v>
      </c>
      <c r="D75" s="4">
        <v>75</v>
      </c>
      <c r="E75" s="5">
        <v>5.76</v>
      </c>
      <c r="F75" s="4">
        <v>77</v>
      </c>
      <c r="G75" s="5">
        <v>8.65</v>
      </c>
      <c r="H75" s="4">
        <v>0</v>
      </c>
    </row>
    <row r="76" spans="1:8" x14ac:dyDescent="0.2">
      <c r="A76" s="2" t="s">
        <v>43</v>
      </c>
      <c r="B76" s="4">
        <v>103</v>
      </c>
      <c r="C76" s="5">
        <v>4.6500000000000004</v>
      </c>
      <c r="D76" s="4">
        <v>51</v>
      </c>
      <c r="E76" s="5">
        <v>3.92</v>
      </c>
      <c r="F76" s="4">
        <v>52</v>
      </c>
      <c r="G76" s="5">
        <v>5.84</v>
      </c>
      <c r="H76" s="4">
        <v>0</v>
      </c>
    </row>
    <row r="77" spans="1:8" x14ac:dyDescent="0.2">
      <c r="A77" s="2" t="s">
        <v>44</v>
      </c>
      <c r="B77" s="4">
        <v>359</v>
      </c>
      <c r="C77" s="5">
        <v>16.21</v>
      </c>
      <c r="D77" s="4">
        <v>290</v>
      </c>
      <c r="E77" s="5">
        <v>22.27</v>
      </c>
      <c r="F77" s="4">
        <v>68</v>
      </c>
      <c r="G77" s="5">
        <v>7.64</v>
      </c>
      <c r="H77" s="4">
        <v>1</v>
      </c>
    </row>
    <row r="78" spans="1:8" x14ac:dyDescent="0.2">
      <c r="A78" s="2" t="s">
        <v>45</v>
      </c>
      <c r="B78" s="4">
        <v>369</v>
      </c>
      <c r="C78" s="5">
        <v>16.670000000000002</v>
      </c>
      <c r="D78" s="4">
        <v>314</v>
      </c>
      <c r="E78" s="5">
        <v>24.12</v>
      </c>
      <c r="F78" s="4">
        <v>53</v>
      </c>
      <c r="G78" s="5">
        <v>5.96</v>
      </c>
      <c r="H78" s="4">
        <v>0</v>
      </c>
    </row>
    <row r="79" spans="1:8" x14ac:dyDescent="0.2">
      <c r="A79" s="2" t="s">
        <v>46</v>
      </c>
      <c r="B79" s="4">
        <v>59</v>
      </c>
      <c r="C79" s="5">
        <v>2.66</v>
      </c>
      <c r="D79" s="4">
        <v>39</v>
      </c>
      <c r="E79" s="5">
        <v>3</v>
      </c>
      <c r="F79" s="4">
        <v>15</v>
      </c>
      <c r="G79" s="5">
        <v>1.69</v>
      </c>
      <c r="H79" s="4">
        <v>1</v>
      </c>
    </row>
    <row r="80" spans="1:8" x14ac:dyDescent="0.2">
      <c r="A80" s="2" t="s">
        <v>47</v>
      </c>
      <c r="B80" s="4">
        <v>104</v>
      </c>
      <c r="C80" s="5">
        <v>4.7</v>
      </c>
      <c r="D80" s="4">
        <v>60</v>
      </c>
      <c r="E80" s="5">
        <v>4.6100000000000003</v>
      </c>
      <c r="F80" s="4">
        <v>40</v>
      </c>
      <c r="G80" s="5">
        <v>4.49</v>
      </c>
      <c r="H80" s="4">
        <v>2</v>
      </c>
    </row>
    <row r="81" spans="1:8" x14ac:dyDescent="0.2">
      <c r="A81" s="2" t="s">
        <v>48</v>
      </c>
      <c r="B81" s="4">
        <v>76</v>
      </c>
      <c r="C81" s="5">
        <v>3.43</v>
      </c>
      <c r="D81" s="4">
        <v>40</v>
      </c>
      <c r="E81" s="5">
        <v>3.07</v>
      </c>
      <c r="F81" s="4">
        <v>34</v>
      </c>
      <c r="G81" s="5">
        <v>3.82</v>
      </c>
      <c r="H81" s="4">
        <v>1</v>
      </c>
    </row>
    <row r="82" spans="1:8" x14ac:dyDescent="0.2">
      <c r="A82" s="1" t="s">
        <v>5</v>
      </c>
      <c r="B82" s="4">
        <v>2113</v>
      </c>
      <c r="C82" s="5">
        <v>99.990000000000009</v>
      </c>
      <c r="D82" s="4">
        <v>1117</v>
      </c>
      <c r="E82" s="5">
        <v>100</v>
      </c>
      <c r="F82" s="4">
        <v>973</v>
      </c>
      <c r="G82" s="5">
        <v>100.00000000000001</v>
      </c>
      <c r="H82" s="4">
        <v>10</v>
      </c>
    </row>
    <row r="83" spans="1:8" x14ac:dyDescent="0.2">
      <c r="A83" s="2" t="s">
        <v>34</v>
      </c>
      <c r="B83" s="4">
        <v>3</v>
      </c>
      <c r="C83" s="5">
        <v>0.14000000000000001</v>
      </c>
      <c r="D83" s="4">
        <v>0</v>
      </c>
      <c r="E83" s="5">
        <v>0</v>
      </c>
      <c r="F83" s="4">
        <v>3</v>
      </c>
      <c r="G83" s="5">
        <v>0.31</v>
      </c>
      <c r="H83" s="4">
        <v>0</v>
      </c>
    </row>
    <row r="84" spans="1:8" x14ac:dyDescent="0.2">
      <c r="A84" s="2" t="s">
        <v>35</v>
      </c>
      <c r="B84" s="4">
        <v>257</v>
      </c>
      <c r="C84" s="5">
        <v>12.16</v>
      </c>
      <c r="D84" s="4">
        <v>82</v>
      </c>
      <c r="E84" s="5">
        <v>7.34</v>
      </c>
      <c r="F84" s="4">
        <v>175</v>
      </c>
      <c r="G84" s="5">
        <v>17.989999999999998</v>
      </c>
      <c r="H84" s="4">
        <v>0</v>
      </c>
    </row>
    <row r="85" spans="1:8" x14ac:dyDescent="0.2">
      <c r="A85" s="2" t="s">
        <v>36</v>
      </c>
      <c r="B85" s="4">
        <v>160</v>
      </c>
      <c r="C85" s="5">
        <v>7.57</v>
      </c>
      <c r="D85" s="4">
        <v>62</v>
      </c>
      <c r="E85" s="5">
        <v>5.55</v>
      </c>
      <c r="F85" s="4">
        <v>98</v>
      </c>
      <c r="G85" s="5">
        <v>10.07</v>
      </c>
      <c r="H85" s="4">
        <v>0</v>
      </c>
    </row>
    <row r="86" spans="1:8" x14ac:dyDescent="0.2">
      <c r="A86" s="2" t="s">
        <v>37</v>
      </c>
      <c r="B86" s="4">
        <v>1</v>
      </c>
      <c r="C86" s="5">
        <v>0.05</v>
      </c>
      <c r="D86" s="4">
        <v>0</v>
      </c>
      <c r="E86" s="5">
        <v>0</v>
      </c>
      <c r="F86" s="4">
        <v>1</v>
      </c>
      <c r="G86" s="5">
        <v>0.1</v>
      </c>
      <c r="H86" s="4">
        <v>0</v>
      </c>
    </row>
    <row r="87" spans="1:8" x14ac:dyDescent="0.2">
      <c r="A87" s="2" t="s">
        <v>38</v>
      </c>
      <c r="B87" s="4">
        <v>15</v>
      </c>
      <c r="C87" s="5">
        <v>0.71</v>
      </c>
      <c r="D87" s="4">
        <v>2</v>
      </c>
      <c r="E87" s="5">
        <v>0.18</v>
      </c>
      <c r="F87" s="4">
        <v>13</v>
      </c>
      <c r="G87" s="5">
        <v>1.34</v>
      </c>
      <c r="H87" s="4">
        <v>0</v>
      </c>
    </row>
    <row r="88" spans="1:8" x14ac:dyDescent="0.2">
      <c r="A88" s="2" t="s">
        <v>39</v>
      </c>
      <c r="B88" s="4">
        <v>29</v>
      </c>
      <c r="C88" s="5">
        <v>1.37</v>
      </c>
      <c r="D88" s="4">
        <v>3</v>
      </c>
      <c r="E88" s="5">
        <v>0.27</v>
      </c>
      <c r="F88" s="4">
        <v>26</v>
      </c>
      <c r="G88" s="5">
        <v>2.67</v>
      </c>
      <c r="H88" s="4">
        <v>0</v>
      </c>
    </row>
    <row r="89" spans="1:8" x14ac:dyDescent="0.2">
      <c r="A89" s="2" t="s">
        <v>40</v>
      </c>
      <c r="B89" s="4">
        <v>484</v>
      </c>
      <c r="C89" s="5">
        <v>22.91</v>
      </c>
      <c r="D89" s="4">
        <v>198</v>
      </c>
      <c r="E89" s="5">
        <v>17.73</v>
      </c>
      <c r="F89" s="4">
        <v>285</v>
      </c>
      <c r="G89" s="5">
        <v>29.29</v>
      </c>
      <c r="H89" s="4">
        <v>1</v>
      </c>
    </row>
    <row r="90" spans="1:8" x14ac:dyDescent="0.2">
      <c r="A90" s="2" t="s">
        <v>41</v>
      </c>
      <c r="B90" s="4">
        <v>17</v>
      </c>
      <c r="C90" s="5">
        <v>0.8</v>
      </c>
      <c r="D90" s="4">
        <v>1</v>
      </c>
      <c r="E90" s="5">
        <v>0.09</v>
      </c>
      <c r="F90" s="4">
        <v>16</v>
      </c>
      <c r="G90" s="5">
        <v>1.64</v>
      </c>
      <c r="H90" s="4">
        <v>0</v>
      </c>
    </row>
    <row r="91" spans="1:8" x14ac:dyDescent="0.2">
      <c r="A91" s="2" t="s">
        <v>42</v>
      </c>
      <c r="B91" s="4">
        <v>142</v>
      </c>
      <c r="C91" s="5">
        <v>6.72</v>
      </c>
      <c r="D91" s="4">
        <v>61</v>
      </c>
      <c r="E91" s="5">
        <v>5.46</v>
      </c>
      <c r="F91" s="4">
        <v>80</v>
      </c>
      <c r="G91" s="5">
        <v>8.2200000000000006</v>
      </c>
      <c r="H91" s="4">
        <v>0</v>
      </c>
    </row>
    <row r="92" spans="1:8" x14ac:dyDescent="0.2">
      <c r="A92" s="2" t="s">
        <v>43</v>
      </c>
      <c r="B92" s="4">
        <v>81</v>
      </c>
      <c r="C92" s="5">
        <v>3.83</v>
      </c>
      <c r="D92" s="4">
        <v>34</v>
      </c>
      <c r="E92" s="5">
        <v>3.04</v>
      </c>
      <c r="F92" s="4">
        <v>46</v>
      </c>
      <c r="G92" s="5">
        <v>4.7300000000000004</v>
      </c>
      <c r="H92" s="4">
        <v>0</v>
      </c>
    </row>
    <row r="93" spans="1:8" x14ac:dyDescent="0.2">
      <c r="A93" s="2" t="s">
        <v>44</v>
      </c>
      <c r="B93" s="4">
        <v>328</v>
      </c>
      <c r="C93" s="5">
        <v>15.52</v>
      </c>
      <c r="D93" s="4">
        <v>265</v>
      </c>
      <c r="E93" s="5">
        <v>23.72</v>
      </c>
      <c r="F93" s="4">
        <v>62</v>
      </c>
      <c r="G93" s="5">
        <v>6.37</v>
      </c>
      <c r="H93" s="4">
        <v>0</v>
      </c>
    </row>
    <row r="94" spans="1:8" x14ac:dyDescent="0.2">
      <c r="A94" s="2" t="s">
        <v>45</v>
      </c>
      <c r="B94" s="4">
        <v>325</v>
      </c>
      <c r="C94" s="5">
        <v>15.38</v>
      </c>
      <c r="D94" s="4">
        <v>274</v>
      </c>
      <c r="E94" s="5">
        <v>24.53</v>
      </c>
      <c r="F94" s="4">
        <v>49</v>
      </c>
      <c r="G94" s="5">
        <v>5.04</v>
      </c>
      <c r="H94" s="4">
        <v>1</v>
      </c>
    </row>
    <row r="95" spans="1:8" x14ac:dyDescent="0.2">
      <c r="A95" s="2" t="s">
        <v>46</v>
      </c>
      <c r="B95" s="4">
        <v>84</v>
      </c>
      <c r="C95" s="5">
        <v>3.98</v>
      </c>
      <c r="D95" s="4">
        <v>60</v>
      </c>
      <c r="E95" s="5">
        <v>5.37</v>
      </c>
      <c r="F95" s="4">
        <v>16</v>
      </c>
      <c r="G95" s="5">
        <v>1.64</v>
      </c>
      <c r="H95" s="4">
        <v>2</v>
      </c>
    </row>
    <row r="96" spans="1:8" x14ac:dyDescent="0.2">
      <c r="A96" s="2" t="s">
        <v>47</v>
      </c>
      <c r="B96" s="4">
        <v>101</v>
      </c>
      <c r="C96" s="5">
        <v>4.78</v>
      </c>
      <c r="D96" s="4">
        <v>44</v>
      </c>
      <c r="E96" s="5">
        <v>3.94</v>
      </c>
      <c r="F96" s="4">
        <v>49</v>
      </c>
      <c r="G96" s="5">
        <v>5.04</v>
      </c>
      <c r="H96" s="4">
        <v>6</v>
      </c>
    </row>
    <row r="97" spans="1:8" x14ac:dyDescent="0.2">
      <c r="A97" s="2" t="s">
        <v>48</v>
      </c>
      <c r="B97" s="4">
        <v>86</v>
      </c>
      <c r="C97" s="5">
        <v>4.07</v>
      </c>
      <c r="D97" s="4">
        <v>31</v>
      </c>
      <c r="E97" s="5">
        <v>2.78</v>
      </c>
      <c r="F97" s="4">
        <v>54</v>
      </c>
      <c r="G97" s="5">
        <v>5.55</v>
      </c>
      <c r="H97" s="4">
        <v>0</v>
      </c>
    </row>
    <row r="98" spans="1:8" x14ac:dyDescent="0.2">
      <c r="A98" s="1" t="s">
        <v>6</v>
      </c>
      <c r="B98" s="4">
        <v>1053</v>
      </c>
      <c r="C98" s="5">
        <v>99.989999999999981</v>
      </c>
      <c r="D98" s="4">
        <v>645</v>
      </c>
      <c r="E98" s="5">
        <v>100</v>
      </c>
      <c r="F98" s="4">
        <v>393</v>
      </c>
      <c r="G98" s="5">
        <v>99.990000000000009</v>
      </c>
      <c r="H98" s="4">
        <v>5</v>
      </c>
    </row>
    <row r="99" spans="1:8" x14ac:dyDescent="0.2">
      <c r="A99" s="2" t="s">
        <v>34</v>
      </c>
      <c r="B99" s="4">
        <v>1</v>
      </c>
      <c r="C99" s="5">
        <v>0.09</v>
      </c>
      <c r="D99" s="4">
        <v>0</v>
      </c>
      <c r="E99" s="5">
        <v>0</v>
      </c>
      <c r="F99" s="4">
        <v>1</v>
      </c>
      <c r="G99" s="5">
        <v>0.25</v>
      </c>
      <c r="H99" s="4">
        <v>0</v>
      </c>
    </row>
    <row r="100" spans="1:8" x14ac:dyDescent="0.2">
      <c r="A100" s="2" t="s">
        <v>35</v>
      </c>
      <c r="B100" s="4">
        <v>105</v>
      </c>
      <c r="C100" s="5">
        <v>9.9700000000000006</v>
      </c>
      <c r="D100" s="4">
        <v>48</v>
      </c>
      <c r="E100" s="5">
        <v>7.44</v>
      </c>
      <c r="F100" s="4">
        <v>57</v>
      </c>
      <c r="G100" s="5">
        <v>14.5</v>
      </c>
      <c r="H100" s="4">
        <v>0</v>
      </c>
    </row>
    <row r="101" spans="1:8" x14ac:dyDescent="0.2">
      <c r="A101" s="2" t="s">
        <v>36</v>
      </c>
      <c r="B101" s="4">
        <v>49</v>
      </c>
      <c r="C101" s="5">
        <v>4.6500000000000004</v>
      </c>
      <c r="D101" s="4">
        <v>22</v>
      </c>
      <c r="E101" s="5">
        <v>3.41</v>
      </c>
      <c r="F101" s="4">
        <v>27</v>
      </c>
      <c r="G101" s="5">
        <v>6.87</v>
      </c>
      <c r="H101" s="4">
        <v>0</v>
      </c>
    </row>
    <row r="102" spans="1:8" x14ac:dyDescent="0.2">
      <c r="A102" s="2" t="s">
        <v>37</v>
      </c>
      <c r="B102" s="4">
        <v>5</v>
      </c>
      <c r="C102" s="5">
        <v>0.47</v>
      </c>
      <c r="D102" s="4">
        <v>0</v>
      </c>
      <c r="E102" s="5">
        <v>0</v>
      </c>
      <c r="F102" s="4">
        <v>5</v>
      </c>
      <c r="G102" s="5">
        <v>1.27</v>
      </c>
      <c r="H102" s="4">
        <v>0</v>
      </c>
    </row>
    <row r="103" spans="1:8" x14ac:dyDescent="0.2">
      <c r="A103" s="2" t="s">
        <v>38</v>
      </c>
      <c r="B103" s="4">
        <v>7</v>
      </c>
      <c r="C103" s="5">
        <v>0.66</v>
      </c>
      <c r="D103" s="4">
        <v>4</v>
      </c>
      <c r="E103" s="5">
        <v>0.62</v>
      </c>
      <c r="F103" s="4">
        <v>3</v>
      </c>
      <c r="G103" s="5">
        <v>0.76</v>
      </c>
      <c r="H103" s="4">
        <v>0</v>
      </c>
    </row>
    <row r="104" spans="1:8" x14ac:dyDescent="0.2">
      <c r="A104" s="2" t="s">
        <v>39</v>
      </c>
      <c r="B104" s="4">
        <v>12</v>
      </c>
      <c r="C104" s="5">
        <v>1.1399999999999999</v>
      </c>
      <c r="D104" s="4">
        <v>2</v>
      </c>
      <c r="E104" s="5">
        <v>0.31</v>
      </c>
      <c r="F104" s="4">
        <v>10</v>
      </c>
      <c r="G104" s="5">
        <v>2.54</v>
      </c>
      <c r="H104" s="4">
        <v>0</v>
      </c>
    </row>
    <row r="105" spans="1:8" x14ac:dyDescent="0.2">
      <c r="A105" s="2" t="s">
        <v>40</v>
      </c>
      <c r="B105" s="4">
        <v>285</v>
      </c>
      <c r="C105" s="5">
        <v>27.07</v>
      </c>
      <c r="D105" s="4">
        <v>159</v>
      </c>
      <c r="E105" s="5">
        <v>24.65</v>
      </c>
      <c r="F105" s="4">
        <v>125</v>
      </c>
      <c r="G105" s="5">
        <v>31.81</v>
      </c>
      <c r="H105" s="4">
        <v>1</v>
      </c>
    </row>
    <row r="106" spans="1:8" x14ac:dyDescent="0.2">
      <c r="A106" s="2" t="s">
        <v>41</v>
      </c>
      <c r="B106" s="4">
        <v>18</v>
      </c>
      <c r="C106" s="5">
        <v>1.71</v>
      </c>
      <c r="D106" s="4">
        <v>8</v>
      </c>
      <c r="E106" s="5">
        <v>1.24</v>
      </c>
      <c r="F106" s="4">
        <v>10</v>
      </c>
      <c r="G106" s="5">
        <v>2.54</v>
      </c>
      <c r="H106" s="4">
        <v>0</v>
      </c>
    </row>
    <row r="107" spans="1:8" x14ac:dyDescent="0.2">
      <c r="A107" s="2" t="s">
        <v>42</v>
      </c>
      <c r="B107" s="4">
        <v>102</v>
      </c>
      <c r="C107" s="5">
        <v>9.69</v>
      </c>
      <c r="D107" s="4">
        <v>58</v>
      </c>
      <c r="E107" s="5">
        <v>8.99</v>
      </c>
      <c r="F107" s="4">
        <v>43</v>
      </c>
      <c r="G107" s="5">
        <v>10.94</v>
      </c>
      <c r="H107" s="4">
        <v>0</v>
      </c>
    </row>
    <row r="108" spans="1:8" x14ac:dyDescent="0.2">
      <c r="A108" s="2" t="s">
        <v>43</v>
      </c>
      <c r="B108" s="4">
        <v>43</v>
      </c>
      <c r="C108" s="5">
        <v>4.08</v>
      </c>
      <c r="D108" s="4">
        <v>18</v>
      </c>
      <c r="E108" s="5">
        <v>2.79</v>
      </c>
      <c r="F108" s="4">
        <v>24</v>
      </c>
      <c r="G108" s="5">
        <v>6.11</v>
      </c>
      <c r="H108" s="4">
        <v>0</v>
      </c>
    </row>
    <row r="109" spans="1:8" x14ac:dyDescent="0.2">
      <c r="A109" s="2" t="s">
        <v>44</v>
      </c>
      <c r="B109" s="4">
        <v>146</v>
      </c>
      <c r="C109" s="5">
        <v>13.87</v>
      </c>
      <c r="D109" s="4">
        <v>127</v>
      </c>
      <c r="E109" s="5">
        <v>19.690000000000001</v>
      </c>
      <c r="F109" s="4">
        <v>17</v>
      </c>
      <c r="G109" s="5">
        <v>4.33</v>
      </c>
      <c r="H109" s="4">
        <v>0</v>
      </c>
    </row>
    <row r="110" spans="1:8" x14ac:dyDescent="0.2">
      <c r="A110" s="2" t="s">
        <v>45</v>
      </c>
      <c r="B110" s="4">
        <v>169</v>
      </c>
      <c r="C110" s="5">
        <v>16.05</v>
      </c>
      <c r="D110" s="4">
        <v>136</v>
      </c>
      <c r="E110" s="5">
        <v>21.09</v>
      </c>
      <c r="F110" s="4">
        <v>33</v>
      </c>
      <c r="G110" s="5">
        <v>8.4</v>
      </c>
      <c r="H110" s="4">
        <v>0</v>
      </c>
    </row>
    <row r="111" spans="1:8" x14ac:dyDescent="0.2">
      <c r="A111" s="2" t="s">
        <v>46</v>
      </c>
      <c r="B111" s="4">
        <v>35</v>
      </c>
      <c r="C111" s="5">
        <v>3.32</v>
      </c>
      <c r="D111" s="4">
        <v>22</v>
      </c>
      <c r="E111" s="5">
        <v>3.41</v>
      </c>
      <c r="F111" s="4">
        <v>7</v>
      </c>
      <c r="G111" s="5">
        <v>1.78</v>
      </c>
      <c r="H111" s="4">
        <v>1</v>
      </c>
    </row>
    <row r="112" spans="1:8" x14ac:dyDescent="0.2">
      <c r="A112" s="2" t="s">
        <v>47</v>
      </c>
      <c r="B112" s="4">
        <v>40</v>
      </c>
      <c r="C112" s="5">
        <v>3.8</v>
      </c>
      <c r="D112" s="4">
        <v>20</v>
      </c>
      <c r="E112" s="5">
        <v>3.1</v>
      </c>
      <c r="F112" s="4">
        <v>18</v>
      </c>
      <c r="G112" s="5">
        <v>4.58</v>
      </c>
      <c r="H112" s="4">
        <v>1</v>
      </c>
    </row>
    <row r="113" spans="1:8" x14ac:dyDescent="0.2">
      <c r="A113" s="2" t="s">
        <v>48</v>
      </c>
      <c r="B113" s="4">
        <v>36</v>
      </c>
      <c r="C113" s="5">
        <v>3.42</v>
      </c>
      <c r="D113" s="4">
        <v>21</v>
      </c>
      <c r="E113" s="5">
        <v>3.26</v>
      </c>
      <c r="F113" s="4">
        <v>13</v>
      </c>
      <c r="G113" s="5">
        <v>3.31</v>
      </c>
      <c r="H113" s="4">
        <v>2</v>
      </c>
    </row>
    <row r="114" spans="1:8" x14ac:dyDescent="0.2">
      <c r="A114" s="1" t="s">
        <v>7</v>
      </c>
      <c r="B114" s="4">
        <v>738</v>
      </c>
      <c r="C114" s="5">
        <v>99.99</v>
      </c>
      <c r="D114" s="4">
        <v>472</v>
      </c>
      <c r="E114" s="5">
        <v>100.00000000000001</v>
      </c>
      <c r="F114" s="4">
        <v>256</v>
      </c>
      <c r="G114" s="5">
        <v>100</v>
      </c>
      <c r="H114" s="4">
        <v>5</v>
      </c>
    </row>
    <row r="115" spans="1:8" x14ac:dyDescent="0.2">
      <c r="A115" s="2" t="s">
        <v>34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35</v>
      </c>
      <c r="B116" s="4">
        <v>102</v>
      </c>
      <c r="C116" s="5">
        <v>13.82</v>
      </c>
      <c r="D116" s="4">
        <v>51</v>
      </c>
      <c r="E116" s="5">
        <v>10.81</v>
      </c>
      <c r="F116" s="4">
        <v>51</v>
      </c>
      <c r="G116" s="5">
        <v>19.920000000000002</v>
      </c>
      <c r="H116" s="4">
        <v>0</v>
      </c>
    </row>
    <row r="117" spans="1:8" x14ac:dyDescent="0.2">
      <c r="A117" s="2" t="s">
        <v>36</v>
      </c>
      <c r="B117" s="4">
        <v>50</v>
      </c>
      <c r="C117" s="5">
        <v>6.78</v>
      </c>
      <c r="D117" s="4">
        <v>27</v>
      </c>
      <c r="E117" s="5">
        <v>5.72</v>
      </c>
      <c r="F117" s="4">
        <v>21</v>
      </c>
      <c r="G117" s="5">
        <v>8.1999999999999993</v>
      </c>
      <c r="H117" s="4">
        <v>2</v>
      </c>
    </row>
    <row r="118" spans="1:8" x14ac:dyDescent="0.2">
      <c r="A118" s="2" t="s">
        <v>37</v>
      </c>
      <c r="B118" s="4">
        <v>0</v>
      </c>
      <c r="C118" s="5">
        <v>0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2">
      <c r="A119" s="2" t="s">
        <v>38</v>
      </c>
      <c r="B119" s="4">
        <v>2</v>
      </c>
      <c r="C119" s="5">
        <v>0.27</v>
      </c>
      <c r="D119" s="4">
        <v>1</v>
      </c>
      <c r="E119" s="5">
        <v>0.21</v>
      </c>
      <c r="F119" s="4">
        <v>1</v>
      </c>
      <c r="G119" s="5">
        <v>0.39</v>
      </c>
      <c r="H119" s="4">
        <v>0</v>
      </c>
    </row>
    <row r="120" spans="1:8" x14ac:dyDescent="0.2">
      <c r="A120" s="2" t="s">
        <v>39</v>
      </c>
      <c r="B120" s="4">
        <v>5</v>
      </c>
      <c r="C120" s="5">
        <v>0.68</v>
      </c>
      <c r="D120" s="4">
        <v>2</v>
      </c>
      <c r="E120" s="5">
        <v>0.42</v>
      </c>
      <c r="F120" s="4">
        <v>3</v>
      </c>
      <c r="G120" s="5">
        <v>1.17</v>
      </c>
      <c r="H120" s="4">
        <v>0</v>
      </c>
    </row>
    <row r="121" spans="1:8" x14ac:dyDescent="0.2">
      <c r="A121" s="2" t="s">
        <v>40</v>
      </c>
      <c r="B121" s="4">
        <v>210</v>
      </c>
      <c r="C121" s="5">
        <v>28.46</v>
      </c>
      <c r="D121" s="4">
        <v>124</v>
      </c>
      <c r="E121" s="5">
        <v>26.27</v>
      </c>
      <c r="F121" s="4">
        <v>85</v>
      </c>
      <c r="G121" s="5">
        <v>33.200000000000003</v>
      </c>
      <c r="H121" s="4">
        <v>1</v>
      </c>
    </row>
    <row r="122" spans="1:8" x14ac:dyDescent="0.2">
      <c r="A122" s="2" t="s">
        <v>41</v>
      </c>
      <c r="B122" s="4">
        <v>9</v>
      </c>
      <c r="C122" s="5">
        <v>1.22</v>
      </c>
      <c r="D122" s="4">
        <v>1</v>
      </c>
      <c r="E122" s="5">
        <v>0.21</v>
      </c>
      <c r="F122" s="4">
        <v>8</v>
      </c>
      <c r="G122" s="5">
        <v>3.13</v>
      </c>
      <c r="H122" s="4">
        <v>0</v>
      </c>
    </row>
    <row r="123" spans="1:8" x14ac:dyDescent="0.2">
      <c r="A123" s="2" t="s">
        <v>42</v>
      </c>
      <c r="B123" s="4">
        <v>57</v>
      </c>
      <c r="C123" s="5">
        <v>7.72</v>
      </c>
      <c r="D123" s="4">
        <v>30</v>
      </c>
      <c r="E123" s="5">
        <v>6.36</v>
      </c>
      <c r="F123" s="4">
        <v>27</v>
      </c>
      <c r="G123" s="5">
        <v>10.55</v>
      </c>
      <c r="H123" s="4">
        <v>0</v>
      </c>
    </row>
    <row r="124" spans="1:8" x14ac:dyDescent="0.2">
      <c r="A124" s="2" t="s">
        <v>43</v>
      </c>
      <c r="B124" s="4">
        <v>24</v>
      </c>
      <c r="C124" s="5">
        <v>3.25</v>
      </c>
      <c r="D124" s="4">
        <v>14</v>
      </c>
      <c r="E124" s="5">
        <v>2.97</v>
      </c>
      <c r="F124" s="4">
        <v>10</v>
      </c>
      <c r="G124" s="5">
        <v>3.91</v>
      </c>
      <c r="H124" s="4">
        <v>0</v>
      </c>
    </row>
    <row r="125" spans="1:8" x14ac:dyDescent="0.2">
      <c r="A125" s="2" t="s">
        <v>44</v>
      </c>
      <c r="B125" s="4">
        <v>93</v>
      </c>
      <c r="C125" s="5">
        <v>12.6</v>
      </c>
      <c r="D125" s="4">
        <v>82</v>
      </c>
      <c r="E125" s="5">
        <v>17.37</v>
      </c>
      <c r="F125" s="4">
        <v>10</v>
      </c>
      <c r="G125" s="5">
        <v>3.91</v>
      </c>
      <c r="H125" s="4">
        <v>0</v>
      </c>
    </row>
    <row r="126" spans="1:8" x14ac:dyDescent="0.2">
      <c r="A126" s="2" t="s">
        <v>45</v>
      </c>
      <c r="B126" s="4">
        <v>115</v>
      </c>
      <c r="C126" s="5">
        <v>15.58</v>
      </c>
      <c r="D126" s="4">
        <v>99</v>
      </c>
      <c r="E126" s="5">
        <v>20.97</v>
      </c>
      <c r="F126" s="4">
        <v>16</v>
      </c>
      <c r="G126" s="5">
        <v>6.25</v>
      </c>
      <c r="H126" s="4">
        <v>0</v>
      </c>
    </row>
    <row r="127" spans="1:8" x14ac:dyDescent="0.2">
      <c r="A127" s="2" t="s">
        <v>46</v>
      </c>
      <c r="B127" s="4">
        <v>19</v>
      </c>
      <c r="C127" s="5">
        <v>2.57</v>
      </c>
      <c r="D127" s="4">
        <v>16</v>
      </c>
      <c r="E127" s="5">
        <v>3.39</v>
      </c>
      <c r="F127" s="4">
        <v>0</v>
      </c>
      <c r="G127" s="5">
        <v>0</v>
      </c>
      <c r="H127" s="4">
        <v>1</v>
      </c>
    </row>
    <row r="128" spans="1:8" x14ac:dyDescent="0.2">
      <c r="A128" s="2" t="s">
        <v>47</v>
      </c>
      <c r="B128" s="4">
        <v>28</v>
      </c>
      <c r="C128" s="5">
        <v>3.79</v>
      </c>
      <c r="D128" s="4">
        <v>10</v>
      </c>
      <c r="E128" s="5">
        <v>2.12</v>
      </c>
      <c r="F128" s="4">
        <v>17</v>
      </c>
      <c r="G128" s="5">
        <v>6.64</v>
      </c>
      <c r="H128" s="4">
        <v>0</v>
      </c>
    </row>
    <row r="129" spans="1:8" x14ac:dyDescent="0.2">
      <c r="A129" s="2" t="s">
        <v>48</v>
      </c>
      <c r="B129" s="4">
        <v>24</v>
      </c>
      <c r="C129" s="5">
        <v>3.25</v>
      </c>
      <c r="D129" s="4">
        <v>15</v>
      </c>
      <c r="E129" s="5">
        <v>3.18</v>
      </c>
      <c r="F129" s="4">
        <v>7</v>
      </c>
      <c r="G129" s="5">
        <v>2.73</v>
      </c>
      <c r="H129" s="4">
        <v>1</v>
      </c>
    </row>
    <row r="130" spans="1:8" x14ac:dyDescent="0.2">
      <c r="A130" s="1" t="s">
        <v>8</v>
      </c>
      <c r="B130" s="4">
        <v>2825</v>
      </c>
      <c r="C130" s="5">
        <v>99.97999999999999</v>
      </c>
      <c r="D130" s="4">
        <v>1712</v>
      </c>
      <c r="E130" s="5">
        <v>100.02</v>
      </c>
      <c r="F130" s="4">
        <v>1089</v>
      </c>
      <c r="G130" s="5">
        <v>99.999999999999972</v>
      </c>
      <c r="H130" s="4">
        <v>1</v>
      </c>
    </row>
    <row r="131" spans="1:8" x14ac:dyDescent="0.2">
      <c r="A131" s="2" t="s">
        <v>34</v>
      </c>
      <c r="B131" s="4">
        <v>1</v>
      </c>
      <c r="C131" s="5">
        <v>0.04</v>
      </c>
      <c r="D131" s="4">
        <v>0</v>
      </c>
      <c r="E131" s="5">
        <v>0</v>
      </c>
      <c r="F131" s="4">
        <v>1</v>
      </c>
      <c r="G131" s="5">
        <v>0.09</v>
      </c>
      <c r="H131" s="4">
        <v>0</v>
      </c>
    </row>
    <row r="132" spans="1:8" x14ac:dyDescent="0.2">
      <c r="A132" s="2" t="s">
        <v>35</v>
      </c>
      <c r="B132" s="4">
        <v>384</v>
      </c>
      <c r="C132" s="5">
        <v>13.59</v>
      </c>
      <c r="D132" s="4">
        <v>164</v>
      </c>
      <c r="E132" s="5">
        <v>9.58</v>
      </c>
      <c r="F132" s="4">
        <v>220</v>
      </c>
      <c r="G132" s="5">
        <v>20.2</v>
      </c>
      <c r="H132" s="4">
        <v>0</v>
      </c>
    </row>
    <row r="133" spans="1:8" x14ac:dyDescent="0.2">
      <c r="A133" s="2" t="s">
        <v>36</v>
      </c>
      <c r="B133" s="4">
        <v>212</v>
      </c>
      <c r="C133" s="5">
        <v>7.5</v>
      </c>
      <c r="D133" s="4">
        <v>91</v>
      </c>
      <c r="E133" s="5">
        <v>5.32</v>
      </c>
      <c r="F133" s="4">
        <v>121</v>
      </c>
      <c r="G133" s="5">
        <v>11.11</v>
      </c>
      <c r="H133" s="4">
        <v>0</v>
      </c>
    </row>
    <row r="134" spans="1:8" x14ac:dyDescent="0.2">
      <c r="A134" s="2" t="s">
        <v>37</v>
      </c>
      <c r="B134" s="4">
        <v>7</v>
      </c>
      <c r="C134" s="5">
        <v>0.25</v>
      </c>
      <c r="D134" s="4">
        <v>0</v>
      </c>
      <c r="E134" s="5">
        <v>0</v>
      </c>
      <c r="F134" s="4">
        <v>5</v>
      </c>
      <c r="G134" s="5">
        <v>0.46</v>
      </c>
      <c r="H134" s="4">
        <v>0</v>
      </c>
    </row>
    <row r="135" spans="1:8" x14ac:dyDescent="0.2">
      <c r="A135" s="2" t="s">
        <v>38</v>
      </c>
      <c r="B135" s="4">
        <v>12</v>
      </c>
      <c r="C135" s="5">
        <v>0.42</v>
      </c>
      <c r="D135" s="4">
        <v>4</v>
      </c>
      <c r="E135" s="5">
        <v>0.23</v>
      </c>
      <c r="F135" s="4">
        <v>8</v>
      </c>
      <c r="G135" s="5">
        <v>0.73</v>
      </c>
      <c r="H135" s="4">
        <v>0</v>
      </c>
    </row>
    <row r="136" spans="1:8" x14ac:dyDescent="0.2">
      <c r="A136" s="2" t="s">
        <v>39</v>
      </c>
      <c r="B136" s="4">
        <v>23</v>
      </c>
      <c r="C136" s="5">
        <v>0.81</v>
      </c>
      <c r="D136" s="4">
        <v>9</v>
      </c>
      <c r="E136" s="5">
        <v>0.53</v>
      </c>
      <c r="F136" s="4">
        <v>14</v>
      </c>
      <c r="G136" s="5">
        <v>1.29</v>
      </c>
      <c r="H136" s="4">
        <v>0</v>
      </c>
    </row>
    <row r="137" spans="1:8" x14ac:dyDescent="0.2">
      <c r="A137" s="2" t="s">
        <v>40</v>
      </c>
      <c r="B137" s="4">
        <v>741</v>
      </c>
      <c r="C137" s="5">
        <v>26.23</v>
      </c>
      <c r="D137" s="4">
        <v>426</v>
      </c>
      <c r="E137" s="5">
        <v>24.88</v>
      </c>
      <c r="F137" s="4">
        <v>315</v>
      </c>
      <c r="G137" s="5">
        <v>28.93</v>
      </c>
      <c r="H137" s="4">
        <v>0</v>
      </c>
    </row>
    <row r="138" spans="1:8" x14ac:dyDescent="0.2">
      <c r="A138" s="2" t="s">
        <v>41</v>
      </c>
      <c r="B138" s="4">
        <v>10</v>
      </c>
      <c r="C138" s="5">
        <v>0.35</v>
      </c>
      <c r="D138" s="4">
        <v>3</v>
      </c>
      <c r="E138" s="5">
        <v>0.18</v>
      </c>
      <c r="F138" s="4">
        <v>7</v>
      </c>
      <c r="G138" s="5">
        <v>0.64</v>
      </c>
      <c r="H138" s="4">
        <v>0</v>
      </c>
    </row>
    <row r="139" spans="1:8" x14ac:dyDescent="0.2">
      <c r="A139" s="2" t="s">
        <v>42</v>
      </c>
      <c r="B139" s="4">
        <v>225</v>
      </c>
      <c r="C139" s="5">
        <v>7.96</v>
      </c>
      <c r="D139" s="4">
        <v>135</v>
      </c>
      <c r="E139" s="5">
        <v>7.89</v>
      </c>
      <c r="F139" s="4">
        <v>82</v>
      </c>
      <c r="G139" s="5">
        <v>7.53</v>
      </c>
      <c r="H139" s="4">
        <v>0</v>
      </c>
    </row>
    <row r="140" spans="1:8" x14ac:dyDescent="0.2">
      <c r="A140" s="2" t="s">
        <v>43</v>
      </c>
      <c r="B140" s="4">
        <v>116</v>
      </c>
      <c r="C140" s="5">
        <v>4.1100000000000003</v>
      </c>
      <c r="D140" s="4">
        <v>67</v>
      </c>
      <c r="E140" s="5">
        <v>3.91</v>
      </c>
      <c r="F140" s="4">
        <v>47</v>
      </c>
      <c r="G140" s="5">
        <v>4.32</v>
      </c>
      <c r="H140" s="4">
        <v>1</v>
      </c>
    </row>
    <row r="141" spans="1:8" x14ac:dyDescent="0.2">
      <c r="A141" s="2" t="s">
        <v>44</v>
      </c>
      <c r="B141" s="4">
        <v>351</v>
      </c>
      <c r="C141" s="5">
        <v>12.42</v>
      </c>
      <c r="D141" s="4">
        <v>273</v>
      </c>
      <c r="E141" s="5">
        <v>15.95</v>
      </c>
      <c r="F141" s="4">
        <v>73</v>
      </c>
      <c r="G141" s="5">
        <v>6.7</v>
      </c>
      <c r="H141" s="4">
        <v>0</v>
      </c>
    </row>
    <row r="142" spans="1:8" x14ac:dyDescent="0.2">
      <c r="A142" s="2" t="s">
        <v>45</v>
      </c>
      <c r="B142" s="4">
        <v>432</v>
      </c>
      <c r="C142" s="5">
        <v>15.29</v>
      </c>
      <c r="D142" s="4">
        <v>368</v>
      </c>
      <c r="E142" s="5">
        <v>21.5</v>
      </c>
      <c r="F142" s="4">
        <v>64</v>
      </c>
      <c r="G142" s="5">
        <v>5.88</v>
      </c>
      <c r="H142" s="4">
        <v>0</v>
      </c>
    </row>
    <row r="143" spans="1:8" x14ac:dyDescent="0.2">
      <c r="A143" s="2" t="s">
        <v>46</v>
      </c>
      <c r="B143" s="4">
        <v>69</v>
      </c>
      <c r="C143" s="5">
        <v>2.44</v>
      </c>
      <c r="D143" s="4">
        <v>55</v>
      </c>
      <c r="E143" s="5">
        <v>3.21</v>
      </c>
      <c r="F143" s="4">
        <v>12</v>
      </c>
      <c r="G143" s="5">
        <v>1.1000000000000001</v>
      </c>
      <c r="H143" s="4">
        <v>0</v>
      </c>
    </row>
    <row r="144" spans="1:8" x14ac:dyDescent="0.2">
      <c r="A144" s="2" t="s">
        <v>47</v>
      </c>
      <c r="B144" s="4">
        <v>140</v>
      </c>
      <c r="C144" s="5">
        <v>4.96</v>
      </c>
      <c r="D144" s="4">
        <v>66</v>
      </c>
      <c r="E144" s="5">
        <v>3.86</v>
      </c>
      <c r="F144" s="4">
        <v>71</v>
      </c>
      <c r="G144" s="5">
        <v>6.52</v>
      </c>
      <c r="H144" s="4">
        <v>0</v>
      </c>
    </row>
    <row r="145" spans="1:8" x14ac:dyDescent="0.2">
      <c r="A145" s="2" t="s">
        <v>48</v>
      </c>
      <c r="B145" s="4">
        <v>102</v>
      </c>
      <c r="C145" s="5">
        <v>3.61</v>
      </c>
      <c r="D145" s="4">
        <v>51</v>
      </c>
      <c r="E145" s="5">
        <v>2.98</v>
      </c>
      <c r="F145" s="4">
        <v>49</v>
      </c>
      <c r="G145" s="5">
        <v>4.5</v>
      </c>
      <c r="H145" s="4">
        <v>0</v>
      </c>
    </row>
    <row r="146" spans="1:8" x14ac:dyDescent="0.2">
      <c r="A146" s="1" t="s">
        <v>9</v>
      </c>
      <c r="B146" s="4">
        <v>391</v>
      </c>
      <c r="C146" s="5">
        <v>100.01</v>
      </c>
      <c r="D146" s="4">
        <v>247</v>
      </c>
      <c r="E146" s="5">
        <v>99.97999999999999</v>
      </c>
      <c r="F146" s="4">
        <v>129</v>
      </c>
      <c r="G146" s="5">
        <v>100.02</v>
      </c>
      <c r="H146" s="4">
        <v>7</v>
      </c>
    </row>
    <row r="147" spans="1:8" x14ac:dyDescent="0.2">
      <c r="A147" s="2" t="s">
        <v>34</v>
      </c>
      <c r="B147" s="4">
        <v>1</v>
      </c>
      <c r="C147" s="5">
        <v>0.26</v>
      </c>
      <c r="D147" s="4">
        <v>1</v>
      </c>
      <c r="E147" s="5">
        <v>0.4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35</v>
      </c>
      <c r="B148" s="4">
        <v>57</v>
      </c>
      <c r="C148" s="5">
        <v>14.58</v>
      </c>
      <c r="D148" s="4">
        <v>37</v>
      </c>
      <c r="E148" s="5">
        <v>14.98</v>
      </c>
      <c r="F148" s="4">
        <v>20</v>
      </c>
      <c r="G148" s="5">
        <v>15.5</v>
      </c>
      <c r="H148" s="4">
        <v>0</v>
      </c>
    </row>
    <row r="149" spans="1:8" x14ac:dyDescent="0.2">
      <c r="A149" s="2" t="s">
        <v>36</v>
      </c>
      <c r="B149" s="4">
        <v>37</v>
      </c>
      <c r="C149" s="5">
        <v>9.4600000000000009</v>
      </c>
      <c r="D149" s="4">
        <v>15</v>
      </c>
      <c r="E149" s="5">
        <v>6.07</v>
      </c>
      <c r="F149" s="4">
        <v>21</v>
      </c>
      <c r="G149" s="5">
        <v>16.28</v>
      </c>
      <c r="H149" s="4">
        <v>1</v>
      </c>
    </row>
    <row r="150" spans="1:8" x14ac:dyDescent="0.2">
      <c r="A150" s="2" t="s">
        <v>37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2">
      <c r="A151" s="2" t="s">
        <v>38</v>
      </c>
      <c r="B151" s="4">
        <v>3</v>
      </c>
      <c r="C151" s="5">
        <v>0.77</v>
      </c>
      <c r="D151" s="4">
        <v>1</v>
      </c>
      <c r="E151" s="5">
        <v>0.4</v>
      </c>
      <c r="F151" s="4">
        <v>2</v>
      </c>
      <c r="G151" s="5">
        <v>1.55</v>
      </c>
      <c r="H151" s="4">
        <v>0</v>
      </c>
    </row>
    <row r="152" spans="1:8" x14ac:dyDescent="0.2">
      <c r="A152" s="2" t="s">
        <v>39</v>
      </c>
      <c r="B152" s="4">
        <v>2</v>
      </c>
      <c r="C152" s="5">
        <v>0.51</v>
      </c>
      <c r="D152" s="4">
        <v>1</v>
      </c>
      <c r="E152" s="5">
        <v>0.4</v>
      </c>
      <c r="F152" s="4">
        <v>1</v>
      </c>
      <c r="G152" s="5">
        <v>0.78</v>
      </c>
      <c r="H152" s="4">
        <v>0</v>
      </c>
    </row>
    <row r="153" spans="1:8" x14ac:dyDescent="0.2">
      <c r="A153" s="2" t="s">
        <v>40</v>
      </c>
      <c r="B153" s="4">
        <v>99</v>
      </c>
      <c r="C153" s="5">
        <v>25.32</v>
      </c>
      <c r="D153" s="4">
        <v>62</v>
      </c>
      <c r="E153" s="5">
        <v>25.1</v>
      </c>
      <c r="F153" s="4">
        <v>35</v>
      </c>
      <c r="G153" s="5">
        <v>27.13</v>
      </c>
      <c r="H153" s="4">
        <v>2</v>
      </c>
    </row>
    <row r="154" spans="1:8" x14ac:dyDescent="0.2">
      <c r="A154" s="2" t="s">
        <v>41</v>
      </c>
      <c r="B154" s="4">
        <v>4</v>
      </c>
      <c r="C154" s="5">
        <v>1.02</v>
      </c>
      <c r="D154" s="4">
        <v>0</v>
      </c>
      <c r="E154" s="5">
        <v>0</v>
      </c>
      <c r="F154" s="4">
        <v>4</v>
      </c>
      <c r="G154" s="5">
        <v>3.1</v>
      </c>
      <c r="H154" s="4">
        <v>0</v>
      </c>
    </row>
    <row r="155" spans="1:8" x14ac:dyDescent="0.2">
      <c r="A155" s="2" t="s">
        <v>42</v>
      </c>
      <c r="B155" s="4">
        <v>17</v>
      </c>
      <c r="C155" s="5">
        <v>4.3499999999999996</v>
      </c>
      <c r="D155" s="4">
        <v>4</v>
      </c>
      <c r="E155" s="5">
        <v>1.62</v>
      </c>
      <c r="F155" s="4">
        <v>13</v>
      </c>
      <c r="G155" s="5">
        <v>10.08</v>
      </c>
      <c r="H155" s="4">
        <v>0</v>
      </c>
    </row>
    <row r="156" spans="1:8" x14ac:dyDescent="0.2">
      <c r="A156" s="2" t="s">
        <v>43</v>
      </c>
      <c r="B156" s="4">
        <v>16</v>
      </c>
      <c r="C156" s="5">
        <v>4.09</v>
      </c>
      <c r="D156" s="4">
        <v>11</v>
      </c>
      <c r="E156" s="5">
        <v>4.45</v>
      </c>
      <c r="F156" s="4">
        <v>3</v>
      </c>
      <c r="G156" s="5">
        <v>2.33</v>
      </c>
      <c r="H156" s="4">
        <v>0</v>
      </c>
    </row>
    <row r="157" spans="1:8" x14ac:dyDescent="0.2">
      <c r="A157" s="2" t="s">
        <v>44</v>
      </c>
      <c r="B157" s="4">
        <v>41</v>
      </c>
      <c r="C157" s="5">
        <v>10.49</v>
      </c>
      <c r="D157" s="4">
        <v>31</v>
      </c>
      <c r="E157" s="5">
        <v>12.55</v>
      </c>
      <c r="F157" s="4">
        <v>9</v>
      </c>
      <c r="G157" s="5">
        <v>6.98</v>
      </c>
      <c r="H157" s="4">
        <v>0</v>
      </c>
    </row>
    <row r="158" spans="1:8" x14ac:dyDescent="0.2">
      <c r="A158" s="2" t="s">
        <v>45</v>
      </c>
      <c r="B158" s="4">
        <v>67</v>
      </c>
      <c r="C158" s="5">
        <v>17.14</v>
      </c>
      <c r="D158" s="4">
        <v>57</v>
      </c>
      <c r="E158" s="5">
        <v>23.08</v>
      </c>
      <c r="F158" s="4">
        <v>9</v>
      </c>
      <c r="G158" s="5">
        <v>6.98</v>
      </c>
      <c r="H158" s="4">
        <v>0</v>
      </c>
    </row>
    <row r="159" spans="1:8" x14ac:dyDescent="0.2">
      <c r="A159" s="2" t="s">
        <v>46</v>
      </c>
      <c r="B159" s="4">
        <v>12</v>
      </c>
      <c r="C159" s="5">
        <v>3.07</v>
      </c>
      <c r="D159" s="4">
        <v>9</v>
      </c>
      <c r="E159" s="5">
        <v>3.64</v>
      </c>
      <c r="F159" s="4">
        <v>2</v>
      </c>
      <c r="G159" s="5">
        <v>1.55</v>
      </c>
      <c r="H159" s="4">
        <v>0</v>
      </c>
    </row>
    <row r="160" spans="1:8" x14ac:dyDescent="0.2">
      <c r="A160" s="2" t="s">
        <v>47</v>
      </c>
      <c r="B160" s="4">
        <v>24</v>
      </c>
      <c r="C160" s="5">
        <v>6.14</v>
      </c>
      <c r="D160" s="4">
        <v>10</v>
      </c>
      <c r="E160" s="5">
        <v>4.05</v>
      </c>
      <c r="F160" s="4">
        <v>7</v>
      </c>
      <c r="G160" s="5">
        <v>5.43</v>
      </c>
      <c r="H160" s="4">
        <v>4</v>
      </c>
    </row>
    <row r="161" spans="1:8" x14ac:dyDescent="0.2">
      <c r="A161" s="2" t="s">
        <v>48</v>
      </c>
      <c r="B161" s="4">
        <v>11</v>
      </c>
      <c r="C161" s="5">
        <v>2.81</v>
      </c>
      <c r="D161" s="4">
        <v>8</v>
      </c>
      <c r="E161" s="5">
        <v>3.24</v>
      </c>
      <c r="F161" s="4">
        <v>3</v>
      </c>
      <c r="G161" s="5">
        <v>2.33</v>
      </c>
      <c r="H161" s="4">
        <v>0</v>
      </c>
    </row>
    <row r="162" spans="1:8" x14ac:dyDescent="0.2">
      <c r="A162" s="1" t="s">
        <v>10</v>
      </c>
      <c r="B162" s="4">
        <v>1030</v>
      </c>
      <c r="C162" s="5">
        <v>99.99</v>
      </c>
      <c r="D162" s="4">
        <v>537</v>
      </c>
      <c r="E162" s="5">
        <v>100.01</v>
      </c>
      <c r="F162" s="4">
        <v>477</v>
      </c>
      <c r="G162" s="5">
        <v>100.02000000000001</v>
      </c>
      <c r="H162" s="4">
        <v>10</v>
      </c>
    </row>
    <row r="163" spans="1:8" x14ac:dyDescent="0.2">
      <c r="A163" s="2" t="s">
        <v>34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35</v>
      </c>
      <c r="B164" s="4">
        <v>122</v>
      </c>
      <c r="C164" s="5">
        <v>11.84</v>
      </c>
      <c r="D164" s="4">
        <v>29</v>
      </c>
      <c r="E164" s="5">
        <v>5.4</v>
      </c>
      <c r="F164" s="4">
        <v>92</v>
      </c>
      <c r="G164" s="5">
        <v>19.29</v>
      </c>
      <c r="H164" s="4">
        <v>1</v>
      </c>
    </row>
    <row r="165" spans="1:8" x14ac:dyDescent="0.2">
      <c r="A165" s="2" t="s">
        <v>36</v>
      </c>
      <c r="B165" s="4">
        <v>48</v>
      </c>
      <c r="C165" s="5">
        <v>4.66</v>
      </c>
      <c r="D165" s="4">
        <v>11</v>
      </c>
      <c r="E165" s="5">
        <v>2.0499999999999998</v>
      </c>
      <c r="F165" s="4">
        <v>37</v>
      </c>
      <c r="G165" s="5">
        <v>7.76</v>
      </c>
      <c r="H165" s="4">
        <v>0</v>
      </c>
    </row>
    <row r="166" spans="1:8" x14ac:dyDescent="0.2">
      <c r="A166" s="2" t="s">
        <v>37</v>
      </c>
      <c r="B166" s="4">
        <v>1</v>
      </c>
      <c r="C166" s="5">
        <v>0.1</v>
      </c>
      <c r="D166" s="4">
        <v>0</v>
      </c>
      <c r="E166" s="5">
        <v>0</v>
      </c>
      <c r="F166" s="4">
        <v>1</v>
      </c>
      <c r="G166" s="5">
        <v>0.21</v>
      </c>
      <c r="H166" s="4">
        <v>0</v>
      </c>
    </row>
    <row r="167" spans="1:8" x14ac:dyDescent="0.2">
      <c r="A167" s="2" t="s">
        <v>38</v>
      </c>
      <c r="B167" s="4">
        <v>8</v>
      </c>
      <c r="C167" s="5">
        <v>0.78</v>
      </c>
      <c r="D167" s="4">
        <v>0</v>
      </c>
      <c r="E167" s="5">
        <v>0</v>
      </c>
      <c r="F167" s="4">
        <v>8</v>
      </c>
      <c r="G167" s="5">
        <v>1.68</v>
      </c>
      <c r="H167" s="4">
        <v>0</v>
      </c>
    </row>
    <row r="168" spans="1:8" x14ac:dyDescent="0.2">
      <c r="A168" s="2" t="s">
        <v>39</v>
      </c>
      <c r="B168" s="4">
        <v>9</v>
      </c>
      <c r="C168" s="5">
        <v>0.87</v>
      </c>
      <c r="D168" s="4">
        <v>2</v>
      </c>
      <c r="E168" s="5">
        <v>0.37</v>
      </c>
      <c r="F168" s="4">
        <v>7</v>
      </c>
      <c r="G168" s="5">
        <v>1.47</v>
      </c>
      <c r="H168" s="4">
        <v>0</v>
      </c>
    </row>
    <row r="169" spans="1:8" x14ac:dyDescent="0.2">
      <c r="A169" s="2" t="s">
        <v>40</v>
      </c>
      <c r="B169" s="4">
        <v>253</v>
      </c>
      <c r="C169" s="5">
        <v>24.56</v>
      </c>
      <c r="D169" s="4">
        <v>112</v>
      </c>
      <c r="E169" s="5">
        <v>20.86</v>
      </c>
      <c r="F169" s="4">
        <v>141</v>
      </c>
      <c r="G169" s="5">
        <v>29.56</v>
      </c>
      <c r="H169" s="4">
        <v>0</v>
      </c>
    </row>
    <row r="170" spans="1:8" x14ac:dyDescent="0.2">
      <c r="A170" s="2" t="s">
        <v>41</v>
      </c>
      <c r="B170" s="4">
        <v>19</v>
      </c>
      <c r="C170" s="5">
        <v>1.84</v>
      </c>
      <c r="D170" s="4">
        <v>5</v>
      </c>
      <c r="E170" s="5">
        <v>0.93</v>
      </c>
      <c r="F170" s="4">
        <v>14</v>
      </c>
      <c r="G170" s="5">
        <v>2.94</v>
      </c>
      <c r="H170" s="4">
        <v>0</v>
      </c>
    </row>
    <row r="171" spans="1:8" x14ac:dyDescent="0.2">
      <c r="A171" s="2" t="s">
        <v>42</v>
      </c>
      <c r="B171" s="4">
        <v>88</v>
      </c>
      <c r="C171" s="5">
        <v>8.5399999999999991</v>
      </c>
      <c r="D171" s="4">
        <v>54</v>
      </c>
      <c r="E171" s="5">
        <v>10.06</v>
      </c>
      <c r="F171" s="4">
        <v>34</v>
      </c>
      <c r="G171" s="5">
        <v>7.13</v>
      </c>
      <c r="H171" s="4">
        <v>0</v>
      </c>
    </row>
    <row r="172" spans="1:8" x14ac:dyDescent="0.2">
      <c r="A172" s="2" t="s">
        <v>43</v>
      </c>
      <c r="B172" s="4">
        <v>49</v>
      </c>
      <c r="C172" s="5">
        <v>4.76</v>
      </c>
      <c r="D172" s="4">
        <v>19</v>
      </c>
      <c r="E172" s="5">
        <v>3.54</v>
      </c>
      <c r="F172" s="4">
        <v>30</v>
      </c>
      <c r="G172" s="5">
        <v>6.29</v>
      </c>
      <c r="H172" s="4">
        <v>0</v>
      </c>
    </row>
    <row r="173" spans="1:8" x14ac:dyDescent="0.2">
      <c r="A173" s="2" t="s">
        <v>44</v>
      </c>
      <c r="B173" s="4">
        <v>169</v>
      </c>
      <c r="C173" s="5">
        <v>16.41</v>
      </c>
      <c r="D173" s="4">
        <v>131</v>
      </c>
      <c r="E173" s="5">
        <v>24.39</v>
      </c>
      <c r="F173" s="4">
        <v>37</v>
      </c>
      <c r="G173" s="5">
        <v>7.76</v>
      </c>
      <c r="H173" s="4">
        <v>0</v>
      </c>
    </row>
    <row r="174" spans="1:8" x14ac:dyDescent="0.2">
      <c r="A174" s="2" t="s">
        <v>45</v>
      </c>
      <c r="B174" s="4">
        <v>152</v>
      </c>
      <c r="C174" s="5">
        <v>14.76</v>
      </c>
      <c r="D174" s="4">
        <v>130</v>
      </c>
      <c r="E174" s="5">
        <v>24.21</v>
      </c>
      <c r="F174" s="4">
        <v>19</v>
      </c>
      <c r="G174" s="5">
        <v>3.98</v>
      </c>
      <c r="H174" s="4">
        <v>2</v>
      </c>
    </row>
    <row r="175" spans="1:8" x14ac:dyDescent="0.2">
      <c r="A175" s="2" t="s">
        <v>46</v>
      </c>
      <c r="B175" s="4">
        <v>24</v>
      </c>
      <c r="C175" s="5">
        <v>2.33</v>
      </c>
      <c r="D175" s="4">
        <v>17</v>
      </c>
      <c r="E175" s="5">
        <v>3.17</v>
      </c>
      <c r="F175" s="4">
        <v>4</v>
      </c>
      <c r="G175" s="5">
        <v>0.84</v>
      </c>
      <c r="H175" s="4">
        <v>0</v>
      </c>
    </row>
    <row r="176" spans="1:8" x14ac:dyDescent="0.2">
      <c r="A176" s="2" t="s">
        <v>47</v>
      </c>
      <c r="B176" s="4">
        <v>58</v>
      </c>
      <c r="C176" s="5">
        <v>5.63</v>
      </c>
      <c r="D176" s="4">
        <v>22</v>
      </c>
      <c r="E176" s="5">
        <v>4.0999999999999996</v>
      </c>
      <c r="F176" s="4">
        <v>31</v>
      </c>
      <c r="G176" s="5">
        <v>6.5</v>
      </c>
      <c r="H176" s="4">
        <v>5</v>
      </c>
    </row>
    <row r="177" spans="1:8" x14ac:dyDescent="0.2">
      <c r="A177" s="2" t="s">
        <v>48</v>
      </c>
      <c r="B177" s="4">
        <v>30</v>
      </c>
      <c r="C177" s="5">
        <v>2.91</v>
      </c>
      <c r="D177" s="4">
        <v>5</v>
      </c>
      <c r="E177" s="5">
        <v>0.93</v>
      </c>
      <c r="F177" s="4">
        <v>22</v>
      </c>
      <c r="G177" s="5">
        <v>4.6100000000000003</v>
      </c>
      <c r="H177" s="4">
        <v>2</v>
      </c>
    </row>
    <row r="178" spans="1:8" x14ac:dyDescent="0.2">
      <c r="A178" s="1" t="s">
        <v>11</v>
      </c>
      <c r="B178" s="4">
        <v>751</v>
      </c>
      <c r="C178" s="5">
        <v>99.980000000000018</v>
      </c>
      <c r="D178" s="4">
        <v>443</v>
      </c>
      <c r="E178" s="5">
        <v>100</v>
      </c>
      <c r="F178" s="4">
        <v>285</v>
      </c>
      <c r="G178" s="5">
        <v>99.970000000000013</v>
      </c>
      <c r="H178" s="4">
        <v>8</v>
      </c>
    </row>
    <row r="179" spans="1:8" x14ac:dyDescent="0.2">
      <c r="A179" s="2" t="s">
        <v>34</v>
      </c>
      <c r="B179" s="4">
        <v>1</v>
      </c>
      <c r="C179" s="5">
        <v>0.13</v>
      </c>
      <c r="D179" s="4">
        <v>0</v>
      </c>
      <c r="E179" s="5">
        <v>0</v>
      </c>
      <c r="F179" s="4">
        <v>1</v>
      </c>
      <c r="G179" s="5">
        <v>0.35</v>
      </c>
      <c r="H179" s="4">
        <v>0</v>
      </c>
    </row>
    <row r="180" spans="1:8" x14ac:dyDescent="0.2">
      <c r="A180" s="2" t="s">
        <v>35</v>
      </c>
      <c r="B180" s="4">
        <v>79</v>
      </c>
      <c r="C180" s="5">
        <v>10.52</v>
      </c>
      <c r="D180" s="4">
        <v>41</v>
      </c>
      <c r="E180" s="5">
        <v>9.26</v>
      </c>
      <c r="F180" s="4">
        <v>38</v>
      </c>
      <c r="G180" s="5">
        <v>13.33</v>
      </c>
      <c r="H180" s="4">
        <v>0</v>
      </c>
    </row>
    <row r="181" spans="1:8" x14ac:dyDescent="0.2">
      <c r="A181" s="2" t="s">
        <v>36</v>
      </c>
      <c r="B181" s="4">
        <v>45</v>
      </c>
      <c r="C181" s="5">
        <v>5.99</v>
      </c>
      <c r="D181" s="4">
        <v>23</v>
      </c>
      <c r="E181" s="5">
        <v>5.19</v>
      </c>
      <c r="F181" s="4">
        <v>21</v>
      </c>
      <c r="G181" s="5">
        <v>7.37</v>
      </c>
      <c r="H181" s="4">
        <v>1</v>
      </c>
    </row>
    <row r="182" spans="1:8" x14ac:dyDescent="0.2">
      <c r="A182" s="2" t="s">
        <v>37</v>
      </c>
      <c r="B182" s="4">
        <v>1</v>
      </c>
      <c r="C182" s="5">
        <v>0.13</v>
      </c>
      <c r="D182" s="4">
        <v>0</v>
      </c>
      <c r="E182" s="5">
        <v>0</v>
      </c>
      <c r="F182" s="4">
        <v>1</v>
      </c>
      <c r="G182" s="5">
        <v>0.35</v>
      </c>
      <c r="H182" s="4">
        <v>0</v>
      </c>
    </row>
    <row r="183" spans="1:8" x14ac:dyDescent="0.2">
      <c r="A183" s="2" t="s">
        <v>38</v>
      </c>
      <c r="B183" s="4">
        <v>4</v>
      </c>
      <c r="C183" s="5">
        <v>0.53</v>
      </c>
      <c r="D183" s="4">
        <v>0</v>
      </c>
      <c r="E183" s="5">
        <v>0</v>
      </c>
      <c r="F183" s="4">
        <v>4</v>
      </c>
      <c r="G183" s="5">
        <v>1.4</v>
      </c>
      <c r="H183" s="4">
        <v>0</v>
      </c>
    </row>
    <row r="184" spans="1:8" x14ac:dyDescent="0.2">
      <c r="A184" s="2" t="s">
        <v>39</v>
      </c>
      <c r="B184" s="4">
        <v>6</v>
      </c>
      <c r="C184" s="5">
        <v>0.8</v>
      </c>
      <c r="D184" s="4">
        <v>2</v>
      </c>
      <c r="E184" s="5">
        <v>0.45</v>
      </c>
      <c r="F184" s="4">
        <v>3</v>
      </c>
      <c r="G184" s="5">
        <v>1.05</v>
      </c>
      <c r="H184" s="4">
        <v>1</v>
      </c>
    </row>
    <row r="185" spans="1:8" x14ac:dyDescent="0.2">
      <c r="A185" s="2" t="s">
        <v>40</v>
      </c>
      <c r="B185" s="4">
        <v>209</v>
      </c>
      <c r="C185" s="5">
        <v>27.83</v>
      </c>
      <c r="D185" s="4">
        <v>116</v>
      </c>
      <c r="E185" s="5">
        <v>26.19</v>
      </c>
      <c r="F185" s="4">
        <v>90</v>
      </c>
      <c r="G185" s="5">
        <v>31.58</v>
      </c>
      <c r="H185" s="4">
        <v>2</v>
      </c>
    </row>
    <row r="186" spans="1:8" x14ac:dyDescent="0.2">
      <c r="A186" s="2" t="s">
        <v>41</v>
      </c>
      <c r="B186" s="4">
        <v>6</v>
      </c>
      <c r="C186" s="5">
        <v>0.8</v>
      </c>
      <c r="D186" s="4">
        <v>0</v>
      </c>
      <c r="E186" s="5">
        <v>0</v>
      </c>
      <c r="F186" s="4">
        <v>5</v>
      </c>
      <c r="G186" s="5">
        <v>1.75</v>
      </c>
      <c r="H186" s="4">
        <v>1</v>
      </c>
    </row>
    <row r="187" spans="1:8" x14ac:dyDescent="0.2">
      <c r="A187" s="2" t="s">
        <v>42</v>
      </c>
      <c r="B187" s="4">
        <v>68</v>
      </c>
      <c r="C187" s="5">
        <v>9.0500000000000007</v>
      </c>
      <c r="D187" s="4">
        <v>40</v>
      </c>
      <c r="E187" s="5">
        <v>9.0299999999999994</v>
      </c>
      <c r="F187" s="4">
        <v>28</v>
      </c>
      <c r="G187" s="5">
        <v>9.82</v>
      </c>
      <c r="H187" s="4">
        <v>0</v>
      </c>
    </row>
    <row r="188" spans="1:8" x14ac:dyDescent="0.2">
      <c r="A188" s="2" t="s">
        <v>43</v>
      </c>
      <c r="B188" s="4">
        <v>42</v>
      </c>
      <c r="C188" s="5">
        <v>5.59</v>
      </c>
      <c r="D188" s="4">
        <v>16</v>
      </c>
      <c r="E188" s="5">
        <v>3.61</v>
      </c>
      <c r="F188" s="4">
        <v>25</v>
      </c>
      <c r="G188" s="5">
        <v>8.77</v>
      </c>
      <c r="H188" s="4">
        <v>0</v>
      </c>
    </row>
    <row r="189" spans="1:8" x14ac:dyDescent="0.2">
      <c r="A189" s="2" t="s">
        <v>44</v>
      </c>
      <c r="B189" s="4">
        <v>88</v>
      </c>
      <c r="C189" s="5">
        <v>11.72</v>
      </c>
      <c r="D189" s="4">
        <v>72</v>
      </c>
      <c r="E189" s="5">
        <v>16.25</v>
      </c>
      <c r="F189" s="4">
        <v>15</v>
      </c>
      <c r="G189" s="5">
        <v>5.26</v>
      </c>
      <c r="H189" s="4">
        <v>0</v>
      </c>
    </row>
    <row r="190" spans="1:8" x14ac:dyDescent="0.2">
      <c r="A190" s="2" t="s">
        <v>45</v>
      </c>
      <c r="B190" s="4">
        <v>98</v>
      </c>
      <c r="C190" s="5">
        <v>13.05</v>
      </c>
      <c r="D190" s="4">
        <v>84</v>
      </c>
      <c r="E190" s="5">
        <v>18.96</v>
      </c>
      <c r="F190" s="4">
        <v>14</v>
      </c>
      <c r="G190" s="5">
        <v>4.91</v>
      </c>
      <c r="H190" s="4">
        <v>0</v>
      </c>
    </row>
    <row r="191" spans="1:8" x14ac:dyDescent="0.2">
      <c r="A191" s="2" t="s">
        <v>46</v>
      </c>
      <c r="B191" s="4">
        <v>17</v>
      </c>
      <c r="C191" s="5">
        <v>2.2599999999999998</v>
      </c>
      <c r="D191" s="4">
        <v>8</v>
      </c>
      <c r="E191" s="5">
        <v>1.81</v>
      </c>
      <c r="F191" s="4">
        <v>4</v>
      </c>
      <c r="G191" s="5">
        <v>1.4</v>
      </c>
      <c r="H191" s="4">
        <v>0</v>
      </c>
    </row>
    <row r="192" spans="1:8" x14ac:dyDescent="0.2">
      <c r="A192" s="2" t="s">
        <v>47</v>
      </c>
      <c r="B192" s="4">
        <v>51</v>
      </c>
      <c r="C192" s="5">
        <v>6.79</v>
      </c>
      <c r="D192" s="4">
        <v>27</v>
      </c>
      <c r="E192" s="5">
        <v>6.09</v>
      </c>
      <c r="F192" s="4">
        <v>21</v>
      </c>
      <c r="G192" s="5">
        <v>7.37</v>
      </c>
      <c r="H192" s="4">
        <v>0</v>
      </c>
    </row>
    <row r="193" spans="1:8" x14ac:dyDescent="0.2">
      <c r="A193" s="2" t="s">
        <v>48</v>
      </c>
      <c r="B193" s="4">
        <v>36</v>
      </c>
      <c r="C193" s="5">
        <v>4.79</v>
      </c>
      <c r="D193" s="4">
        <v>14</v>
      </c>
      <c r="E193" s="5">
        <v>3.16</v>
      </c>
      <c r="F193" s="4">
        <v>15</v>
      </c>
      <c r="G193" s="5">
        <v>5.26</v>
      </c>
      <c r="H193" s="4">
        <v>3</v>
      </c>
    </row>
    <row r="194" spans="1:8" x14ac:dyDescent="0.2">
      <c r="A194" s="1" t="s">
        <v>12</v>
      </c>
      <c r="B194" s="4">
        <v>625</v>
      </c>
      <c r="C194" s="5">
        <v>100</v>
      </c>
      <c r="D194" s="4">
        <v>417</v>
      </c>
      <c r="E194" s="5">
        <v>100.00999999999999</v>
      </c>
      <c r="F194" s="4">
        <v>194</v>
      </c>
      <c r="G194" s="5">
        <v>100.02</v>
      </c>
      <c r="H194" s="4">
        <v>6</v>
      </c>
    </row>
    <row r="195" spans="1:8" x14ac:dyDescent="0.2">
      <c r="A195" s="2" t="s">
        <v>34</v>
      </c>
      <c r="B195" s="4">
        <v>1</v>
      </c>
      <c r="C195" s="5">
        <v>0.16</v>
      </c>
      <c r="D195" s="4">
        <v>0</v>
      </c>
      <c r="E195" s="5">
        <v>0</v>
      </c>
      <c r="F195" s="4">
        <v>1</v>
      </c>
      <c r="G195" s="5">
        <v>0.52</v>
      </c>
      <c r="H195" s="4">
        <v>0</v>
      </c>
    </row>
    <row r="196" spans="1:8" x14ac:dyDescent="0.2">
      <c r="A196" s="2" t="s">
        <v>35</v>
      </c>
      <c r="B196" s="4">
        <v>89</v>
      </c>
      <c r="C196" s="5">
        <v>14.24</v>
      </c>
      <c r="D196" s="4">
        <v>50</v>
      </c>
      <c r="E196" s="5">
        <v>11.99</v>
      </c>
      <c r="F196" s="4">
        <v>39</v>
      </c>
      <c r="G196" s="5">
        <v>20.100000000000001</v>
      </c>
      <c r="H196" s="4">
        <v>0</v>
      </c>
    </row>
    <row r="197" spans="1:8" x14ac:dyDescent="0.2">
      <c r="A197" s="2" t="s">
        <v>36</v>
      </c>
      <c r="B197" s="4">
        <v>35</v>
      </c>
      <c r="C197" s="5">
        <v>5.6</v>
      </c>
      <c r="D197" s="4">
        <v>12</v>
      </c>
      <c r="E197" s="5">
        <v>2.88</v>
      </c>
      <c r="F197" s="4">
        <v>23</v>
      </c>
      <c r="G197" s="5">
        <v>11.86</v>
      </c>
      <c r="H197" s="4">
        <v>0</v>
      </c>
    </row>
    <row r="198" spans="1:8" x14ac:dyDescent="0.2">
      <c r="A198" s="2" t="s">
        <v>37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2">
      <c r="A199" s="2" t="s">
        <v>38</v>
      </c>
      <c r="B199" s="4">
        <v>3</v>
      </c>
      <c r="C199" s="5">
        <v>0.48</v>
      </c>
      <c r="D199" s="4">
        <v>2</v>
      </c>
      <c r="E199" s="5">
        <v>0.48</v>
      </c>
      <c r="F199" s="4">
        <v>1</v>
      </c>
      <c r="G199" s="5">
        <v>0.52</v>
      </c>
      <c r="H199" s="4">
        <v>0</v>
      </c>
    </row>
    <row r="200" spans="1:8" x14ac:dyDescent="0.2">
      <c r="A200" s="2" t="s">
        <v>39</v>
      </c>
      <c r="B200" s="4">
        <v>4</v>
      </c>
      <c r="C200" s="5">
        <v>0.64</v>
      </c>
      <c r="D200" s="4">
        <v>1</v>
      </c>
      <c r="E200" s="5">
        <v>0.24</v>
      </c>
      <c r="F200" s="4">
        <v>3</v>
      </c>
      <c r="G200" s="5">
        <v>1.55</v>
      </c>
      <c r="H200" s="4">
        <v>0</v>
      </c>
    </row>
    <row r="201" spans="1:8" x14ac:dyDescent="0.2">
      <c r="A201" s="2" t="s">
        <v>40</v>
      </c>
      <c r="B201" s="4">
        <v>139</v>
      </c>
      <c r="C201" s="5">
        <v>22.24</v>
      </c>
      <c r="D201" s="4">
        <v>87</v>
      </c>
      <c r="E201" s="5">
        <v>20.86</v>
      </c>
      <c r="F201" s="4">
        <v>50</v>
      </c>
      <c r="G201" s="5">
        <v>25.77</v>
      </c>
      <c r="H201" s="4">
        <v>2</v>
      </c>
    </row>
    <row r="202" spans="1:8" x14ac:dyDescent="0.2">
      <c r="A202" s="2" t="s">
        <v>41</v>
      </c>
      <c r="B202" s="4">
        <v>2</v>
      </c>
      <c r="C202" s="5">
        <v>0.32</v>
      </c>
      <c r="D202" s="4">
        <v>1</v>
      </c>
      <c r="E202" s="5">
        <v>0.24</v>
      </c>
      <c r="F202" s="4">
        <v>1</v>
      </c>
      <c r="G202" s="5">
        <v>0.52</v>
      </c>
      <c r="H202" s="4">
        <v>0</v>
      </c>
    </row>
    <row r="203" spans="1:8" x14ac:dyDescent="0.2">
      <c r="A203" s="2" t="s">
        <v>42</v>
      </c>
      <c r="B203" s="4">
        <v>49</v>
      </c>
      <c r="C203" s="5">
        <v>7.84</v>
      </c>
      <c r="D203" s="4">
        <v>39</v>
      </c>
      <c r="E203" s="5">
        <v>9.35</v>
      </c>
      <c r="F203" s="4">
        <v>9</v>
      </c>
      <c r="G203" s="5">
        <v>4.6399999999999997</v>
      </c>
      <c r="H203" s="4">
        <v>0</v>
      </c>
    </row>
    <row r="204" spans="1:8" x14ac:dyDescent="0.2">
      <c r="A204" s="2" t="s">
        <v>43</v>
      </c>
      <c r="B204" s="4">
        <v>15</v>
      </c>
      <c r="C204" s="5">
        <v>2.4</v>
      </c>
      <c r="D204" s="4">
        <v>13</v>
      </c>
      <c r="E204" s="5">
        <v>3.12</v>
      </c>
      <c r="F204" s="4">
        <v>2</v>
      </c>
      <c r="G204" s="5">
        <v>1.03</v>
      </c>
      <c r="H204" s="4">
        <v>0</v>
      </c>
    </row>
    <row r="205" spans="1:8" x14ac:dyDescent="0.2">
      <c r="A205" s="2" t="s">
        <v>44</v>
      </c>
      <c r="B205" s="4">
        <v>107</v>
      </c>
      <c r="C205" s="5">
        <v>17.12</v>
      </c>
      <c r="D205" s="4">
        <v>91</v>
      </c>
      <c r="E205" s="5">
        <v>21.82</v>
      </c>
      <c r="F205" s="4">
        <v>14</v>
      </c>
      <c r="G205" s="5">
        <v>7.22</v>
      </c>
      <c r="H205" s="4">
        <v>0</v>
      </c>
    </row>
    <row r="206" spans="1:8" x14ac:dyDescent="0.2">
      <c r="A206" s="2" t="s">
        <v>45</v>
      </c>
      <c r="B206" s="4">
        <v>89</v>
      </c>
      <c r="C206" s="5">
        <v>14.24</v>
      </c>
      <c r="D206" s="4">
        <v>78</v>
      </c>
      <c r="E206" s="5">
        <v>18.71</v>
      </c>
      <c r="F206" s="4">
        <v>11</v>
      </c>
      <c r="G206" s="5">
        <v>5.67</v>
      </c>
      <c r="H206" s="4">
        <v>0</v>
      </c>
    </row>
    <row r="207" spans="1:8" x14ac:dyDescent="0.2">
      <c r="A207" s="2" t="s">
        <v>46</v>
      </c>
      <c r="B207" s="4">
        <v>24</v>
      </c>
      <c r="C207" s="5">
        <v>3.84</v>
      </c>
      <c r="D207" s="4">
        <v>15</v>
      </c>
      <c r="E207" s="5">
        <v>3.6</v>
      </c>
      <c r="F207" s="4">
        <v>5</v>
      </c>
      <c r="G207" s="5">
        <v>2.58</v>
      </c>
      <c r="H207" s="4">
        <v>0</v>
      </c>
    </row>
    <row r="208" spans="1:8" x14ac:dyDescent="0.2">
      <c r="A208" s="2" t="s">
        <v>47</v>
      </c>
      <c r="B208" s="4">
        <v>41</v>
      </c>
      <c r="C208" s="5">
        <v>6.56</v>
      </c>
      <c r="D208" s="4">
        <v>13</v>
      </c>
      <c r="E208" s="5">
        <v>3.12</v>
      </c>
      <c r="F208" s="4">
        <v>28</v>
      </c>
      <c r="G208" s="5">
        <v>14.43</v>
      </c>
      <c r="H208" s="4">
        <v>0</v>
      </c>
    </row>
    <row r="209" spans="1:8" x14ac:dyDescent="0.2">
      <c r="A209" s="2" t="s">
        <v>48</v>
      </c>
      <c r="B209" s="4">
        <v>27</v>
      </c>
      <c r="C209" s="5">
        <v>4.32</v>
      </c>
      <c r="D209" s="4">
        <v>15</v>
      </c>
      <c r="E209" s="5">
        <v>3.6</v>
      </c>
      <c r="F209" s="4">
        <v>7</v>
      </c>
      <c r="G209" s="5">
        <v>3.61</v>
      </c>
      <c r="H209" s="4">
        <v>4</v>
      </c>
    </row>
    <row r="210" spans="1:8" x14ac:dyDescent="0.2">
      <c r="A210" s="1" t="s">
        <v>13</v>
      </c>
      <c r="B210" s="4">
        <v>2958</v>
      </c>
      <c r="C210" s="5">
        <v>100.02000000000001</v>
      </c>
      <c r="D210" s="4">
        <v>1789</v>
      </c>
      <c r="E210" s="5">
        <v>100.01</v>
      </c>
      <c r="F210" s="4">
        <v>1148</v>
      </c>
      <c r="G210" s="5">
        <v>99.990000000000009</v>
      </c>
      <c r="H210" s="4">
        <v>7</v>
      </c>
    </row>
    <row r="211" spans="1:8" x14ac:dyDescent="0.2">
      <c r="A211" s="2" t="s">
        <v>34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35</v>
      </c>
      <c r="B212" s="4">
        <v>322</v>
      </c>
      <c r="C212" s="5">
        <v>10.89</v>
      </c>
      <c r="D212" s="4">
        <v>118</v>
      </c>
      <c r="E212" s="5">
        <v>6.6</v>
      </c>
      <c r="F212" s="4">
        <v>204</v>
      </c>
      <c r="G212" s="5">
        <v>17.77</v>
      </c>
      <c r="H212" s="4">
        <v>0</v>
      </c>
    </row>
    <row r="213" spans="1:8" x14ac:dyDescent="0.2">
      <c r="A213" s="2" t="s">
        <v>36</v>
      </c>
      <c r="B213" s="4">
        <v>223</v>
      </c>
      <c r="C213" s="5">
        <v>7.54</v>
      </c>
      <c r="D213" s="4">
        <v>122</v>
      </c>
      <c r="E213" s="5">
        <v>6.82</v>
      </c>
      <c r="F213" s="4">
        <v>101</v>
      </c>
      <c r="G213" s="5">
        <v>8.8000000000000007</v>
      </c>
      <c r="H213" s="4">
        <v>0</v>
      </c>
    </row>
    <row r="214" spans="1:8" x14ac:dyDescent="0.2">
      <c r="A214" s="2" t="s">
        <v>37</v>
      </c>
      <c r="B214" s="4">
        <v>2</v>
      </c>
      <c r="C214" s="5">
        <v>7.0000000000000007E-2</v>
      </c>
      <c r="D214" s="4">
        <v>0</v>
      </c>
      <c r="E214" s="5">
        <v>0</v>
      </c>
      <c r="F214" s="4">
        <v>1</v>
      </c>
      <c r="G214" s="5">
        <v>0.09</v>
      </c>
      <c r="H214" s="4">
        <v>0</v>
      </c>
    </row>
    <row r="215" spans="1:8" x14ac:dyDescent="0.2">
      <c r="A215" s="2" t="s">
        <v>38</v>
      </c>
      <c r="B215" s="4">
        <v>15</v>
      </c>
      <c r="C215" s="5">
        <v>0.51</v>
      </c>
      <c r="D215" s="4">
        <v>1</v>
      </c>
      <c r="E215" s="5">
        <v>0.06</v>
      </c>
      <c r="F215" s="4">
        <v>14</v>
      </c>
      <c r="G215" s="5">
        <v>1.22</v>
      </c>
      <c r="H215" s="4">
        <v>0</v>
      </c>
    </row>
    <row r="216" spans="1:8" x14ac:dyDescent="0.2">
      <c r="A216" s="2" t="s">
        <v>39</v>
      </c>
      <c r="B216" s="4">
        <v>13</v>
      </c>
      <c r="C216" s="5">
        <v>0.44</v>
      </c>
      <c r="D216" s="4">
        <v>4</v>
      </c>
      <c r="E216" s="5">
        <v>0.22</v>
      </c>
      <c r="F216" s="4">
        <v>9</v>
      </c>
      <c r="G216" s="5">
        <v>0.78</v>
      </c>
      <c r="H216" s="4">
        <v>0</v>
      </c>
    </row>
    <row r="217" spans="1:8" x14ac:dyDescent="0.2">
      <c r="A217" s="2" t="s">
        <v>40</v>
      </c>
      <c r="B217" s="4">
        <v>719</v>
      </c>
      <c r="C217" s="5">
        <v>24.31</v>
      </c>
      <c r="D217" s="4">
        <v>352</v>
      </c>
      <c r="E217" s="5">
        <v>19.68</v>
      </c>
      <c r="F217" s="4">
        <v>365</v>
      </c>
      <c r="G217" s="5">
        <v>31.79</v>
      </c>
      <c r="H217" s="4">
        <v>2</v>
      </c>
    </row>
    <row r="218" spans="1:8" x14ac:dyDescent="0.2">
      <c r="A218" s="2" t="s">
        <v>41</v>
      </c>
      <c r="B218" s="4">
        <v>25</v>
      </c>
      <c r="C218" s="5">
        <v>0.85</v>
      </c>
      <c r="D218" s="4">
        <v>8</v>
      </c>
      <c r="E218" s="5">
        <v>0.45</v>
      </c>
      <c r="F218" s="4">
        <v>16</v>
      </c>
      <c r="G218" s="5">
        <v>1.39</v>
      </c>
      <c r="H218" s="4">
        <v>1</v>
      </c>
    </row>
    <row r="219" spans="1:8" x14ac:dyDescent="0.2">
      <c r="A219" s="2" t="s">
        <v>42</v>
      </c>
      <c r="B219" s="4">
        <v>293</v>
      </c>
      <c r="C219" s="5">
        <v>9.91</v>
      </c>
      <c r="D219" s="4">
        <v>199</v>
      </c>
      <c r="E219" s="5">
        <v>11.12</v>
      </c>
      <c r="F219" s="4">
        <v>93</v>
      </c>
      <c r="G219" s="5">
        <v>8.1</v>
      </c>
      <c r="H219" s="4">
        <v>0</v>
      </c>
    </row>
    <row r="220" spans="1:8" x14ac:dyDescent="0.2">
      <c r="A220" s="2" t="s">
        <v>43</v>
      </c>
      <c r="B220" s="4">
        <v>118</v>
      </c>
      <c r="C220" s="5">
        <v>3.99</v>
      </c>
      <c r="D220" s="4">
        <v>65</v>
      </c>
      <c r="E220" s="5">
        <v>3.63</v>
      </c>
      <c r="F220" s="4">
        <v>50</v>
      </c>
      <c r="G220" s="5">
        <v>4.3600000000000003</v>
      </c>
      <c r="H220" s="4">
        <v>0</v>
      </c>
    </row>
    <row r="221" spans="1:8" x14ac:dyDescent="0.2">
      <c r="A221" s="2" t="s">
        <v>44</v>
      </c>
      <c r="B221" s="4">
        <v>450</v>
      </c>
      <c r="C221" s="5">
        <v>15.21</v>
      </c>
      <c r="D221" s="4">
        <v>374</v>
      </c>
      <c r="E221" s="5">
        <v>20.91</v>
      </c>
      <c r="F221" s="4">
        <v>76</v>
      </c>
      <c r="G221" s="5">
        <v>6.62</v>
      </c>
      <c r="H221" s="4">
        <v>0</v>
      </c>
    </row>
    <row r="222" spans="1:8" x14ac:dyDescent="0.2">
      <c r="A222" s="2" t="s">
        <v>45</v>
      </c>
      <c r="B222" s="4">
        <v>476</v>
      </c>
      <c r="C222" s="5">
        <v>16.09</v>
      </c>
      <c r="D222" s="4">
        <v>407</v>
      </c>
      <c r="E222" s="5">
        <v>22.75</v>
      </c>
      <c r="F222" s="4">
        <v>68</v>
      </c>
      <c r="G222" s="5">
        <v>5.92</v>
      </c>
      <c r="H222" s="4">
        <v>0</v>
      </c>
    </row>
    <row r="223" spans="1:8" x14ac:dyDescent="0.2">
      <c r="A223" s="2" t="s">
        <v>46</v>
      </c>
      <c r="B223" s="4">
        <v>69</v>
      </c>
      <c r="C223" s="5">
        <v>2.33</v>
      </c>
      <c r="D223" s="4">
        <v>45</v>
      </c>
      <c r="E223" s="5">
        <v>2.52</v>
      </c>
      <c r="F223" s="4">
        <v>15</v>
      </c>
      <c r="G223" s="5">
        <v>1.31</v>
      </c>
      <c r="H223" s="4">
        <v>1</v>
      </c>
    </row>
    <row r="224" spans="1:8" x14ac:dyDescent="0.2">
      <c r="A224" s="2" t="s">
        <v>47</v>
      </c>
      <c r="B224" s="4">
        <v>141</v>
      </c>
      <c r="C224" s="5">
        <v>4.7699999999999996</v>
      </c>
      <c r="D224" s="4">
        <v>56</v>
      </c>
      <c r="E224" s="5">
        <v>3.13</v>
      </c>
      <c r="F224" s="4">
        <v>85</v>
      </c>
      <c r="G224" s="5">
        <v>7.4</v>
      </c>
      <c r="H224" s="4">
        <v>0</v>
      </c>
    </row>
    <row r="225" spans="1:8" x14ac:dyDescent="0.2">
      <c r="A225" s="2" t="s">
        <v>48</v>
      </c>
      <c r="B225" s="4">
        <v>92</v>
      </c>
      <c r="C225" s="5">
        <v>3.11</v>
      </c>
      <c r="D225" s="4">
        <v>38</v>
      </c>
      <c r="E225" s="5">
        <v>2.12</v>
      </c>
      <c r="F225" s="4">
        <v>51</v>
      </c>
      <c r="G225" s="5">
        <v>4.4400000000000004</v>
      </c>
      <c r="H225" s="4">
        <v>3</v>
      </c>
    </row>
    <row r="226" spans="1:8" x14ac:dyDescent="0.2">
      <c r="A226" s="1" t="s">
        <v>14</v>
      </c>
      <c r="B226" s="4">
        <v>831</v>
      </c>
      <c r="C226" s="5">
        <v>100</v>
      </c>
      <c r="D226" s="4">
        <v>402</v>
      </c>
      <c r="E226" s="5">
        <v>100.01</v>
      </c>
      <c r="F226" s="4">
        <v>421</v>
      </c>
      <c r="G226" s="5">
        <v>100.02000000000001</v>
      </c>
      <c r="H226" s="4">
        <v>5</v>
      </c>
    </row>
    <row r="227" spans="1:8" x14ac:dyDescent="0.2">
      <c r="A227" s="2" t="s">
        <v>34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35</v>
      </c>
      <c r="B228" s="4">
        <v>196</v>
      </c>
      <c r="C228" s="5">
        <v>23.59</v>
      </c>
      <c r="D228" s="4">
        <v>62</v>
      </c>
      <c r="E228" s="5">
        <v>15.42</v>
      </c>
      <c r="F228" s="4">
        <v>134</v>
      </c>
      <c r="G228" s="5">
        <v>31.83</v>
      </c>
      <c r="H228" s="4">
        <v>0</v>
      </c>
    </row>
    <row r="229" spans="1:8" x14ac:dyDescent="0.2">
      <c r="A229" s="2" t="s">
        <v>36</v>
      </c>
      <c r="B229" s="4">
        <v>61</v>
      </c>
      <c r="C229" s="5">
        <v>7.34</v>
      </c>
      <c r="D229" s="4">
        <v>23</v>
      </c>
      <c r="E229" s="5">
        <v>5.72</v>
      </c>
      <c r="F229" s="4">
        <v>37</v>
      </c>
      <c r="G229" s="5">
        <v>8.7899999999999991</v>
      </c>
      <c r="H229" s="4">
        <v>1</v>
      </c>
    </row>
    <row r="230" spans="1:8" x14ac:dyDescent="0.2">
      <c r="A230" s="2" t="s">
        <v>37</v>
      </c>
      <c r="B230" s="4">
        <v>1</v>
      </c>
      <c r="C230" s="5">
        <v>0.12</v>
      </c>
      <c r="D230" s="4">
        <v>0</v>
      </c>
      <c r="E230" s="5">
        <v>0</v>
      </c>
      <c r="F230" s="4">
        <v>1</v>
      </c>
      <c r="G230" s="5">
        <v>0.24</v>
      </c>
      <c r="H230" s="4">
        <v>0</v>
      </c>
    </row>
    <row r="231" spans="1:8" x14ac:dyDescent="0.2">
      <c r="A231" s="2" t="s">
        <v>38</v>
      </c>
      <c r="B231" s="4">
        <v>18</v>
      </c>
      <c r="C231" s="5">
        <v>2.17</v>
      </c>
      <c r="D231" s="4">
        <v>0</v>
      </c>
      <c r="E231" s="5">
        <v>0</v>
      </c>
      <c r="F231" s="4">
        <v>17</v>
      </c>
      <c r="G231" s="5">
        <v>4.04</v>
      </c>
      <c r="H231" s="4">
        <v>1</v>
      </c>
    </row>
    <row r="232" spans="1:8" x14ac:dyDescent="0.2">
      <c r="A232" s="2" t="s">
        <v>39</v>
      </c>
      <c r="B232" s="4">
        <v>8</v>
      </c>
      <c r="C232" s="5">
        <v>0.96</v>
      </c>
      <c r="D232" s="4">
        <v>4</v>
      </c>
      <c r="E232" s="5">
        <v>1</v>
      </c>
      <c r="F232" s="4">
        <v>4</v>
      </c>
      <c r="G232" s="5">
        <v>0.95</v>
      </c>
      <c r="H232" s="4">
        <v>0</v>
      </c>
    </row>
    <row r="233" spans="1:8" x14ac:dyDescent="0.2">
      <c r="A233" s="2" t="s">
        <v>40</v>
      </c>
      <c r="B233" s="4">
        <v>142</v>
      </c>
      <c r="C233" s="5">
        <v>17.09</v>
      </c>
      <c r="D233" s="4">
        <v>51</v>
      </c>
      <c r="E233" s="5">
        <v>12.69</v>
      </c>
      <c r="F233" s="4">
        <v>91</v>
      </c>
      <c r="G233" s="5">
        <v>21.62</v>
      </c>
      <c r="H233" s="4">
        <v>0</v>
      </c>
    </row>
    <row r="234" spans="1:8" x14ac:dyDescent="0.2">
      <c r="A234" s="2" t="s">
        <v>41</v>
      </c>
      <c r="B234" s="4">
        <v>9</v>
      </c>
      <c r="C234" s="5">
        <v>1.08</v>
      </c>
      <c r="D234" s="4">
        <v>3</v>
      </c>
      <c r="E234" s="5">
        <v>0.75</v>
      </c>
      <c r="F234" s="4">
        <v>6</v>
      </c>
      <c r="G234" s="5">
        <v>1.43</v>
      </c>
      <c r="H234" s="4">
        <v>0</v>
      </c>
    </row>
    <row r="235" spans="1:8" x14ac:dyDescent="0.2">
      <c r="A235" s="2" t="s">
        <v>42</v>
      </c>
      <c r="B235" s="4">
        <v>60</v>
      </c>
      <c r="C235" s="5">
        <v>7.22</v>
      </c>
      <c r="D235" s="4">
        <v>30</v>
      </c>
      <c r="E235" s="5">
        <v>7.46</v>
      </c>
      <c r="F235" s="4">
        <v>29</v>
      </c>
      <c r="G235" s="5">
        <v>6.89</v>
      </c>
      <c r="H235" s="4">
        <v>0</v>
      </c>
    </row>
    <row r="236" spans="1:8" x14ac:dyDescent="0.2">
      <c r="A236" s="2" t="s">
        <v>43</v>
      </c>
      <c r="B236" s="4">
        <v>46</v>
      </c>
      <c r="C236" s="5">
        <v>5.54</v>
      </c>
      <c r="D236" s="4">
        <v>28</v>
      </c>
      <c r="E236" s="5">
        <v>6.97</v>
      </c>
      <c r="F236" s="4">
        <v>16</v>
      </c>
      <c r="G236" s="5">
        <v>3.8</v>
      </c>
      <c r="H236" s="4">
        <v>0</v>
      </c>
    </row>
    <row r="237" spans="1:8" x14ac:dyDescent="0.2">
      <c r="A237" s="2" t="s">
        <v>44</v>
      </c>
      <c r="B237" s="4">
        <v>72</v>
      </c>
      <c r="C237" s="5">
        <v>8.66</v>
      </c>
      <c r="D237" s="4">
        <v>53</v>
      </c>
      <c r="E237" s="5">
        <v>13.18</v>
      </c>
      <c r="F237" s="4">
        <v>19</v>
      </c>
      <c r="G237" s="5">
        <v>4.51</v>
      </c>
      <c r="H237" s="4">
        <v>0</v>
      </c>
    </row>
    <row r="238" spans="1:8" x14ac:dyDescent="0.2">
      <c r="A238" s="2" t="s">
        <v>45</v>
      </c>
      <c r="B238" s="4">
        <v>103</v>
      </c>
      <c r="C238" s="5">
        <v>12.39</v>
      </c>
      <c r="D238" s="4">
        <v>86</v>
      </c>
      <c r="E238" s="5">
        <v>21.39</v>
      </c>
      <c r="F238" s="4">
        <v>17</v>
      </c>
      <c r="G238" s="5">
        <v>4.04</v>
      </c>
      <c r="H238" s="4">
        <v>0</v>
      </c>
    </row>
    <row r="239" spans="1:8" x14ac:dyDescent="0.2">
      <c r="A239" s="2" t="s">
        <v>46</v>
      </c>
      <c r="B239" s="4">
        <v>28</v>
      </c>
      <c r="C239" s="5">
        <v>3.37</v>
      </c>
      <c r="D239" s="4">
        <v>26</v>
      </c>
      <c r="E239" s="5">
        <v>6.47</v>
      </c>
      <c r="F239" s="4">
        <v>2</v>
      </c>
      <c r="G239" s="5">
        <v>0.48</v>
      </c>
      <c r="H239" s="4">
        <v>0</v>
      </c>
    </row>
    <row r="240" spans="1:8" x14ac:dyDescent="0.2">
      <c r="A240" s="2" t="s">
        <v>47</v>
      </c>
      <c r="B240" s="4">
        <v>42</v>
      </c>
      <c r="C240" s="5">
        <v>5.05</v>
      </c>
      <c r="D240" s="4">
        <v>17</v>
      </c>
      <c r="E240" s="5">
        <v>4.2300000000000004</v>
      </c>
      <c r="F240" s="4">
        <v>23</v>
      </c>
      <c r="G240" s="5">
        <v>5.46</v>
      </c>
      <c r="H240" s="4">
        <v>2</v>
      </c>
    </row>
    <row r="241" spans="1:8" x14ac:dyDescent="0.2">
      <c r="A241" s="2" t="s">
        <v>48</v>
      </c>
      <c r="B241" s="4">
        <v>45</v>
      </c>
      <c r="C241" s="5">
        <v>5.42</v>
      </c>
      <c r="D241" s="4">
        <v>19</v>
      </c>
      <c r="E241" s="5">
        <v>4.7300000000000004</v>
      </c>
      <c r="F241" s="4">
        <v>25</v>
      </c>
      <c r="G241" s="5">
        <v>5.94</v>
      </c>
      <c r="H241" s="4">
        <v>1</v>
      </c>
    </row>
    <row r="242" spans="1:8" x14ac:dyDescent="0.2">
      <c r="A242" s="1" t="s">
        <v>15</v>
      </c>
      <c r="B242" s="4">
        <v>426</v>
      </c>
      <c r="C242" s="5">
        <v>100.00999999999999</v>
      </c>
      <c r="D242" s="4">
        <v>278</v>
      </c>
      <c r="E242" s="5">
        <v>100.01999999999998</v>
      </c>
      <c r="F242" s="4">
        <v>138</v>
      </c>
      <c r="G242" s="5">
        <v>100</v>
      </c>
      <c r="H242" s="4">
        <v>1</v>
      </c>
    </row>
    <row r="243" spans="1:8" x14ac:dyDescent="0.2">
      <c r="A243" s="2" t="s">
        <v>34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35</v>
      </c>
      <c r="B244" s="4">
        <v>63</v>
      </c>
      <c r="C244" s="5">
        <v>14.79</v>
      </c>
      <c r="D244" s="4">
        <v>29</v>
      </c>
      <c r="E244" s="5">
        <v>10.43</v>
      </c>
      <c r="F244" s="4">
        <v>34</v>
      </c>
      <c r="G244" s="5">
        <v>24.64</v>
      </c>
      <c r="H244" s="4">
        <v>0</v>
      </c>
    </row>
    <row r="245" spans="1:8" x14ac:dyDescent="0.2">
      <c r="A245" s="2" t="s">
        <v>36</v>
      </c>
      <c r="B245" s="4">
        <v>26</v>
      </c>
      <c r="C245" s="5">
        <v>6.1</v>
      </c>
      <c r="D245" s="4">
        <v>12</v>
      </c>
      <c r="E245" s="5">
        <v>4.32</v>
      </c>
      <c r="F245" s="4">
        <v>13</v>
      </c>
      <c r="G245" s="5">
        <v>9.42</v>
      </c>
      <c r="H245" s="4">
        <v>1</v>
      </c>
    </row>
    <row r="246" spans="1:8" x14ac:dyDescent="0.2">
      <c r="A246" s="2" t="s">
        <v>37</v>
      </c>
      <c r="B246" s="4">
        <v>2</v>
      </c>
      <c r="C246" s="5">
        <v>0.47</v>
      </c>
      <c r="D246" s="4">
        <v>0</v>
      </c>
      <c r="E246" s="5">
        <v>0</v>
      </c>
      <c r="F246" s="4">
        <v>2</v>
      </c>
      <c r="G246" s="5">
        <v>1.45</v>
      </c>
      <c r="H246" s="4">
        <v>0</v>
      </c>
    </row>
    <row r="247" spans="1:8" x14ac:dyDescent="0.2">
      <c r="A247" s="2" t="s">
        <v>38</v>
      </c>
      <c r="B247" s="4">
        <v>0</v>
      </c>
      <c r="C247" s="5">
        <v>0</v>
      </c>
      <c r="D247" s="4">
        <v>0</v>
      </c>
      <c r="E247" s="5">
        <v>0</v>
      </c>
      <c r="F247" s="4">
        <v>0</v>
      </c>
      <c r="G247" s="5">
        <v>0</v>
      </c>
      <c r="H247" s="4">
        <v>0</v>
      </c>
    </row>
    <row r="248" spans="1:8" x14ac:dyDescent="0.2">
      <c r="A248" s="2" t="s">
        <v>39</v>
      </c>
      <c r="B248" s="4">
        <v>6</v>
      </c>
      <c r="C248" s="5">
        <v>1.41</v>
      </c>
      <c r="D248" s="4">
        <v>2</v>
      </c>
      <c r="E248" s="5">
        <v>0.72</v>
      </c>
      <c r="F248" s="4">
        <v>4</v>
      </c>
      <c r="G248" s="5">
        <v>2.9</v>
      </c>
      <c r="H248" s="4">
        <v>0</v>
      </c>
    </row>
    <row r="249" spans="1:8" x14ac:dyDescent="0.2">
      <c r="A249" s="2" t="s">
        <v>40</v>
      </c>
      <c r="B249" s="4">
        <v>82</v>
      </c>
      <c r="C249" s="5">
        <v>19.25</v>
      </c>
      <c r="D249" s="4">
        <v>50</v>
      </c>
      <c r="E249" s="5">
        <v>17.989999999999998</v>
      </c>
      <c r="F249" s="4">
        <v>32</v>
      </c>
      <c r="G249" s="5">
        <v>23.19</v>
      </c>
      <c r="H249" s="4">
        <v>0</v>
      </c>
    </row>
    <row r="250" spans="1:8" x14ac:dyDescent="0.2">
      <c r="A250" s="2" t="s">
        <v>41</v>
      </c>
      <c r="B250" s="4">
        <v>4</v>
      </c>
      <c r="C250" s="5">
        <v>0.94</v>
      </c>
      <c r="D250" s="4">
        <v>4</v>
      </c>
      <c r="E250" s="5">
        <v>1.44</v>
      </c>
      <c r="F250" s="4">
        <v>0</v>
      </c>
      <c r="G250" s="5">
        <v>0</v>
      </c>
      <c r="H250" s="4">
        <v>0</v>
      </c>
    </row>
    <row r="251" spans="1:8" x14ac:dyDescent="0.2">
      <c r="A251" s="2" t="s">
        <v>42</v>
      </c>
      <c r="B251" s="4">
        <v>34</v>
      </c>
      <c r="C251" s="5">
        <v>7.98</v>
      </c>
      <c r="D251" s="4">
        <v>27</v>
      </c>
      <c r="E251" s="5">
        <v>9.7100000000000009</v>
      </c>
      <c r="F251" s="4">
        <v>6</v>
      </c>
      <c r="G251" s="5">
        <v>4.3499999999999996</v>
      </c>
      <c r="H251" s="4">
        <v>0</v>
      </c>
    </row>
    <row r="252" spans="1:8" x14ac:dyDescent="0.2">
      <c r="A252" s="2" t="s">
        <v>43</v>
      </c>
      <c r="B252" s="4">
        <v>16</v>
      </c>
      <c r="C252" s="5">
        <v>3.76</v>
      </c>
      <c r="D252" s="4">
        <v>13</v>
      </c>
      <c r="E252" s="5">
        <v>4.68</v>
      </c>
      <c r="F252" s="4">
        <v>2</v>
      </c>
      <c r="G252" s="5">
        <v>1.45</v>
      </c>
      <c r="H252" s="4">
        <v>0</v>
      </c>
    </row>
    <row r="253" spans="1:8" x14ac:dyDescent="0.2">
      <c r="A253" s="2" t="s">
        <v>44</v>
      </c>
      <c r="B253" s="4">
        <v>85</v>
      </c>
      <c r="C253" s="5">
        <v>19.95</v>
      </c>
      <c r="D253" s="4">
        <v>69</v>
      </c>
      <c r="E253" s="5">
        <v>24.82</v>
      </c>
      <c r="F253" s="4">
        <v>16</v>
      </c>
      <c r="G253" s="5">
        <v>11.59</v>
      </c>
      <c r="H253" s="4">
        <v>0</v>
      </c>
    </row>
    <row r="254" spans="1:8" x14ac:dyDescent="0.2">
      <c r="A254" s="2" t="s">
        <v>45</v>
      </c>
      <c r="B254" s="4">
        <v>56</v>
      </c>
      <c r="C254" s="5">
        <v>13.15</v>
      </c>
      <c r="D254" s="4">
        <v>49</v>
      </c>
      <c r="E254" s="5">
        <v>17.63</v>
      </c>
      <c r="F254" s="4">
        <v>7</v>
      </c>
      <c r="G254" s="5">
        <v>5.07</v>
      </c>
      <c r="H254" s="4">
        <v>0</v>
      </c>
    </row>
    <row r="255" spans="1:8" x14ac:dyDescent="0.2">
      <c r="A255" s="2" t="s">
        <v>46</v>
      </c>
      <c r="B255" s="4">
        <v>15</v>
      </c>
      <c r="C255" s="5">
        <v>3.52</v>
      </c>
      <c r="D255" s="4">
        <v>9</v>
      </c>
      <c r="E255" s="5">
        <v>3.24</v>
      </c>
      <c r="F255" s="4">
        <v>1</v>
      </c>
      <c r="G255" s="5">
        <v>0.72</v>
      </c>
      <c r="H255" s="4">
        <v>0</v>
      </c>
    </row>
    <row r="256" spans="1:8" x14ac:dyDescent="0.2">
      <c r="A256" s="2" t="s">
        <v>47</v>
      </c>
      <c r="B256" s="4">
        <v>18</v>
      </c>
      <c r="C256" s="5">
        <v>4.2300000000000004</v>
      </c>
      <c r="D256" s="4">
        <v>5</v>
      </c>
      <c r="E256" s="5">
        <v>1.8</v>
      </c>
      <c r="F256" s="4">
        <v>13</v>
      </c>
      <c r="G256" s="5">
        <v>9.42</v>
      </c>
      <c r="H256" s="4">
        <v>0</v>
      </c>
    </row>
    <row r="257" spans="1:8" x14ac:dyDescent="0.2">
      <c r="A257" s="2" t="s">
        <v>48</v>
      </c>
      <c r="B257" s="4">
        <v>19</v>
      </c>
      <c r="C257" s="5">
        <v>4.46</v>
      </c>
      <c r="D257" s="4">
        <v>9</v>
      </c>
      <c r="E257" s="5">
        <v>3.24</v>
      </c>
      <c r="F257" s="4">
        <v>8</v>
      </c>
      <c r="G257" s="5">
        <v>5.8</v>
      </c>
      <c r="H257" s="4">
        <v>0</v>
      </c>
    </row>
    <row r="258" spans="1:8" x14ac:dyDescent="0.2">
      <c r="A258" s="1" t="s">
        <v>16</v>
      </c>
      <c r="B258" s="4">
        <v>184</v>
      </c>
      <c r="C258" s="5">
        <v>99.990000000000009</v>
      </c>
      <c r="D258" s="4">
        <v>124</v>
      </c>
      <c r="E258" s="5">
        <v>100.00000000000001</v>
      </c>
      <c r="F258" s="4">
        <v>55</v>
      </c>
      <c r="G258" s="5">
        <v>100</v>
      </c>
      <c r="H258" s="4">
        <v>2</v>
      </c>
    </row>
    <row r="259" spans="1:8" x14ac:dyDescent="0.2">
      <c r="A259" s="2" t="s">
        <v>34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35</v>
      </c>
      <c r="B260" s="4">
        <v>24</v>
      </c>
      <c r="C260" s="5">
        <v>13.04</v>
      </c>
      <c r="D260" s="4">
        <v>14</v>
      </c>
      <c r="E260" s="5">
        <v>11.29</v>
      </c>
      <c r="F260" s="4">
        <v>10</v>
      </c>
      <c r="G260" s="5">
        <v>18.18</v>
      </c>
      <c r="H260" s="4">
        <v>0</v>
      </c>
    </row>
    <row r="261" spans="1:8" x14ac:dyDescent="0.2">
      <c r="A261" s="2" t="s">
        <v>36</v>
      </c>
      <c r="B261" s="4">
        <v>18</v>
      </c>
      <c r="C261" s="5">
        <v>9.7799999999999994</v>
      </c>
      <c r="D261" s="4">
        <v>6</v>
      </c>
      <c r="E261" s="5">
        <v>4.84</v>
      </c>
      <c r="F261" s="4">
        <v>12</v>
      </c>
      <c r="G261" s="5">
        <v>21.82</v>
      </c>
      <c r="H261" s="4">
        <v>0</v>
      </c>
    </row>
    <row r="262" spans="1:8" x14ac:dyDescent="0.2">
      <c r="A262" s="2" t="s">
        <v>37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2">
      <c r="A263" s="2" t="s">
        <v>38</v>
      </c>
      <c r="B263" s="4">
        <v>1</v>
      </c>
      <c r="C263" s="5">
        <v>0.54</v>
      </c>
      <c r="D263" s="4">
        <v>0</v>
      </c>
      <c r="E263" s="5">
        <v>0</v>
      </c>
      <c r="F263" s="4">
        <v>1</v>
      </c>
      <c r="G263" s="5">
        <v>1.82</v>
      </c>
      <c r="H263" s="4">
        <v>0</v>
      </c>
    </row>
    <row r="264" spans="1:8" x14ac:dyDescent="0.2">
      <c r="A264" s="2" t="s">
        <v>39</v>
      </c>
      <c r="B264" s="4">
        <v>0</v>
      </c>
      <c r="C264" s="5">
        <v>0</v>
      </c>
      <c r="D264" s="4">
        <v>0</v>
      </c>
      <c r="E264" s="5">
        <v>0</v>
      </c>
      <c r="F264" s="4">
        <v>0</v>
      </c>
      <c r="G264" s="5">
        <v>0</v>
      </c>
      <c r="H264" s="4">
        <v>0</v>
      </c>
    </row>
    <row r="265" spans="1:8" x14ac:dyDescent="0.2">
      <c r="A265" s="2" t="s">
        <v>40</v>
      </c>
      <c r="B265" s="4">
        <v>67</v>
      </c>
      <c r="C265" s="5">
        <v>36.409999999999997</v>
      </c>
      <c r="D265" s="4">
        <v>50</v>
      </c>
      <c r="E265" s="5">
        <v>40.32</v>
      </c>
      <c r="F265" s="4">
        <v>16</v>
      </c>
      <c r="G265" s="5">
        <v>29.09</v>
      </c>
      <c r="H265" s="4">
        <v>1</v>
      </c>
    </row>
    <row r="266" spans="1:8" x14ac:dyDescent="0.2">
      <c r="A266" s="2" t="s">
        <v>41</v>
      </c>
      <c r="B266" s="4">
        <v>0</v>
      </c>
      <c r="C266" s="5">
        <v>0</v>
      </c>
      <c r="D266" s="4">
        <v>0</v>
      </c>
      <c r="E266" s="5">
        <v>0</v>
      </c>
      <c r="F266" s="4">
        <v>0</v>
      </c>
      <c r="G266" s="5">
        <v>0</v>
      </c>
      <c r="H266" s="4">
        <v>0</v>
      </c>
    </row>
    <row r="267" spans="1:8" x14ac:dyDescent="0.2">
      <c r="A267" s="2" t="s">
        <v>42</v>
      </c>
      <c r="B267" s="4">
        <v>12</v>
      </c>
      <c r="C267" s="5">
        <v>6.52</v>
      </c>
      <c r="D267" s="4">
        <v>10</v>
      </c>
      <c r="E267" s="5">
        <v>8.06</v>
      </c>
      <c r="F267" s="4">
        <v>2</v>
      </c>
      <c r="G267" s="5">
        <v>3.64</v>
      </c>
      <c r="H267" s="4">
        <v>0</v>
      </c>
    </row>
    <row r="268" spans="1:8" x14ac:dyDescent="0.2">
      <c r="A268" s="2" t="s">
        <v>43</v>
      </c>
      <c r="B268" s="4">
        <v>4</v>
      </c>
      <c r="C268" s="5">
        <v>2.17</v>
      </c>
      <c r="D268" s="4">
        <v>4</v>
      </c>
      <c r="E268" s="5">
        <v>3.23</v>
      </c>
      <c r="F268" s="4">
        <v>0</v>
      </c>
      <c r="G268" s="5">
        <v>0</v>
      </c>
      <c r="H268" s="4">
        <v>0</v>
      </c>
    </row>
    <row r="269" spans="1:8" x14ac:dyDescent="0.2">
      <c r="A269" s="2" t="s">
        <v>44</v>
      </c>
      <c r="B269" s="4">
        <v>19</v>
      </c>
      <c r="C269" s="5">
        <v>10.33</v>
      </c>
      <c r="D269" s="4">
        <v>13</v>
      </c>
      <c r="E269" s="5">
        <v>10.48</v>
      </c>
      <c r="F269" s="4">
        <v>5</v>
      </c>
      <c r="G269" s="5">
        <v>9.09</v>
      </c>
      <c r="H269" s="4">
        <v>0</v>
      </c>
    </row>
    <row r="270" spans="1:8" x14ac:dyDescent="0.2">
      <c r="A270" s="2" t="s">
        <v>45</v>
      </c>
      <c r="B270" s="4">
        <v>22</v>
      </c>
      <c r="C270" s="5">
        <v>11.96</v>
      </c>
      <c r="D270" s="4">
        <v>20</v>
      </c>
      <c r="E270" s="5">
        <v>16.13</v>
      </c>
      <c r="F270" s="4">
        <v>2</v>
      </c>
      <c r="G270" s="5">
        <v>3.64</v>
      </c>
      <c r="H270" s="4">
        <v>0</v>
      </c>
    </row>
    <row r="271" spans="1:8" x14ac:dyDescent="0.2">
      <c r="A271" s="2" t="s">
        <v>46</v>
      </c>
      <c r="B271" s="4">
        <v>2</v>
      </c>
      <c r="C271" s="5">
        <v>1.0900000000000001</v>
      </c>
      <c r="D271" s="4">
        <v>1</v>
      </c>
      <c r="E271" s="5">
        <v>0.81</v>
      </c>
      <c r="F271" s="4">
        <v>0</v>
      </c>
      <c r="G271" s="5">
        <v>0</v>
      </c>
      <c r="H271" s="4">
        <v>0</v>
      </c>
    </row>
    <row r="272" spans="1:8" x14ac:dyDescent="0.2">
      <c r="A272" s="2" t="s">
        <v>47</v>
      </c>
      <c r="B272" s="4">
        <v>9</v>
      </c>
      <c r="C272" s="5">
        <v>4.8899999999999997</v>
      </c>
      <c r="D272" s="4">
        <v>4</v>
      </c>
      <c r="E272" s="5">
        <v>3.23</v>
      </c>
      <c r="F272" s="4">
        <v>4</v>
      </c>
      <c r="G272" s="5">
        <v>7.27</v>
      </c>
      <c r="H272" s="4">
        <v>0</v>
      </c>
    </row>
    <row r="273" spans="1:8" x14ac:dyDescent="0.2">
      <c r="A273" s="2" t="s">
        <v>48</v>
      </c>
      <c r="B273" s="4">
        <v>6</v>
      </c>
      <c r="C273" s="5">
        <v>3.26</v>
      </c>
      <c r="D273" s="4">
        <v>2</v>
      </c>
      <c r="E273" s="5">
        <v>1.61</v>
      </c>
      <c r="F273" s="4">
        <v>3</v>
      </c>
      <c r="G273" s="5">
        <v>5.45</v>
      </c>
      <c r="H273" s="4">
        <v>1</v>
      </c>
    </row>
    <row r="274" spans="1:8" x14ac:dyDescent="0.2">
      <c r="A274" s="1" t="s">
        <v>17</v>
      </c>
      <c r="B274" s="4">
        <v>285</v>
      </c>
      <c r="C274" s="5">
        <v>99.99</v>
      </c>
      <c r="D274" s="4">
        <v>196</v>
      </c>
      <c r="E274" s="5">
        <v>100</v>
      </c>
      <c r="F274" s="4">
        <v>80</v>
      </c>
      <c r="G274" s="5">
        <v>100</v>
      </c>
      <c r="H274" s="4">
        <v>1</v>
      </c>
    </row>
    <row r="275" spans="1:8" x14ac:dyDescent="0.2">
      <c r="A275" s="2" t="s">
        <v>34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35</v>
      </c>
      <c r="B276" s="4">
        <v>48</v>
      </c>
      <c r="C276" s="5">
        <v>16.84</v>
      </c>
      <c r="D276" s="4">
        <v>27</v>
      </c>
      <c r="E276" s="5">
        <v>13.78</v>
      </c>
      <c r="F276" s="4">
        <v>21</v>
      </c>
      <c r="G276" s="5">
        <v>26.25</v>
      </c>
      <c r="H276" s="4">
        <v>0</v>
      </c>
    </row>
    <row r="277" spans="1:8" x14ac:dyDescent="0.2">
      <c r="A277" s="2" t="s">
        <v>36</v>
      </c>
      <c r="B277" s="4">
        <v>15</v>
      </c>
      <c r="C277" s="5">
        <v>5.26</v>
      </c>
      <c r="D277" s="4">
        <v>6</v>
      </c>
      <c r="E277" s="5">
        <v>3.06</v>
      </c>
      <c r="F277" s="4">
        <v>9</v>
      </c>
      <c r="G277" s="5">
        <v>11.25</v>
      </c>
      <c r="H277" s="4">
        <v>0</v>
      </c>
    </row>
    <row r="278" spans="1:8" x14ac:dyDescent="0.2">
      <c r="A278" s="2" t="s">
        <v>37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2">
      <c r="A279" s="2" t="s">
        <v>38</v>
      </c>
      <c r="B279" s="4">
        <v>2</v>
      </c>
      <c r="C279" s="5">
        <v>0.7</v>
      </c>
      <c r="D279" s="4">
        <v>0</v>
      </c>
      <c r="E279" s="5">
        <v>0</v>
      </c>
      <c r="F279" s="4">
        <v>2</v>
      </c>
      <c r="G279" s="5">
        <v>2.5</v>
      </c>
      <c r="H279" s="4">
        <v>0</v>
      </c>
    </row>
    <row r="280" spans="1:8" x14ac:dyDescent="0.2">
      <c r="A280" s="2" t="s">
        <v>39</v>
      </c>
      <c r="B280" s="4">
        <v>3</v>
      </c>
      <c r="C280" s="5">
        <v>1.05</v>
      </c>
      <c r="D280" s="4">
        <v>1</v>
      </c>
      <c r="E280" s="5">
        <v>0.51</v>
      </c>
      <c r="F280" s="4">
        <v>2</v>
      </c>
      <c r="G280" s="5">
        <v>2.5</v>
      </c>
      <c r="H280" s="4">
        <v>0</v>
      </c>
    </row>
    <row r="281" spans="1:8" x14ac:dyDescent="0.2">
      <c r="A281" s="2" t="s">
        <v>40</v>
      </c>
      <c r="B281" s="4">
        <v>81</v>
      </c>
      <c r="C281" s="5">
        <v>28.42</v>
      </c>
      <c r="D281" s="4">
        <v>59</v>
      </c>
      <c r="E281" s="5">
        <v>30.1</v>
      </c>
      <c r="F281" s="4">
        <v>22</v>
      </c>
      <c r="G281" s="5">
        <v>27.5</v>
      </c>
      <c r="H281" s="4">
        <v>0</v>
      </c>
    </row>
    <row r="282" spans="1:8" x14ac:dyDescent="0.2">
      <c r="A282" s="2" t="s">
        <v>41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2">
      <c r="A283" s="2" t="s">
        <v>42</v>
      </c>
      <c r="B283" s="4">
        <v>9</v>
      </c>
      <c r="C283" s="5">
        <v>3.16</v>
      </c>
      <c r="D283" s="4">
        <v>5</v>
      </c>
      <c r="E283" s="5">
        <v>2.5499999999999998</v>
      </c>
      <c r="F283" s="4">
        <v>4</v>
      </c>
      <c r="G283" s="5">
        <v>5</v>
      </c>
      <c r="H283" s="4">
        <v>0</v>
      </c>
    </row>
    <row r="284" spans="1:8" x14ac:dyDescent="0.2">
      <c r="A284" s="2" t="s">
        <v>43</v>
      </c>
      <c r="B284" s="4">
        <v>7</v>
      </c>
      <c r="C284" s="5">
        <v>2.46</v>
      </c>
      <c r="D284" s="4">
        <v>5</v>
      </c>
      <c r="E284" s="5">
        <v>2.5499999999999998</v>
      </c>
      <c r="F284" s="4">
        <v>2</v>
      </c>
      <c r="G284" s="5">
        <v>2.5</v>
      </c>
      <c r="H284" s="4">
        <v>0</v>
      </c>
    </row>
    <row r="285" spans="1:8" x14ac:dyDescent="0.2">
      <c r="A285" s="2" t="s">
        <v>44</v>
      </c>
      <c r="B285" s="4">
        <v>33</v>
      </c>
      <c r="C285" s="5">
        <v>11.58</v>
      </c>
      <c r="D285" s="4">
        <v>29</v>
      </c>
      <c r="E285" s="5">
        <v>14.8</v>
      </c>
      <c r="F285" s="4">
        <v>4</v>
      </c>
      <c r="G285" s="5">
        <v>5</v>
      </c>
      <c r="H285" s="4">
        <v>0</v>
      </c>
    </row>
    <row r="286" spans="1:8" x14ac:dyDescent="0.2">
      <c r="A286" s="2" t="s">
        <v>45</v>
      </c>
      <c r="B286" s="4">
        <v>46</v>
      </c>
      <c r="C286" s="5">
        <v>16.14</v>
      </c>
      <c r="D286" s="4">
        <v>44</v>
      </c>
      <c r="E286" s="5">
        <v>22.45</v>
      </c>
      <c r="F286" s="4">
        <v>2</v>
      </c>
      <c r="G286" s="5">
        <v>2.5</v>
      </c>
      <c r="H286" s="4">
        <v>0</v>
      </c>
    </row>
    <row r="287" spans="1:8" x14ac:dyDescent="0.2">
      <c r="A287" s="2" t="s">
        <v>46</v>
      </c>
      <c r="B287" s="4">
        <v>12</v>
      </c>
      <c r="C287" s="5">
        <v>4.21</v>
      </c>
      <c r="D287" s="4">
        <v>6</v>
      </c>
      <c r="E287" s="5">
        <v>3.06</v>
      </c>
      <c r="F287" s="4">
        <v>0</v>
      </c>
      <c r="G287" s="5">
        <v>0</v>
      </c>
      <c r="H287" s="4">
        <v>0</v>
      </c>
    </row>
    <row r="288" spans="1:8" x14ac:dyDescent="0.2">
      <c r="A288" s="2" t="s">
        <v>47</v>
      </c>
      <c r="B288" s="4">
        <v>17</v>
      </c>
      <c r="C288" s="5">
        <v>5.96</v>
      </c>
      <c r="D288" s="4">
        <v>6</v>
      </c>
      <c r="E288" s="5">
        <v>3.06</v>
      </c>
      <c r="F288" s="4">
        <v>10</v>
      </c>
      <c r="G288" s="5">
        <v>12.5</v>
      </c>
      <c r="H288" s="4">
        <v>0</v>
      </c>
    </row>
    <row r="289" spans="1:8" x14ac:dyDescent="0.2">
      <c r="A289" s="2" t="s">
        <v>48</v>
      </c>
      <c r="B289" s="4">
        <v>12</v>
      </c>
      <c r="C289" s="5">
        <v>4.21</v>
      </c>
      <c r="D289" s="4">
        <v>8</v>
      </c>
      <c r="E289" s="5">
        <v>4.08</v>
      </c>
      <c r="F289" s="4">
        <v>2</v>
      </c>
      <c r="G289" s="5">
        <v>2.5</v>
      </c>
      <c r="H289" s="4">
        <v>1</v>
      </c>
    </row>
    <row r="290" spans="1:8" x14ac:dyDescent="0.2">
      <c r="A290" s="1" t="s">
        <v>18</v>
      </c>
      <c r="B290" s="4">
        <v>639</v>
      </c>
      <c r="C290" s="5">
        <v>99.99</v>
      </c>
      <c r="D290" s="4">
        <v>358</v>
      </c>
      <c r="E290" s="5">
        <v>100.00999999999999</v>
      </c>
      <c r="F290" s="4">
        <v>260</v>
      </c>
      <c r="G290" s="5">
        <v>100.00999999999999</v>
      </c>
      <c r="H290" s="4">
        <v>2</v>
      </c>
    </row>
    <row r="291" spans="1:8" x14ac:dyDescent="0.2">
      <c r="A291" s="2" t="s">
        <v>34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35</v>
      </c>
      <c r="B292" s="4">
        <v>99</v>
      </c>
      <c r="C292" s="5">
        <v>15.49</v>
      </c>
      <c r="D292" s="4">
        <v>34</v>
      </c>
      <c r="E292" s="5">
        <v>9.5</v>
      </c>
      <c r="F292" s="4">
        <v>65</v>
      </c>
      <c r="G292" s="5">
        <v>25</v>
      </c>
      <c r="H292" s="4">
        <v>0</v>
      </c>
    </row>
    <row r="293" spans="1:8" x14ac:dyDescent="0.2">
      <c r="A293" s="2" t="s">
        <v>36</v>
      </c>
      <c r="B293" s="4">
        <v>42</v>
      </c>
      <c r="C293" s="5">
        <v>6.57</v>
      </c>
      <c r="D293" s="4">
        <v>14</v>
      </c>
      <c r="E293" s="5">
        <v>3.91</v>
      </c>
      <c r="F293" s="4">
        <v>28</v>
      </c>
      <c r="G293" s="5">
        <v>10.77</v>
      </c>
      <c r="H293" s="4">
        <v>0</v>
      </c>
    </row>
    <row r="294" spans="1:8" x14ac:dyDescent="0.2">
      <c r="A294" s="2" t="s">
        <v>37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38</v>
      </c>
      <c r="B295" s="4">
        <v>3</v>
      </c>
      <c r="C295" s="5">
        <v>0.47</v>
      </c>
      <c r="D295" s="4">
        <v>1</v>
      </c>
      <c r="E295" s="5">
        <v>0.28000000000000003</v>
      </c>
      <c r="F295" s="4">
        <v>2</v>
      </c>
      <c r="G295" s="5">
        <v>0.77</v>
      </c>
      <c r="H295" s="4">
        <v>0</v>
      </c>
    </row>
    <row r="296" spans="1:8" x14ac:dyDescent="0.2">
      <c r="A296" s="2" t="s">
        <v>39</v>
      </c>
      <c r="B296" s="4">
        <v>4</v>
      </c>
      <c r="C296" s="5">
        <v>0.63</v>
      </c>
      <c r="D296" s="4">
        <v>0</v>
      </c>
      <c r="E296" s="5">
        <v>0</v>
      </c>
      <c r="F296" s="4">
        <v>4</v>
      </c>
      <c r="G296" s="5">
        <v>1.54</v>
      </c>
      <c r="H296" s="4">
        <v>0</v>
      </c>
    </row>
    <row r="297" spans="1:8" x14ac:dyDescent="0.2">
      <c r="A297" s="2" t="s">
        <v>40</v>
      </c>
      <c r="B297" s="4">
        <v>155</v>
      </c>
      <c r="C297" s="5">
        <v>24.26</v>
      </c>
      <c r="D297" s="4">
        <v>79</v>
      </c>
      <c r="E297" s="5">
        <v>22.07</v>
      </c>
      <c r="F297" s="4">
        <v>74</v>
      </c>
      <c r="G297" s="5">
        <v>28.46</v>
      </c>
      <c r="H297" s="4">
        <v>2</v>
      </c>
    </row>
    <row r="298" spans="1:8" x14ac:dyDescent="0.2">
      <c r="A298" s="2" t="s">
        <v>41</v>
      </c>
      <c r="B298" s="4">
        <v>5</v>
      </c>
      <c r="C298" s="5">
        <v>0.78</v>
      </c>
      <c r="D298" s="4">
        <v>2</v>
      </c>
      <c r="E298" s="5">
        <v>0.56000000000000005</v>
      </c>
      <c r="F298" s="4">
        <v>3</v>
      </c>
      <c r="G298" s="5">
        <v>1.1499999999999999</v>
      </c>
      <c r="H298" s="4">
        <v>0</v>
      </c>
    </row>
    <row r="299" spans="1:8" x14ac:dyDescent="0.2">
      <c r="A299" s="2" t="s">
        <v>42</v>
      </c>
      <c r="B299" s="4">
        <v>42</v>
      </c>
      <c r="C299" s="5">
        <v>6.57</v>
      </c>
      <c r="D299" s="4">
        <v>17</v>
      </c>
      <c r="E299" s="5">
        <v>4.75</v>
      </c>
      <c r="F299" s="4">
        <v>23</v>
      </c>
      <c r="G299" s="5">
        <v>8.85</v>
      </c>
      <c r="H299" s="4">
        <v>0</v>
      </c>
    </row>
    <row r="300" spans="1:8" x14ac:dyDescent="0.2">
      <c r="A300" s="2" t="s">
        <v>43</v>
      </c>
      <c r="B300" s="4">
        <v>20</v>
      </c>
      <c r="C300" s="5">
        <v>3.13</v>
      </c>
      <c r="D300" s="4">
        <v>7</v>
      </c>
      <c r="E300" s="5">
        <v>1.96</v>
      </c>
      <c r="F300" s="4">
        <v>12</v>
      </c>
      <c r="G300" s="5">
        <v>4.62</v>
      </c>
      <c r="H300" s="4">
        <v>0</v>
      </c>
    </row>
    <row r="301" spans="1:8" x14ac:dyDescent="0.2">
      <c r="A301" s="2" t="s">
        <v>44</v>
      </c>
      <c r="B301" s="4">
        <v>65</v>
      </c>
      <c r="C301" s="5">
        <v>10.17</v>
      </c>
      <c r="D301" s="4">
        <v>55</v>
      </c>
      <c r="E301" s="5">
        <v>15.36</v>
      </c>
      <c r="F301" s="4">
        <v>10</v>
      </c>
      <c r="G301" s="5">
        <v>3.85</v>
      </c>
      <c r="H301" s="4">
        <v>0</v>
      </c>
    </row>
    <row r="302" spans="1:8" x14ac:dyDescent="0.2">
      <c r="A302" s="2" t="s">
        <v>45</v>
      </c>
      <c r="B302" s="4">
        <v>116</v>
      </c>
      <c r="C302" s="5">
        <v>18.149999999999999</v>
      </c>
      <c r="D302" s="4">
        <v>103</v>
      </c>
      <c r="E302" s="5">
        <v>28.77</v>
      </c>
      <c r="F302" s="4">
        <v>12</v>
      </c>
      <c r="G302" s="5">
        <v>4.62</v>
      </c>
      <c r="H302" s="4">
        <v>0</v>
      </c>
    </row>
    <row r="303" spans="1:8" x14ac:dyDescent="0.2">
      <c r="A303" s="2" t="s">
        <v>46</v>
      </c>
      <c r="B303" s="4">
        <v>30</v>
      </c>
      <c r="C303" s="5">
        <v>4.6900000000000004</v>
      </c>
      <c r="D303" s="4">
        <v>16</v>
      </c>
      <c r="E303" s="5">
        <v>4.47</v>
      </c>
      <c r="F303" s="4">
        <v>5</v>
      </c>
      <c r="G303" s="5">
        <v>1.92</v>
      </c>
      <c r="H303" s="4">
        <v>0</v>
      </c>
    </row>
    <row r="304" spans="1:8" x14ac:dyDescent="0.2">
      <c r="A304" s="2" t="s">
        <v>47</v>
      </c>
      <c r="B304" s="4">
        <v>31</v>
      </c>
      <c r="C304" s="5">
        <v>4.8499999999999996</v>
      </c>
      <c r="D304" s="4">
        <v>17</v>
      </c>
      <c r="E304" s="5">
        <v>4.75</v>
      </c>
      <c r="F304" s="4">
        <v>9</v>
      </c>
      <c r="G304" s="5">
        <v>3.46</v>
      </c>
      <c r="H304" s="4">
        <v>0</v>
      </c>
    </row>
    <row r="305" spans="1:8" x14ac:dyDescent="0.2">
      <c r="A305" s="2" t="s">
        <v>48</v>
      </c>
      <c r="B305" s="4">
        <v>27</v>
      </c>
      <c r="C305" s="5">
        <v>4.2300000000000004</v>
      </c>
      <c r="D305" s="4">
        <v>13</v>
      </c>
      <c r="E305" s="5">
        <v>3.63</v>
      </c>
      <c r="F305" s="4">
        <v>13</v>
      </c>
      <c r="G305" s="5">
        <v>5</v>
      </c>
      <c r="H305" s="4">
        <v>0</v>
      </c>
    </row>
    <row r="306" spans="1:8" x14ac:dyDescent="0.2">
      <c r="A306" s="1" t="s">
        <v>19</v>
      </c>
      <c r="B306" s="4">
        <v>619</v>
      </c>
      <c r="C306" s="5">
        <v>99.98</v>
      </c>
      <c r="D306" s="4">
        <v>289</v>
      </c>
      <c r="E306" s="5">
        <v>100.01</v>
      </c>
      <c r="F306" s="4">
        <v>324</v>
      </c>
      <c r="G306" s="5">
        <v>100.02</v>
      </c>
      <c r="H306" s="4">
        <v>3</v>
      </c>
    </row>
    <row r="307" spans="1:8" x14ac:dyDescent="0.2">
      <c r="A307" s="2" t="s">
        <v>34</v>
      </c>
      <c r="B307" s="4">
        <v>1</v>
      </c>
      <c r="C307" s="5">
        <v>0.16</v>
      </c>
      <c r="D307" s="4">
        <v>0</v>
      </c>
      <c r="E307" s="5">
        <v>0</v>
      </c>
      <c r="F307" s="4">
        <v>1</v>
      </c>
      <c r="G307" s="5">
        <v>0.31</v>
      </c>
      <c r="H307" s="4">
        <v>0</v>
      </c>
    </row>
    <row r="308" spans="1:8" x14ac:dyDescent="0.2">
      <c r="A308" s="2" t="s">
        <v>35</v>
      </c>
      <c r="B308" s="4">
        <v>76</v>
      </c>
      <c r="C308" s="5">
        <v>12.28</v>
      </c>
      <c r="D308" s="4">
        <v>21</v>
      </c>
      <c r="E308" s="5">
        <v>7.27</v>
      </c>
      <c r="F308" s="4">
        <v>55</v>
      </c>
      <c r="G308" s="5">
        <v>16.98</v>
      </c>
      <c r="H308" s="4">
        <v>0</v>
      </c>
    </row>
    <row r="309" spans="1:8" x14ac:dyDescent="0.2">
      <c r="A309" s="2" t="s">
        <v>36</v>
      </c>
      <c r="B309" s="4">
        <v>38</v>
      </c>
      <c r="C309" s="5">
        <v>6.14</v>
      </c>
      <c r="D309" s="4">
        <v>18</v>
      </c>
      <c r="E309" s="5">
        <v>6.23</v>
      </c>
      <c r="F309" s="4">
        <v>20</v>
      </c>
      <c r="G309" s="5">
        <v>6.17</v>
      </c>
      <c r="H309" s="4">
        <v>0</v>
      </c>
    </row>
    <row r="310" spans="1:8" x14ac:dyDescent="0.2">
      <c r="A310" s="2" t="s">
        <v>37</v>
      </c>
      <c r="B310" s="4">
        <v>2</v>
      </c>
      <c r="C310" s="5">
        <v>0.32</v>
      </c>
      <c r="D310" s="4">
        <v>0</v>
      </c>
      <c r="E310" s="5">
        <v>0</v>
      </c>
      <c r="F310" s="4">
        <v>1</v>
      </c>
      <c r="G310" s="5">
        <v>0.31</v>
      </c>
      <c r="H310" s="4">
        <v>0</v>
      </c>
    </row>
    <row r="311" spans="1:8" x14ac:dyDescent="0.2">
      <c r="A311" s="2" t="s">
        <v>38</v>
      </c>
      <c r="B311" s="4">
        <v>2</v>
      </c>
      <c r="C311" s="5">
        <v>0.32</v>
      </c>
      <c r="D311" s="4">
        <v>0</v>
      </c>
      <c r="E311" s="5">
        <v>0</v>
      </c>
      <c r="F311" s="4">
        <v>2</v>
      </c>
      <c r="G311" s="5">
        <v>0.62</v>
      </c>
      <c r="H311" s="4">
        <v>0</v>
      </c>
    </row>
    <row r="312" spans="1:8" x14ac:dyDescent="0.2">
      <c r="A312" s="2" t="s">
        <v>39</v>
      </c>
      <c r="B312" s="4">
        <v>22</v>
      </c>
      <c r="C312" s="5">
        <v>3.55</v>
      </c>
      <c r="D312" s="4">
        <v>5</v>
      </c>
      <c r="E312" s="5">
        <v>1.73</v>
      </c>
      <c r="F312" s="4">
        <v>17</v>
      </c>
      <c r="G312" s="5">
        <v>5.25</v>
      </c>
      <c r="H312" s="4">
        <v>0</v>
      </c>
    </row>
    <row r="313" spans="1:8" x14ac:dyDescent="0.2">
      <c r="A313" s="2" t="s">
        <v>40</v>
      </c>
      <c r="B313" s="4">
        <v>164</v>
      </c>
      <c r="C313" s="5">
        <v>26.49</v>
      </c>
      <c r="D313" s="4">
        <v>59</v>
      </c>
      <c r="E313" s="5">
        <v>20.420000000000002</v>
      </c>
      <c r="F313" s="4">
        <v>105</v>
      </c>
      <c r="G313" s="5">
        <v>32.409999999999997</v>
      </c>
      <c r="H313" s="4">
        <v>0</v>
      </c>
    </row>
    <row r="314" spans="1:8" x14ac:dyDescent="0.2">
      <c r="A314" s="2" t="s">
        <v>41</v>
      </c>
      <c r="B314" s="4">
        <v>6</v>
      </c>
      <c r="C314" s="5">
        <v>0.97</v>
      </c>
      <c r="D314" s="4">
        <v>0</v>
      </c>
      <c r="E314" s="5">
        <v>0</v>
      </c>
      <c r="F314" s="4">
        <v>5</v>
      </c>
      <c r="G314" s="5">
        <v>1.54</v>
      </c>
      <c r="H314" s="4">
        <v>0</v>
      </c>
    </row>
    <row r="315" spans="1:8" x14ac:dyDescent="0.2">
      <c r="A315" s="2" t="s">
        <v>42</v>
      </c>
      <c r="B315" s="4">
        <v>82</v>
      </c>
      <c r="C315" s="5">
        <v>13.25</v>
      </c>
      <c r="D315" s="4">
        <v>43</v>
      </c>
      <c r="E315" s="5">
        <v>14.88</v>
      </c>
      <c r="F315" s="4">
        <v>38</v>
      </c>
      <c r="G315" s="5">
        <v>11.73</v>
      </c>
      <c r="H315" s="4">
        <v>0</v>
      </c>
    </row>
    <row r="316" spans="1:8" x14ac:dyDescent="0.2">
      <c r="A316" s="2" t="s">
        <v>43</v>
      </c>
      <c r="B316" s="4">
        <v>28</v>
      </c>
      <c r="C316" s="5">
        <v>4.5199999999999996</v>
      </c>
      <c r="D316" s="4">
        <v>12</v>
      </c>
      <c r="E316" s="5">
        <v>4.1500000000000004</v>
      </c>
      <c r="F316" s="4">
        <v>14</v>
      </c>
      <c r="G316" s="5">
        <v>4.32</v>
      </c>
      <c r="H316" s="4">
        <v>2</v>
      </c>
    </row>
    <row r="317" spans="1:8" x14ac:dyDescent="0.2">
      <c r="A317" s="2" t="s">
        <v>44</v>
      </c>
      <c r="B317" s="4">
        <v>51</v>
      </c>
      <c r="C317" s="5">
        <v>8.24</v>
      </c>
      <c r="D317" s="4">
        <v>40</v>
      </c>
      <c r="E317" s="5">
        <v>13.84</v>
      </c>
      <c r="F317" s="4">
        <v>11</v>
      </c>
      <c r="G317" s="5">
        <v>3.4</v>
      </c>
      <c r="H317" s="4">
        <v>0</v>
      </c>
    </row>
    <row r="318" spans="1:8" x14ac:dyDescent="0.2">
      <c r="A318" s="2" t="s">
        <v>45</v>
      </c>
      <c r="B318" s="4">
        <v>75</v>
      </c>
      <c r="C318" s="5">
        <v>12.12</v>
      </c>
      <c r="D318" s="4">
        <v>57</v>
      </c>
      <c r="E318" s="5">
        <v>19.72</v>
      </c>
      <c r="F318" s="4">
        <v>18</v>
      </c>
      <c r="G318" s="5">
        <v>5.56</v>
      </c>
      <c r="H318" s="4">
        <v>0</v>
      </c>
    </row>
    <row r="319" spans="1:8" x14ac:dyDescent="0.2">
      <c r="A319" s="2" t="s">
        <v>46</v>
      </c>
      <c r="B319" s="4">
        <v>16</v>
      </c>
      <c r="C319" s="5">
        <v>2.58</v>
      </c>
      <c r="D319" s="4">
        <v>10</v>
      </c>
      <c r="E319" s="5">
        <v>3.46</v>
      </c>
      <c r="F319" s="4">
        <v>5</v>
      </c>
      <c r="G319" s="5">
        <v>1.54</v>
      </c>
      <c r="H319" s="4">
        <v>1</v>
      </c>
    </row>
    <row r="320" spans="1:8" x14ac:dyDescent="0.2">
      <c r="A320" s="2" t="s">
        <v>47</v>
      </c>
      <c r="B320" s="4">
        <v>29</v>
      </c>
      <c r="C320" s="5">
        <v>4.68</v>
      </c>
      <c r="D320" s="4">
        <v>13</v>
      </c>
      <c r="E320" s="5">
        <v>4.5</v>
      </c>
      <c r="F320" s="4">
        <v>16</v>
      </c>
      <c r="G320" s="5">
        <v>4.9400000000000004</v>
      </c>
      <c r="H320" s="4">
        <v>0</v>
      </c>
    </row>
    <row r="321" spans="1:8" x14ac:dyDescent="0.2">
      <c r="A321" s="2" t="s">
        <v>48</v>
      </c>
      <c r="B321" s="4">
        <v>27</v>
      </c>
      <c r="C321" s="5">
        <v>4.3600000000000003</v>
      </c>
      <c r="D321" s="4">
        <v>11</v>
      </c>
      <c r="E321" s="5">
        <v>3.81</v>
      </c>
      <c r="F321" s="4">
        <v>16</v>
      </c>
      <c r="G321" s="5">
        <v>4.9400000000000004</v>
      </c>
      <c r="H321" s="4">
        <v>0</v>
      </c>
    </row>
    <row r="322" spans="1:8" x14ac:dyDescent="0.2">
      <c r="A322" s="1" t="s">
        <v>20</v>
      </c>
      <c r="B322" s="4">
        <v>210</v>
      </c>
      <c r="C322" s="5">
        <v>100</v>
      </c>
      <c r="D322" s="4">
        <v>140</v>
      </c>
      <c r="E322" s="5">
        <v>100.01</v>
      </c>
      <c r="F322" s="4">
        <v>64</v>
      </c>
      <c r="G322" s="5">
        <v>100.02</v>
      </c>
      <c r="H322" s="4">
        <v>1</v>
      </c>
    </row>
    <row r="323" spans="1:8" x14ac:dyDescent="0.2">
      <c r="A323" s="2" t="s">
        <v>34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35</v>
      </c>
      <c r="B324" s="4">
        <v>25</v>
      </c>
      <c r="C324" s="5">
        <v>11.9</v>
      </c>
      <c r="D324" s="4">
        <v>12</v>
      </c>
      <c r="E324" s="5">
        <v>8.57</v>
      </c>
      <c r="F324" s="4">
        <v>13</v>
      </c>
      <c r="G324" s="5">
        <v>20.309999999999999</v>
      </c>
      <c r="H324" s="4">
        <v>0</v>
      </c>
    </row>
    <row r="325" spans="1:8" x14ac:dyDescent="0.2">
      <c r="A325" s="2" t="s">
        <v>36</v>
      </c>
      <c r="B325" s="4">
        <v>16</v>
      </c>
      <c r="C325" s="5">
        <v>7.62</v>
      </c>
      <c r="D325" s="4">
        <v>7</v>
      </c>
      <c r="E325" s="5">
        <v>5</v>
      </c>
      <c r="F325" s="4">
        <v>9</v>
      </c>
      <c r="G325" s="5">
        <v>14.06</v>
      </c>
      <c r="H325" s="4">
        <v>0</v>
      </c>
    </row>
    <row r="326" spans="1:8" x14ac:dyDescent="0.2">
      <c r="A326" s="2" t="s">
        <v>37</v>
      </c>
      <c r="B326" s="4">
        <v>0</v>
      </c>
      <c r="C326" s="5">
        <v>0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2">
      <c r="A327" s="2" t="s">
        <v>38</v>
      </c>
      <c r="B327" s="4">
        <v>3</v>
      </c>
      <c r="C327" s="5">
        <v>1.43</v>
      </c>
      <c r="D327" s="4">
        <v>1</v>
      </c>
      <c r="E327" s="5">
        <v>0.71</v>
      </c>
      <c r="F327" s="4">
        <v>2</v>
      </c>
      <c r="G327" s="5">
        <v>3.13</v>
      </c>
      <c r="H327" s="4">
        <v>0</v>
      </c>
    </row>
    <row r="328" spans="1:8" x14ac:dyDescent="0.2">
      <c r="A328" s="2" t="s">
        <v>39</v>
      </c>
      <c r="B328" s="4">
        <v>3</v>
      </c>
      <c r="C328" s="5">
        <v>1.43</v>
      </c>
      <c r="D328" s="4">
        <v>0</v>
      </c>
      <c r="E328" s="5">
        <v>0</v>
      </c>
      <c r="F328" s="4">
        <v>2</v>
      </c>
      <c r="G328" s="5">
        <v>3.13</v>
      </c>
      <c r="H328" s="4">
        <v>1</v>
      </c>
    </row>
    <row r="329" spans="1:8" x14ac:dyDescent="0.2">
      <c r="A329" s="2" t="s">
        <v>40</v>
      </c>
      <c r="B329" s="4">
        <v>46</v>
      </c>
      <c r="C329" s="5">
        <v>21.9</v>
      </c>
      <c r="D329" s="4">
        <v>32</v>
      </c>
      <c r="E329" s="5">
        <v>22.86</v>
      </c>
      <c r="F329" s="4">
        <v>14</v>
      </c>
      <c r="G329" s="5">
        <v>21.88</v>
      </c>
      <c r="H329" s="4">
        <v>0</v>
      </c>
    </row>
    <row r="330" spans="1:8" x14ac:dyDescent="0.2">
      <c r="A330" s="2" t="s">
        <v>41</v>
      </c>
      <c r="B330" s="4">
        <v>1</v>
      </c>
      <c r="C330" s="5">
        <v>0.48</v>
      </c>
      <c r="D330" s="4">
        <v>0</v>
      </c>
      <c r="E330" s="5">
        <v>0</v>
      </c>
      <c r="F330" s="4">
        <v>1</v>
      </c>
      <c r="G330" s="5">
        <v>1.56</v>
      </c>
      <c r="H330" s="4">
        <v>0</v>
      </c>
    </row>
    <row r="331" spans="1:8" x14ac:dyDescent="0.2">
      <c r="A331" s="2" t="s">
        <v>42</v>
      </c>
      <c r="B331" s="4">
        <v>12</v>
      </c>
      <c r="C331" s="5">
        <v>5.71</v>
      </c>
      <c r="D331" s="4">
        <v>11</v>
      </c>
      <c r="E331" s="5">
        <v>7.86</v>
      </c>
      <c r="F331" s="4">
        <v>1</v>
      </c>
      <c r="G331" s="5">
        <v>1.56</v>
      </c>
      <c r="H331" s="4">
        <v>0</v>
      </c>
    </row>
    <row r="332" spans="1:8" x14ac:dyDescent="0.2">
      <c r="A332" s="2" t="s">
        <v>43</v>
      </c>
      <c r="B332" s="4">
        <v>8</v>
      </c>
      <c r="C332" s="5">
        <v>3.81</v>
      </c>
      <c r="D332" s="4">
        <v>6</v>
      </c>
      <c r="E332" s="5">
        <v>4.29</v>
      </c>
      <c r="F332" s="4">
        <v>2</v>
      </c>
      <c r="G332" s="5">
        <v>3.13</v>
      </c>
      <c r="H332" s="4">
        <v>0</v>
      </c>
    </row>
    <row r="333" spans="1:8" x14ac:dyDescent="0.2">
      <c r="A333" s="2" t="s">
        <v>44</v>
      </c>
      <c r="B333" s="4">
        <v>40</v>
      </c>
      <c r="C333" s="5">
        <v>19.05</v>
      </c>
      <c r="D333" s="4">
        <v>34</v>
      </c>
      <c r="E333" s="5">
        <v>24.29</v>
      </c>
      <c r="F333" s="4">
        <v>6</v>
      </c>
      <c r="G333" s="5">
        <v>9.3800000000000008</v>
      </c>
      <c r="H333" s="4">
        <v>0</v>
      </c>
    </row>
    <row r="334" spans="1:8" x14ac:dyDescent="0.2">
      <c r="A334" s="2" t="s">
        <v>45</v>
      </c>
      <c r="B334" s="4">
        <v>36</v>
      </c>
      <c r="C334" s="5">
        <v>17.14</v>
      </c>
      <c r="D334" s="4">
        <v>31</v>
      </c>
      <c r="E334" s="5">
        <v>22.14</v>
      </c>
      <c r="F334" s="4">
        <v>4</v>
      </c>
      <c r="G334" s="5">
        <v>6.25</v>
      </c>
      <c r="H334" s="4">
        <v>0</v>
      </c>
    </row>
    <row r="335" spans="1:8" x14ac:dyDescent="0.2">
      <c r="A335" s="2" t="s">
        <v>46</v>
      </c>
      <c r="B335" s="4">
        <v>5</v>
      </c>
      <c r="C335" s="5">
        <v>2.38</v>
      </c>
      <c r="D335" s="4">
        <v>0</v>
      </c>
      <c r="E335" s="5">
        <v>0</v>
      </c>
      <c r="F335" s="4">
        <v>2</v>
      </c>
      <c r="G335" s="5">
        <v>3.13</v>
      </c>
      <c r="H335" s="4">
        <v>0</v>
      </c>
    </row>
    <row r="336" spans="1:8" x14ac:dyDescent="0.2">
      <c r="A336" s="2" t="s">
        <v>47</v>
      </c>
      <c r="B336" s="4">
        <v>1</v>
      </c>
      <c r="C336" s="5">
        <v>0.48</v>
      </c>
      <c r="D336" s="4">
        <v>0</v>
      </c>
      <c r="E336" s="5">
        <v>0</v>
      </c>
      <c r="F336" s="4">
        <v>1</v>
      </c>
      <c r="G336" s="5">
        <v>1.56</v>
      </c>
      <c r="H336" s="4">
        <v>0</v>
      </c>
    </row>
    <row r="337" spans="1:8" x14ac:dyDescent="0.2">
      <c r="A337" s="2" t="s">
        <v>48</v>
      </c>
      <c r="B337" s="4">
        <v>14</v>
      </c>
      <c r="C337" s="5">
        <v>6.67</v>
      </c>
      <c r="D337" s="4">
        <v>6</v>
      </c>
      <c r="E337" s="5">
        <v>4.29</v>
      </c>
      <c r="F337" s="4">
        <v>7</v>
      </c>
      <c r="G337" s="5">
        <v>10.94</v>
      </c>
      <c r="H337" s="4">
        <v>0</v>
      </c>
    </row>
    <row r="338" spans="1:8" x14ac:dyDescent="0.2">
      <c r="A338" s="1" t="s">
        <v>21</v>
      </c>
      <c r="B338" s="4">
        <v>274</v>
      </c>
      <c r="C338" s="5">
        <v>99.95999999999998</v>
      </c>
      <c r="D338" s="4">
        <v>143</v>
      </c>
      <c r="E338" s="5">
        <v>100.01999999999998</v>
      </c>
      <c r="F338" s="4">
        <v>120</v>
      </c>
      <c r="G338" s="5">
        <v>99.99</v>
      </c>
      <c r="H338" s="4">
        <v>2</v>
      </c>
    </row>
    <row r="339" spans="1:8" x14ac:dyDescent="0.2">
      <c r="A339" s="2" t="s">
        <v>34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35</v>
      </c>
      <c r="B340" s="4">
        <v>40</v>
      </c>
      <c r="C340" s="5">
        <v>14.6</v>
      </c>
      <c r="D340" s="4">
        <v>15</v>
      </c>
      <c r="E340" s="5">
        <v>10.49</v>
      </c>
      <c r="F340" s="4">
        <v>25</v>
      </c>
      <c r="G340" s="5">
        <v>20.83</v>
      </c>
      <c r="H340" s="4">
        <v>0</v>
      </c>
    </row>
    <row r="341" spans="1:8" x14ac:dyDescent="0.2">
      <c r="A341" s="2" t="s">
        <v>36</v>
      </c>
      <c r="B341" s="4">
        <v>23</v>
      </c>
      <c r="C341" s="5">
        <v>8.39</v>
      </c>
      <c r="D341" s="4">
        <v>7</v>
      </c>
      <c r="E341" s="5">
        <v>4.9000000000000004</v>
      </c>
      <c r="F341" s="4">
        <v>16</v>
      </c>
      <c r="G341" s="5">
        <v>13.33</v>
      </c>
      <c r="H341" s="4">
        <v>0</v>
      </c>
    </row>
    <row r="342" spans="1:8" x14ac:dyDescent="0.2">
      <c r="A342" s="2" t="s">
        <v>37</v>
      </c>
      <c r="B342" s="4">
        <v>1</v>
      </c>
      <c r="C342" s="5">
        <v>0.36</v>
      </c>
      <c r="D342" s="4">
        <v>0</v>
      </c>
      <c r="E342" s="5">
        <v>0</v>
      </c>
      <c r="F342" s="4">
        <v>1</v>
      </c>
      <c r="G342" s="5">
        <v>0.83</v>
      </c>
      <c r="H342" s="4">
        <v>0</v>
      </c>
    </row>
    <row r="343" spans="1:8" x14ac:dyDescent="0.2">
      <c r="A343" s="2" t="s">
        <v>38</v>
      </c>
      <c r="B343" s="4">
        <v>1</v>
      </c>
      <c r="C343" s="5">
        <v>0.36</v>
      </c>
      <c r="D343" s="4">
        <v>0</v>
      </c>
      <c r="E343" s="5">
        <v>0</v>
      </c>
      <c r="F343" s="4">
        <v>1</v>
      </c>
      <c r="G343" s="5">
        <v>0.83</v>
      </c>
      <c r="H343" s="4">
        <v>0</v>
      </c>
    </row>
    <row r="344" spans="1:8" x14ac:dyDescent="0.2">
      <c r="A344" s="2" t="s">
        <v>39</v>
      </c>
      <c r="B344" s="4">
        <v>3</v>
      </c>
      <c r="C344" s="5">
        <v>1.0900000000000001</v>
      </c>
      <c r="D344" s="4">
        <v>0</v>
      </c>
      <c r="E344" s="5">
        <v>0</v>
      </c>
      <c r="F344" s="4">
        <v>3</v>
      </c>
      <c r="G344" s="5">
        <v>2.5</v>
      </c>
      <c r="H344" s="4">
        <v>0</v>
      </c>
    </row>
    <row r="345" spans="1:8" x14ac:dyDescent="0.2">
      <c r="A345" s="2" t="s">
        <v>40</v>
      </c>
      <c r="B345" s="4">
        <v>71</v>
      </c>
      <c r="C345" s="5">
        <v>25.91</v>
      </c>
      <c r="D345" s="4">
        <v>45</v>
      </c>
      <c r="E345" s="5">
        <v>31.47</v>
      </c>
      <c r="F345" s="4">
        <v>24</v>
      </c>
      <c r="G345" s="5">
        <v>20</v>
      </c>
      <c r="H345" s="4">
        <v>2</v>
      </c>
    </row>
    <row r="346" spans="1:8" x14ac:dyDescent="0.2">
      <c r="A346" s="2" t="s">
        <v>41</v>
      </c>
      <c r="B346" s="4">
        <v>1</v>
      </c>
      <c r="C346" s="5">
        <v>0.36</v>
      </c>
      <c r="D346" s="4">
        <v>0</v>
      </c>
      <c r="E346" s="5">
        <v>0</v>
      </c>
      <c r="F346" s="4">
        <v>1</v>
      </c>
      <c r="G346" s="5">
        <v>0.83</v>
      </c>
      <c r="H346" s="4">
        <v>0</v>
      </c>
    </row>
    <row r="347" spans="1:8" x14ac:dyDescent="0.2">
      <c r="A347" s="2" t="s">
        <v>42</v>
      </c>
      <c r="B347" s="4">
        <v>7</v>
      </c>
      <c r="C347" s="5">
        <v>2.5499999999999998</v>
      </c>
      <c r="D347" s="4">
        <v>1</v>
      </c>
      <c r="E347" s="5">
        <v>0.7</v>
      </c>
      <c r="F347" s="4">
        <v>5</v>
      </c>
      <c r="G347" s="5">
        <v>4.17</v>
      </c>
      <c r="H347" s="4">
        <v>0</v>
      </c>
    </row>
    <row r="348" spans="1:8" x14ac:dyDescent="0.2">
      <c r="A348" s="2" t="s">
        <v>43</v>
      </c>
      <c r="B348" s="4">
        <v>7</v>
      </c>
      <c r="C348" s="5">
        <v>2.5499999999999998</v>
      </c>
      <c r="D348" s="4">
        <v>4</v>
      </c>
      <c r="E348" s="5">
        <v>2.8</v>
      </c>
      <c r="F348" s="4">
        <v>3</v>
      </c>
      <c r="G348" s="5">
        <v>2.5</v>
      </c>
      <c r="H348" s="4">
        <v>0</v>
      </c>
    </row>
    <row r="349" spans="1:8" x14ac:dyDescent="0.2">
      <c r="A349" s="2" t="s">
        <v>44</v>
      </c>
      <c r="B349" s="4">
        <v>31</v>
      </c>
      <c r="C349" s="5">
        <v>11.31</v>
      </c>
      <c r="D349" s="4">
        <v>20</v>
      </c>
      <c r="E349" s="5">
        <v>13.99</v>
      </c>
      <c r="F349" s="4">
        <v>10</v>
      </c>
      <c r="G349" s="5">
        <v>8.33</v>
      </c>
      <c r="H349" s="4">
        <v>0</v>
      </c>
    </row>
    <row r="350" spans="1:8" x14ac:dyDescent="0.2">
      <c r="A350" s="2" t="s">
        <v>45</v>
      </c>
      <c r="B350" s="4">
        <v>45</v>
      </c>
      <c r="C350" s="5">
        <v>16.420000000000002</v>
      </c>
      <c r="D350" s="4">
        <v>39</v>
      </c>
      <c r="E350" s="5">
        <v>27.27</v>
      </c>
      <c r="F350" s="4">
        <v>6</v>
      </c>
      <c r="G350" s="5">
        <v>5</v>
      </c>
      <c r="H350" s="4">
        <v>0</v>
      </c>
    </row>
    <row r="351" spans="1:8" x14ac:dyDescent="0.2">
      <c r="A351" s="2" t="s">
        <v>46</v>
      </c>
      <c r="B351" s="4">
        <v>12</v>
      </c>
      <c r="C351" s="5">
        <v>4.38</v>
      </c>
      <c r="D351" s="4">
        <v>3</v>
      </c>
      <c r="E351" s="5">
        <v>2.1</v>
      </c>
      <c r="F351" s="4">
        <v>2</v>
      </c>
      <c r="G351" s="5">
        <v>1.67</v>
      </c>
      <c r="H351" s="4">
        <v>0</v>
      </c>
    </row>
    <row r="352" spans="1:8" x14ac:dyDescent="0.2">
      <c r="A352" s="2" t="s">
        <v>47</v>
      </c>
      <c r="B352" s="4">
        <v>20</v>
      </c>
      <c r="C352" s="5">
        <v>7.3</v>
      </c>
      <c r="D352" s="4">
        <v>6</v>
      </c>
      <c r="E352" s="5">
        <v>4.2</v>
      </c>
      <c r="F352" s="4">
        <v>14</v>
      </c>
      <c r="G352" s="5">
        <v>11.67</v>
      </c>
      <c r="H352" s="4">
        <v>0</v>
      </c>
    </row>
    <row r="353" spans="1:8" x14ac:dyDescent="0.2">
      <c r="A353" s="2" t="s">
        <v>48</v>
      </c>
      <c r="B353" s="4">
        <v>12</v>
      </c>
      <c r="C353" s="5">
        <v>4.38</v>
      </c>
      <c r="D353" s="4">
        <v>3</v>
      </c>
      <c r="E353" s="5">
        <v>2.1</v>
      </c>
      <c r="F353" s="4">
        <v>9</v>
      </c>
      <c r="G353" s="5">
        <v>7.5</v>
      </c>
      <c r="H353" s="4">
        <v>0</v>
      </c>
    </row>
    <row r="354" spans="1:8" x14ac:dyDescent="0.2">
      <c r="A354" s="1" t="s">
        <v>22</v>
      </c>
      <c r="B354" s="4">
        <v>232</v>
      </c>
      <c r="C354" s="5">
        <v>100</v>
      </c>
      <c r="D354" s="4">
        <v>146</v>
      </c>
      <c r="E354" s="5">
        <v>99.98</v>
      </c>
      <c r="F354" s="4">
        <v>83</v>
      </c>
      <c r="G354" s="5">
        <v>99.970000000000013</v>
      </c>
      <c r="H354" s="4">
        <v>0</v>
      </c>
    </row>
    <row r="355" spans="1:8" x14ac:dyDescent="0.2">
      <c r="A355" s="2" t="s">
        <v>34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35</v>
      </c>
      <c r="B356" s="4">
        <v>37</v>
      </c>
      <c r="C356" s="5">
        <v>15.95</v>
      </c>
      <c r="D356" s="4">
        <v>20</v>
      </c>
      <c r="E356" s="5">
        <v>13.7</v>
      </c>
      <c r="F356" s="4">
        <v>17</v>
      </c>
      <c r="G356" s="5">
        <v>20.48</v>
      </c>
      <c r="H356" s="4">
        <v>0</v>
      </c>
    </row>
    <row r="357" spans="1:8" x14ac:dyDescent="0.2">
      <c r="A357" s="2" t="s">
        <v>36</v>
      </c>
      <c r="B357" s="4">
        <v>20</v>
      </c>
      <c r="C357" s="5">
        <v>8.6199999999999992</v>
      </c>
      <c r="D357" s="4">
        <v>11</v>
      </c>
      <c r="E357" s="5">
        <v>7.53</v>
      </c>
      <c r="F357" s="4">
        <v>9</v>
      </c>
      <c r="G357" s="5">
        <v>10.84</v>
      </c>
      <c r="H357" s="4">
        <v>0</v>
      </c>
    </row>
    <row r="358" spans="1:8" x14ac:dyDescent="0.2">
      <c r="A358" s="2" t="s">
        <v>37</v>
      </c>
      <c r="B358" s="4">
        <v>1</v>
      </c>
      <c r="C358" s="5">
        <v>0.43</v>
      </c>
      <c r="D358" s="4">
        <v>0</v>
      </c>
      <c r="E358" s="5">
        <v>0</v>
      </c>
      <c r="F358" s="4">
        <v>1</v>
      </c>
      <c r="G358" s="5">
        <v>1.2</v>
      </c>
      <c r="H358" s="4">
        <v>0</v>
      </c>
    </row>
    <row r="359" spans="1:8" x14ac:dyDescent="0.2">
      <c r="A359" s="2" t="s">
        <v>38</v>
      </c>
      <c r="B359" s="4">
        <v>2</v>
      </c>
      <c r="C359" s="5">
        <v>0.86</v>
      </c>
      <c r="D359" s="4">
        <v>0</v>
      </c>
      <c r="E359" s="5">
        <v>0</v>
      </c>
      <c r="F359" s="4">
        <v>2</v>
      </c>
      <c r="G359" s="5">
        <v>2.41</v>
      </c>
      <c r="H359" s="4">
        <v>0</v>
      </c>
    </row>
    <row r="360" spans="1:8" x14ac:dyDescent="0.2">
      <c r="A360" s="2" t="s">
        <v>39</v>
      </c>
      <c r="B360" s="4">
        <v>3</v>
      </c>
      <c r="C360" s="5">
        <v>1.29</v>
      </c>
      <c r="D360" s="4">
        <v>2</v>
      </c>
      <c r="E360" s="5">
        <v>1.37</v>
      </c>
      <c r="F360" s="4">
        <v>1</v>
      </c>
      <c r="G360" s="5">
        <v>1.2</v>
      </c>
      <c r="H360" s="4">
        <v>0</v>
      </c>
    </row>
    <row r="361" spans="1:8" x14ac:dyDescent="0.2">
      <c r="A361" s="2" t="s">
        <v>40</v>
      </c>
      <c r="B361" s="4">
        <v>58</v>
      </c>
      <c r="C361" s="5">
        <v>25</v>
      </c>
      <c r="D361" s="4">
        <v>34</v>
      </c>
      <c r="E361" s="5">
        <v>23.29</v>
      </c>
      <c r="F361" s="4">
        <v>24</v>
      </c>
      <c r="G361" s="5">
        <v>28.92</v>
      </c>
      <c r="H361" s="4">
        <v>0</v>
      </c>
    </row>
    <row r="362" spans="1:8" x14ac:dyDescent="0.2">
      <c r="A362" s="2" t="s">
        <v>41</v>
      </c>
      <c r="B362" s="4">
        <v>0</v>
      </c>
      <c r="C362" s="5">
        <v>0</v>
      </c>
      <c r="D362" s="4">
        <v>0</v>
      </c>
      <c r="E362" s="5">
        <v>0</v>
      </c>
      <c r="F362" s="4">
        <v>0</v>
      </c>
      <c r="G362" s="5">
        <v>0</v>
      </c>
      <c r="H362" s="4">
        <v>0</v>
      </c>
    </row>
    <row r="363" spans="1:8" x14ac:dyDescent="0.2">
      <c r="A363" s="2" t="s">
        <v>42</v>
      </c>
      <c r="B363" s="4">
        <v>20</v>
      </c>
      <c r="C363" s="5">
        <v>8.6199999999999992</v>
      </c>
      <c r="D363" s="4">
        <v>13</v>
      </c>
      <c r="E363" s="5">
        <v>8.9</v>
      </c>
      <c r="F363" s="4">
        <v>5</v>
      </c>
      <c r="G363" s="5">
        <v>6.02</v>
      </c>
      <c r="H363" s="4">
        <v>0</v>
      </c>
    </row>
    <row r="364" spans="1:8" x14ac:dyDescent="0.2">
      <c r="A364" s="2" t="s">
        <v>43</v>
      </c>
      <c r="B364" s="4">
        <v>8</v>
      </c>
      <c r="C364" s="5">
        <v>3.45</v>
      </c>
      <c r="D364" s="4">
        <v>6</v>
      </c>
      <c r="E364" s="5">
        <v>4.1100000000000003</v>
      </c>
      <c r="F364" s="4">
        <v>2</v>
      </c>
      <c r="G364" s="5">
        <v>2.41</v>
      </c>
      <c r="H364" s="4">
        <v>0</v>
      </c>
    </row>
    <row r="365" spans="1:8" x14ac:dyDescent="0.2">
      <c r="A365" s="2" t="s">
        <v>44</v>
      </c>
      <c r="B365" s="4">
        <v>34</v>
      </c>
      <c r="C365" s="5">
        <v>14.66</v>
      </c>
      <c r="D365" s="4">
        <v>25</v>
      </c>
      <c r="E365" s="5">
        <v>17.12</v>
      </c>
      <c r="F365" s="4">
        <v>9</v>
      </c>
      <c r="G365" s="5">
        <v>10.84</v>
      </c>
      <c r="H365" s="4">
        <v>0</v>
      </c>
    </row>
    <row r="366" spans="1:8" x14ac:dyDescent="0.2">
      <c r="A366" s="2" t="s">
        <v>45</v>
      </c>
      <c r="B366" s="4">
        <v>26</v>
      </c>
      <c r="C366" s="5">
        <v>11.21</v>
      </c>
      <c r="D366" s="4">
        <v>25</v>
      </c>
      <c r="E366" s="5">
        <v>17.12</v>
      </c>
      <c r="F366" s="4">
        <v>1</v>
      </c>
      <c r="G366" s="5">
        <v>1.2</v>
      </c>
      <c r="H366" s="4">
        <v>0</v>
      </c>
    </row>
    <row r="367" spans="1:8" x14ac:dyDescent="0.2">
      <c r="A367" s="2" t="s">
        <v>46</v>
      </c>
      <c r="B367" s="4">
        <v>4</v>
      </c>
      <c r="C367" s="5">
        <v>1.72</v>
      </c>
      <c r="D367" s="4">
        <v>3</v>
      </c>
      <c r="E367" s="5">
        <v>2.0499999999999998</v>
      </c>
      <c r="F367" s="4">
        <v>0</v>
      </c>
      <c r="G367" s="5">
        <v>0</v>
      </c>
      <c r="H367" s="4">
        <v>0</v>
      </c>
    </row>
    <row r="368" spans="1:8" x14ac:dyDescent="0.2">
      <c r="A368" s="2" t="s">
        <v>47</v>
      </c>
      <c r="B368" s="4">
        <v>12</v>
      </c>
      <c r="C368" s="5">
        <v>5.17</v>
      </c>
      <c r="D368" s="4">
        <v>5</v>
      </c>
      <c r="E368" s="5">
        <v>3.42</v>
      </c>
      <c r="F368" s="4">
        <v>7</v>
      </c>
      <c r="G368" s="5">
        <v>8.43</v>
      </c>
      <c r="H368" s="4">
        <v>0</v>
      </c>
    </row>
    <row r="369" spans="1:8" x14ac:dyDescent="0.2">
      <c r="A369" s="2" t="s">
        <v>48</v>
      </c>
      <c r="B369" s="4">
        <v>7</v>
      </c>
      <c r="C369" s="5">
        <v>3.02</v>
      </c>
      <c r="D369" s="4">
        <v>2</v>
      </c>
      <c r="E369" s="5">
        <v>1.37</v>
      </c>
      <c r="F369" s="4">
        <v>5</v>
      </c>
      <c r="G369" s="5">
        <v>6.02</v>
      </c>
      <c r="H369" s="4">
        <v>0</v>
      </c>
    </row>
    <row r="370" spans="1:8" x14ac:dyDescent="0.2">
      <c r="A370" s="1" t="s">
        <v>23</v>
      </c>
      <c r="B370" s="4">
        <v>104</v>
      </c>
      <c r="C370" s="5">
        <v>100.01000000000002</v>
      </c>
      <c r="D370" s="4">
        <v>69</v>
      </c>
      <c r="E370" s="5">
        <v>100</v>
      </c>
      <c r="F370" s="4">
        <v>28</v>
      </c>
      <c r="G370" s="5">
        <v>99.989999999999981</v>
      </c>
      <c r="H370" s="4">
        <v>0</v>
      </c>
    </row>
    <row r="371" spans="1:8" x14ac:dyDescent="0.2">
      <c r="A371" s="2" t="s">
        <v>34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35</v>
      </c>
      <c r="B372" s="4">
        <v>19</v>
      </c>
      <c r="C372" s="5">
        <v>18.27</v>
      </c>
      <c r="D372" s="4">
        <v>6</v>
      </c>
      <c r="E372" s="5">
        <v>8.6999999999999993</v>
      </c>
      <c r="F372" s="4">
        <v>13</v>
      </c>
      <c r="G372" s="5">
        <v>46.43</v>
      </c>
      <c r="H372" s="4">
        <v>0</v>
      </c>
    </row>
    <row r="373" spans="1:8" x14ac:dyDescent="0.2">
      <c r="A373" s="2" t="s">
        <v>36</v>
      </c>
      <c r="B373" s="4">
        <v>10</v>
      </c>
      <c r="C373" s="5">
        <v>9.6199999999999992</v>
      </c>
      <c r="D373" s="4">
        <v>7</v>
      </c>
      <c r="E373" s="5">
        <v>10.14</v>
      </c>
      <c r="F373" s="4">
        <v>3</v>
      </c>
      <c r="G373" s="5">
        <v>10.71</v>
      </c>
      <c r="H373" s="4">
        <v>0</v>
      </c>
    </row>
    <row r="374" spans="1:8" x14ac:dyDescent="0.2">
      <c r="A374" s="2" t="s">
        <v>37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2">
      <c r="A375" s="2" t="s">
        <v>38</v>
      </c>
      <c r="B375" s="4">
        <v>0</v>
      </c>
      <c r="C375" s="5">
        <v>0</v>
      </c>
      <c r="D375" s="4">
        <v>0</v>
      </c>
      <c r="E375" s="5">
        <v>0</v>
      </c>
      <c r="F375" s="4">
        <v>0</v>
      </c>
      <c r="G375" s="5">
        <v>0</v>
      </c>
      <c r="H375" s="4">
        <v>0</v>
      </c>
    </row>
    <row r="376" spans="1:8" x14ac:dyDescent="0.2">
      <c r="A376" s="2" t="s">
        <v>39</v>
      </c>
      <c r="B376" s="4">
        <v>0</v>
      </c>
      <c r="C376" s="5">
        <v>0</v>
      </c>
      <c r="D376" s="4">
        <v>0</v>
      </c>
      <c r="E376" s="5">
        <v>0</v>
      </c>
      <c r="F376" s="4">
        <v>0</v>
      </c>
      <c r="G376" s="5">
        <v>0</v>
      </c>
      <c r="H376" s="4">
        <v>0</v>
      </c>
    </row>
    <row r="377" spans="1:8" x14ac:dyDescent="0.2">
      <c r="A377" s="2" t="s">
        <v>40</v>
      </c>
      <c r="B377" s="4">
        <v>31</v>
      </c>
      <c r="C377" s="5">
        <v>29.81</v>
      </c>
      <c r="D377" s="4">
        <v>28</v>
      </c>
      <c r="E377" s="5">
        <v>40.58</v>
      </c>
      <c r="F377" s="4">
        <v>3</v>
      </c>
      <c r="G377" s="5">
        <v>10.71</v>
      </c>
      <c r="H377" s="4">
        <v>0</v>
      </c>
    </row>
    <row r="378" spans="1:8" x14ac:dyDescent="0.2">
      <c r="A378" s="2" t="s">
        <v>41</v>
      </c>
      <c r="B378" s="4">
        <v>0</v>
      </c>
      <c r="C378" s="5">
        <v>0</v>
      </c>
      <c r="D378" s="4">
        <v>0</v>
      </c>
      <c r="E378" s="5">
        <v>0</v>
      </c>
      <c r="F378" s="4">
        <v>0</v>
      </c>
      <c r="G378" s="5">
        <v>0</v>
      </c>
      <c r="H378" s="4">
        <v>0</v>
      </c>
    </row>
    <row r="379" spans="1:8" x14ac:dyDescent="0.2">
      <c r="A379" s="2" t="s">
        <v>42</v>
      </c>
      <c r="B379" s="4">
        <v>0</v>
      </c>
      <c r="C379" s="5">
        <v>0</v>
      </c>
      <c r="D379" s="4">
        <v>0</v>
      </c>
      <c r="E379" s="5">
        <v>0</v>
      </c>
      <c r="F379" s="4">
        <v>0</v>
      </c>
      <c r="G379" s="5">
        <v>0</v>
      </c>
      <c r="H379" s="4">
        <v>0</v>
      </c>
    </row>
    <row r="380" spans="1:8" x14ac:dyDescent="0.2">
      <c r="A380" s="2" t="s">
        <v>43</v>
      </c>
      <c r="B380" s="4">
        <v>1</v>
      </c>
      <c r="C380" s="5">
        <v>0.96</v>
      </c>
      <c r="D380" s="4">
        <v>0</v>
      </c>
      <c r="E380" s="5">
        <v>0</v>
      </c>
      <c r="F380" s="4">
        <v>0</v>
      </c>
      <c r="G380" s="5">
        <v>0</v>
      </c>
      <c r="H380" s="4">
        <v>0</v>
      </c>
    </row>
    <row r="381" spans="1:8" x14ac:dyDescent="0.2">
      <c r="A381" s="2" t="s">
        <v>44</v>
      </c>
      <c r="B381" s="4">
        <v>12</v>
      </c>
      <c r="C381" s="5">
        <v>11.54</v>
      </c>
      <c r="D381" s="4">
        <v>9</v>
      </c>
      <c r="E381" s="5">
        <v>13.04</v>
      </c>
      <c r="F381" s="4">
        <v>2</v>
      </c>
      <c r="G381" s="5">
        <v>7.14</v>
      </c>
      <c r="H381" s="4">
        <v>0</v>
      </c>
    </row>
    <row r="382" spans="1:8" x14ac:dyDescent="0.2">
      <c r="A382" s="2" t="s">
        <v>45</v>
      </c>
      <c r="B382" s="4">
        <v>17</v>
      </c>
      <c r="C382" s="5">
        <v>16.350000000000001</v>
      </c>
      <c r="D382" s="4">
        <v>15</v>
      </c>
      <c r="E382" s="5">
        <v>21.74</v>
      </c>
      <c r="F382" s="4">
        <v>2</v>
      </c>
      <c r="G382" s="5">
        <v>7.14</v>
      </c>
      <c r="H382" s="4">
        <v>0</v>
      </c>
    </row>
    <row r="383" spans="1:8" x14ac:dyDescent="0.2">
      <c r="A383" s="2" t="s">
        <v>46</v>
      </c>
      <c r="B383" s="4">
        <v>5</v>
      </c>
      <c r="C383" s="5">
        <v>4.8099999999999996</v>
      </c>
      <c r="D383" s="4">
        <v>0</v>
      </c>
      <c r="E383" s="5">
        <v>0</v>
      </c>
      <c r="F383" s="4">
        <v>0</v>
      </c>
      <c r="G383" s="5">
        <v>0</v>
      </c>
      <c r="H383" s="4">
        <v>0</v>
      </c>
    </row>
    <row r="384" spans="1:8" x14ac:dyDescent="0.2">
      <c r="A384" s="2" t="s">
        <v>47</v>
      </c>
      <c r="B384" s="4">
        <v>2</v>
      </c>
      <c r="C384" s="5">
        <v>1.92</v>
      </c>
      <c r="D384" s="4">
        <v>1</v>
      </c>
      <c r="E384" s="5">
        <v>1.45</v>
      </c>
      <c r="F384" s="4">
        <v>1</v>
      </c>
      <c r="G384" s="5">
        <v>3.57</v>
      </c>
      <c r="H384" s="4">
        <v>0</v>
      </c>
    </row>
    <row r="385" spans="1:8" x14ac:dyDescent="0.2">
      <c r="A385" s="2" t="s">
        <v>48</v>
      </c>
      <c r="B385" s="4">
        <v>7</v>
      </c>
      <c r="C385" s="5">
        <v>6.73</v>
      </c>
      <c r="D385" s="4">
        <v>3</v>
      </c>
      <c r="E385" s="5">
        <v>4.3499999999999996</v>
      </c>
      <c r="F385" s="4">
        <v>4</v>
      </c>
      <c r="G385" s="5">
        <v>14.29</v>
      </c>
      <c r="H385" s="4">
        <v>0</v>
      </c>
    </row>
    <row r="386" spans="1:8" x14ac:dyDescent="0.2">
      <c r="A386" s="1" t="s">
        <v>24</v>
      </c>
      <c r="B386" s="4">
        <v>282</v>
      </c>
      <c r="C386" s="5">
        <v>99.990000000000009</v>
      </c>
      <c r="D386" s="4">
        <v>175</v>
      </c>
      <c r="E386" s="5">
        <v>99.99</v>
      </c>
      <c r="F386" s="4">
        <v>100</v>
      </c>
      <c r="G386" s="5">
        <v>100</v>
      </c>
      <c r="H386" s="4">
        <v>0</v>
      </c>
    </row>
    <row r="387" spans="1:8" x14ac:dyDescent="0.2">
      <c r="A387" s="2" t="s">
        <v>34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35</v>
      </c>
      <c r="B388" s="4">
        <v>39</v>
      </c>
      <c r="C388" s="5">
        <v>13.83</v>
      </c>
      <c r="D388" s="4">
        <v>24</v>
      </c>
      <c r="E388" s="5">
        <v>13.71</v>
      </c>
      <c r="F388" s="4">
        <v>15</v>
      </c>
      <c r="G388" s="5">
        <v>15</v>
      </c>
      <c r="H388" s="4">
        <v>0</v>
      </c>
    </row>
    <row r="389" spans="1:8" x14ac:dyDescent="0.2">
      <c r="A389" s="2" t="s">
        <v>36</v>
      </c>
      <c r="B389" s="4">
        <v>21</v>
      </c>
      <c r="C389" s="5">
        <v>7.45</v>
      </c>
      <c r="D389" s="4">
        <v>8</v>
      </c>
      <c r="E389" s="5">
        <v>4.57</v>
      </c>
      <c r="F389" s="4">
        <v>13</v>
      </c>
      <c r="G389" s="5">
        <v>13</v>
      </c>
      <c r="H389" s="4">
        <v>0</v>
      </c>
    </row>
    <row r="390" spans="1:8" x14ac:dyDescent="0.2">
      <c r="A390" s="2" t="s">
        <v>37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2">
      <c r="A391" s="2" t="s">
        <v>38</v>
      </c>
      <c r="B391" s="4">
        <v>3</v>
      </c>
      <c r="C391" s="5">
        <v>1.06</v>
      </c>
      <c r="D391" s="4">
        <v>0</v>
      </c>
      <c r="E391" s="5">
        <v>0</v>
      </c>
      <c r="F391" s="4">
        <v>3</v>
      </c>
      <c r="G391" s="5">
        <v>3</v>
      </c>
      <c r="H391" s="4">
        <v>0</v>
      </c>
    </row>
    <row r="392" spans="1:8" x14ac:dyDescent="0.2">
      <c r="A392" s="2" t="s">
        <v>39</v>
      </c>
      <c r="B392" s="4">
        <v>2</v>
      </c>
      <c r="C392" s="5">
        <v>0.71</v>
      </c>
      <c r="D392" s="4">
        <v>0</v>
      </c>
      <c r="E392" s="5">
        <v>0</v>
      </c>
      <c r="F392" s="4">
        <v>2</v>
      </c>
      <c r="G392" s="5">
        <v>2</v>
      </c>
      <c r="H392" s="4">
        <v>0</v>
      </c>
    </row>
    <row r="393" spans="1:8" x14ac:dyDescent="0.2">
      <c r="A393" s="2" t="s">
        <v>40</v>
      </c>
      <c r="B393" s="4">
        <v>81</v>
      </c>
      <c r="C393" s="5">
        <v>28.72</v>
      </c>
      <c r="D393" s="4">
        <v>46</v>
      </c>
      <c r="E393" s="5">
        <v>26.29</v>
      </c>
      <c r="F393" s="4">
        <v>35</v>
      </c>
      <c r="G393" s="5">
        <v>35</v>
      </c>
      <c r="H393" s="4">
        <v>0</v>
      </c>
    </row>
    <row r="394" spans="1:8" x14ac:dyDescent="0.2">
      <c r="A394" s="2" t="s">
        <v>41</v>
      </c>
      <c r="B394" s="4">
        <v>3</v>
      </c>
      <c r="C394" s="5">
        <v>1.06</v>
      </c>
      <c r="D394" s="4">
        <v>1</v>
      </c>
      <c r="E394" s="5">
        <v>0.56999999999999995</v>
      </c>
      <c r="F394" s="4">
        <v>2</v>
      </c>
      <c r="G394" s="5">
        <v>2</v>
      </c>
      <c r="H394" s="4">
        <v>0</v>
      </c>
    </row>
    <row r="395" spans="1:8" x14ac:dyDescent="0.2">
      <c r="A395" s="2" t="s">
        <v>42</v>
      </c>
      <c r="B395" s="4">
        <v>8</v>
      </c>
      <c r="C395" s="5">
        <v>2.84</v>
      </c>
      <c r="D395" s="4">
        <v>1</v>
      </c>
      <c r="E395" s="5">
        <v>0.56999999999999995</v>
      </c>
      <c r="F395" s="4">
        <v>7</v>
      </c>
      <c r="G395" s="5">
        <v>7</v>
      </c>
      <c r="H395" s="4">
        <v>0</v>
      </c>
    </row>
    <row r="396" spans="1:8" x14ac:dyDescent="0.2">
      <c r="A396" s="2" t="s">
        <v>43</v>
      </c>
      <c r="B396" s="4">
        <v>5</v>
      </c>
      <c r="C396" s="5">
        <v>1.77</v>
      </c>
      <c r="D396" s="4">
        <v>3</v>
      </c>
      <c r="E396" s="5">
        <v>1.71</v>
      </c>
      <c r="F396" s="4">
        <v>2</v>
      </c>
      <c r="G396" s="5">
        <v>2</v>
      </c>
      <c r="H396" s="4">
        <v>0</v>
      </c>
    </row>
    <row r="397" spans="1:8" x14ac:dyDescent="0.2">
      <c r="A397" s="2" t="s">
        <v>44</v>
      </c>
      <c r="B397" s="4">
        <v>39</v>
      </c>
      <c r="C397" s="5">
        <v>13.83</v>
      </c>
      <c r="D397" s="4">
        <v>30</v>
      </c>
      <c r="E397" s="5">
        <v>17.14</v>
      </c>
      <c r="F397" s="4">
        <v>8</v>
      </c>
      <c r="G397" s="5">
        <v>8</v>
      </c>
      <c r="H397" s="4">
        <v>0</v>
      </c>
    </row>
    <row r="398" spans="1:8" x14ac:dyDescent="0.2">
      <c r="A398" s="2" t="s">
        <v>45</v>
      </c>
      <c r="B398" s="4">
        <v>55</v>
      </c>
      <c r="C398" s="5">
        <v>19.5</v>
      </c>
      <c r="D398" s="4">
        <v>49</v>
      </c>
      <c r="E398" s="5">
        <v>28</v>
      </c>
      <c r="F398" s="4">
        <v>6</v>
      </c>
      <c r="G398" s="5">
        <v>6</v>
      </c>
      <c r="H398" s="4">
        <v>0</v>
      </c>
    </row>
    <row r="399" spans="1:8" x14ac:dyDescent="0.2">
      <c r="A399" s="2" t="s">
        <v>46</v>
      </c>
      <c r="B399" s="4">
        <v>9</v>
      </c>
      <c r="C399" s="5">
        <v>3.19</v>
      </c>
      <c r="D399" s="4">
        <v>3</v>
      </c>
      <c r="E399" s="5">
        <v>1.71</v>
      </c>
      <c r="F399" s="4">
        <v>0</v>
      </c>
      <c r="G399" s="5">
        <v>0</v>
      </c>
      <c r="H399" s="4">
        <v>0</v>
      </c>
    </row>
    <row r="400" spans="1:8" x14ac:dyDescent="0.2">
      <c r="A400" s="2" t="s">
        <v>47</v>
      </c>
      <c r="B400" s="4">
        <v>7</v>
      </c>
      <c r="C400" s="5">
        <v>2.48</v>
      </c>
      <c r="D400" s="4">
        <v>5</v>
      </c>
      <c r="E400" s="5">
        <v>2.86</v>
      </c>
      <c r="F400" s="4">
        <v>2</v>
      </c>
      <c r="G400" s="5">
        <v>2</v>
      </c>
      <c r="H400" s="4">
        <v>0</v>
      </c>
    </row>
    <row r="401" spans="1:8" x14ac:dyDescent="0.2">
      <c r="A401" s="2" t="s">
        <v>48</v>
      </c>
      <c r="B401" s="4">
        <v>10</v>
      </c>
      <c r="C401" s="5">
        <v>3.55</v>
      </c>
      <c r="D401" s="4">
        <v>5</v>
      </c>
      <c r="E401" s="5">
        <v>2.86</v>
      </c>
      <c r="F401" s="4">
        <v>5</v>
      </c>
      <c r="G401" s="5">
        <v>5</v>
      </c>
      <c r="H401" s="4">
        <v>0</v>
      </c>
    </row>
    <row r="402" spans="1:8" x14ac:dyDescent="0.2">
      <c r="A402" s="1" t="s">
        <v>25</v>
      </c>
      <c r="B402" s="4">
        <v>339</v>
      </c>
      <c r="C402" s="5">
        <v>99.97999999999999</v>
      </c>
      <c r="D402" s="4">
        <v>241</v>
      </c>
      <c r="E402" s="5">
        <v>99.99</v>
      </c>
      <c r="F402" s="4">
        <v>92</v>
      </c>
      <c r="G402" s="5">
        <v>99.99</v>
      </c>
      <c r="H402" s="4">
        <v>1</v>
      </c>
    </row>
    <row r="403" spans="1:8" x14ac:dyDescent="0.2">
      <c r="A403" s="2" t="s">
        <v>34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35</v>
      </c>
      <c r="B404" s="4">
        <v>54</v>
      </c>
      <c r="C404" s="5">
        <v>15.93</v>
      </c>
      <c r="D404" s="4">
        <v>29</v>
      </c>
      <c r="E404" s="5">
        <v>12.03</v>
      </c>
      <c r="F404" s="4">
        <v>25</v>
      </c>
      <c r="G404" s="5">
        <v>27.17</v>
      </c>
      <c r="H404" s="4">
        <v>0</v>
      </c>
    </row>
    <row r="405" spans="1:8" x14ac:dyDescent="0.2">
      <c r="A405" s="2" t="s">
        <v>36</v>
      </c>
      <c r="B405" s="4">
        <v>32</v>
      </c>
      <c r="C405" s="5">
        <v>9.44</v>
      </c>
      <c r="D405" s="4">
        <v>18</v>
      </c>
      <c r="E405" s="5">
        <v>7.47</v>
      </c>
      <c r="F405" s="4">
        <v>14</v>
      </c>
      <c r="G405" s="5">
        <v>15.22</v>
      </c>
      <c r="H405" s="4">
        <v>0</v>
      </c>
    </row>
    <row r="406" spans="1:8" x14ac:dyDescent="0.2">
      <c r="A406" s="2" t="s">
        <v>37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2">
      <c r="A407" s="2" t="s">
        <v>38</v>
      </c>
      <c r="B407" s="4">
        <v>0</v>
      </c>
      <c r="C407" s="5">
        <v>0</v>
      </c>
      <c r="D407" s="4">
        <v>0</v>
      </c>
      <c r="E407" s="5">
        <v>0</v>
      </c>
      <c r="F407" s="4">
        <v>0</v>
      </c>
      <c r="G407" s="5">
        <v>0</v>
      </c>
      <c r="H407" s="4">
        <v>0</v>
      </c>
    </row>
    <row r="408" spans="1:8" x14ac:dyDescent="0.2">
      <c r="A408" s="2" t="s">
        <v>39</v>
      </c>
      <c r="B408" s="4">
        <v>6</v>
      </c>
      <c r="C408" s="5">
        <v>1.77</v>
      </c>
      <c r="D408" s="4">
        <v>2</v>
      </c>
      <c r="E408" s="5">
        <v>0.83</v>
      </c>
      <c r="F408" s="4">
        <v>4</v>
      </c>
      <c r="G408" s="5">
        <v>4.3499999999999996</v>
      </c>
      <c r="H408" s="4">
        <v>0</v>
      </c>
    </row>
    <row r="409" spans="1:8" x14ac:dyDescent="0.2">
      <c r="A409" s="2" t="s">
        <v>40</v>
      </c>
      <c r="B409" s="4">
        <v>80</v>
      </c>
      <c r="C409" s="5">
        <v>23.6</v>
      </c>
      <c r="D409" s="4">
        <v>64</v>
      </c>
      <c r="E409" s="5">
        <v>26.56</v>
      </c>
      <c r="F409" s="4">
        <v>16</v>
      </c>
      <c r="G409" s="5">
        <v>17.39</v>
      </c>
      <c r="H409" s="4">
        <v>0</v>
      </c>
    </row>
    <row r="410" spans="1:8" x14ac:dyDescent="0.2">
      <c r="A410" s="2" t="s">
        <v>41</v>
      </c>
      <c r="B410" s="4">
        <v>6</v>
      </c>
      <c r="C410" s="5">
        <v>1.77</v>
      </c>
      <c r="D410" s="4">
        <v>1</v>
      </c>
      <c r="E410" s="5">
        <v>0.41</v>
      </c>
      <c r="F410" s="4">
        <v>5</v>
      </c>
      <c r="G410" s="5">
        <v>5.43</v>
      </c>
      <c r="H410" s="4">
        <v>0</v>
      </c>
    </row>
    <row r="411" spans="1:8" x14ac:dyDescent="0.2">
      <c r="A411" s="2" t="s">
        <v>42</v>
      </c>
      <c r="B411" s="4">
        <v>13</v>
      </c>
      <c r="C411" s="5">
        <v>3.83</v>
      </c>
      <c r="D411" s="4">
        <v>9</v>
      </c>
      <c r="E411" s="5">
        <v>3.73</v>
      </c>
      <c r="F411" s="4">
        <v>4</v>
      </c>
      <c r="G411" s="5">
        <v>4.3499999999999996</v>
      </c>
      <c r="H411" s="4">
        <v>0</v>
      </c>
    </row>
    <row r="412" spans="1:8" x14ac:dyDescent="0.2">
      <c r="A412" s="2" t="s">
        <v>43</v>
      </c>
      <c r="B412" s="4">
        <v>11</v>
      </c>
      <c r="C412" s="5">
        <v>3.24</v>
      </c>
      <c r="D412" s="4">
        <v>8</v>
      </c>
      <c r="E412" s="5">
        <v>3.32</v>
      </c>
      <c r="F412" s="4">
        <v>2</v>
      </c>
      <c r="G412" s="5">
        <v>2.17</v>
      </c>
      <c r="H412" s="4">
        <v>0</v>
      </c>
    </row>
    <row r="413" spans="1:8" x14ac:dyDescent="0.2">
      <c r="A413" s="2" t="s">
        <v>44</v>
      </c>
      <c r="B413" s="4">
        <v>45</v>
      </c>
      <c r="C413" s="5">
        <v>13.27</v>
      </c>
      <c r="D413" s="4">
        <v>41</v>
      </c>
      <c r="E413" s="5">
        <v>17.010000000000002</v>
      </c>
      <c r="F413" s="4">
        <v>3</v>
      </c>
      <c r="G413" s="5">
        <v>3.26</v>
      </c>
      <c r="H413" s="4">
        <v>0</v>
      </c>
    </row>
    <row r="414" spans="1:8" x14ac:dyDescent="0.2">
      <c r="A414" s="2" t="s">
        <v>45</v>
      </c>
      <c r="B414" s="4">
        <v>56</v>
      </c>
      <c r="C414" s="5">
        <v>16.52</v>
      </c>
      <c r="D414" s="4">
        <v>50</v>
      </c>
      <c r="E414" s="5">
        <v>20.75</v>
      </c>
      <c r="F414" s="4">
        <v>6</v>
      </c>
      <c r="G414" s="5">
        <v>6.52</v>
      </c>
      <c r="H414" s="4">
        <v>0</v>
      </c>
    </row>
    <row r="415" spans="1:8" x14ac:dyDescent="0.2">
      <c r="A415" s="2" t="s">
        <v>46</v>
      </c>
      <c r="B415" s="4">
        <v>5</v>
      </c>
      <c r="C415" s="5">
        <v>1.47</v>
      </c>
      <c r="D415" s="4">
        <v>4</v>
      </c>
      <c r="E415" s="5">
        <v>1.66</v>
      </c>
      <c r="F415" s="4">
        <v>1</v>
      </c>
      <c r="G415" s="5">
        <v>1.0900000000000001</v>
      </c>
      <c r="H415" s="4">
        <v>0</v>
      </c>
    </row>
    <row r="416" spans="1:8" x14ac:dyDescent="0.2">
      <c r="A416" s="2" t="s">
        <v>47</v>
      </c>
      <c r="B416" s="4">
        <v>13</v>
      </c>
      <c r="C416" s="5">
        <v>3.83</v>
      </c>
      <c r="D416" s="4">
        <v>6</v>
      </c>
      <c r="E416" s="5">
        <v>2.4900000000000002</v>
      </c>
      <c r="F416" s="4">
        <v>5</v>
      </c>
      <c r="G416" s="5">
        <v>5.43</v>
      </c>
      <c r="H416" s="4">
        <v>0</v>
      </c>
    </row>
    <row r="417" spans="1:8" x14ac:dyDescent="0.2">
      <c r="A417" s="2" t="s">
        <v>48</v>
      </c>
      <c r="B417" s="4">
        <v>18</v>
      </c>
      <c r="C417" s="5">
        <v>5.31</v>
      </c>
      <c r="D417" s="4">
        <v>9</v>
      </c>
      <c r="E417" s="5">
        <v>3.73</v>
      </c>
      <c r="F417" s="4">
        <v>7</v>
      </c>
      <c r="G417" s="5">
        <v>7.61</v>
      </c>
      <c r="H417" s="4">
        <v>1</v>
      </c>
    </row>
    <row r="418" spans="1:8" x14ac:dyDescent="0.2">
      <c r="A418" s="1" t="s">
        <v>26</v>
      </c>
      <c r="B418" s="4">
        <v>304</v>
      </c>
      <c r="C418" s="5">
        <v>100.00999999999999</v>
      </c>
      <c r="D418" s="4">
        <v>210</v>
      </c>
      <c r="E418" s="5">
        <v>100</v>
      </c>
      <c r="F418" s="4">
        <v>85</v>
      </c>
      <c r="G418" s="5">
        <v>100.01</v>
      </c>
      <c r="H418" s="4">
        <v>1</v>
      </c>
    </row>
    <row r="419" spans="1:8" x14ac:dyDescent="0.2">
      <c r="A419" s="2" t="s">
        <v>34</v>
      </c>
      <c r="B419" s="4">
        <v>1</v>
      </c>
      <c r="C419" s="5">
        <v>0.33</v>
      </c>
      <c r="D419" s="4">
        <v>0</v>
      </c>
      <c r="E419" s="5">
        <v>0</v>
      </c>
      <c r="F419" s="4">
        <v>1</v>
      </c>
      <c r="G419" s="5">
        <v>1.18</v>
      </c>
      <c r="H419" s="4">
        <v>0</v>
      </c>
    </row>
    <row r="420" spans="1:8" x14ac:dyDescent="0.2">
      <c r="A420" s="2" t="s">
        <v>35</v>
      </c>
      <c r="B420" s="4">
        <v>31</v>
      </c>
      <c r="C420" s="5">
        <v>10.199999999999999</v>
      </c>
      <c r="D420" s="4">
        <v>15</v>
      </c>
      <c r="E420" s="5">
        <v>7.14</v>
      </c>
      <c r="F420" s="4">
        <v>16</v>
      </c>
      <c r="G420" s="5">
        <v>18.82</v>
      </c>
      <c r="H420" s="4">
        <v>0</v>
      </c>
    </row>
    <row r="421" spans="1:8" x14ac:dyDescent="0.2">
      <c r="A421" s="2" t="s">
        <v>36</v>
      </c>
      <c r="B421" s="4">
        <v>27</v>
      </c>
      <c r="C421" s="5">
        <v>8.8800000000000008</v>
      </c>
      <c r="D421" s="4">
        <v>14</v>
      </c>
      <c r="E421" s="5">
        <v>6.67</v>
      </c>
      <c r="F421" s="4">
        <v>13</v>
      </c>
      <c r="G421" s="5">
        <v>15.29</v>
      </c>
      <c r="H421" s="4">
        <v>0</v>
      </c>
    </row>
    <row r="422" spans="1:8" x14ac:dyDescent="0.2">
      <c r="A422" s="2" t="s">
        <v>37</v>
      </c>
      <c r="B422" s="4">
        <v>1</v>
      </c>
      <c r="C422" s="5">
        <v>0.33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2">
      <c r="A423" s="2" t="s">
        <v>38</v>
      </c>
      <c r="B423" s="4">
        <v>2</v>
      </c>
      <c r="C423" s="5">
        <v>0.66</v>
      </c>
      <c r="D423" s="4">
        <v>0</v>
      </c>
      <c r="E423" s="5">
        <v>0</v>
      </c>
      <c r="F423" s="4">
        <v>2</v>
      </c>
      <c r="G423" s="5">
        <v>2.35</v>
      </c>
      <c r="H423" s="4">
        <v>0</v>
      </c>
    </row>
    <row r="424" spans="1:8" x14ac:dyDescent="0.2">
      <c r="A424" s="2" t="s">
        <v>39</v>
      </c>
      <c r="B424" s="4">
        <v>9</v>
      </c>
      <c r="C424" s="5">
        <v>2.96</v>
      </c>
      <c r="D424" s="4">
        <v>2</v>
      </c>
      <c r="E424" s="5">
        <v>0.95</v>
      </c>
      <c r="F424" s="4">
        <v>5</v>
      </c>
      <c r="G424" s="5">
        <v>5.88</v>
      </c>
      <c r="H424" s="4">
        <v>0</v>
      </c>
    </row>
    <row r="425" spans="1:8" x14ac:dyDescent="0.2">
      <c r="A425" s="2" t="s">
        <v>40</v>
      </c>
      <c r="B425" s="4">
        <v>104</v>
      </c>
      <c r="C425" s="5">
        <v>34.21</v>
      </c>
      <c r="D425" s="4">
        <v>80</v>
      </c>
      <c r="E425" s="5">
        <v>38.1</v>
      </c>
      <c r="F425" s="4">
        <v>24</v>
      </c>
      <c r="G425" s="5">
        <v>28.24</v>
      </c>
      <c r="H425" s="4">
        <v>0</v>
      </c>
    </row>
    <row r="426" spans="1:8" x14ac:dyDescent="0.2">
      <c r="A426" s="2" t="s">
        <v>41</v>
      </c>
      <c r="B426" s="4">
        <v>2</v>
      </c>
      <c r="C426" s="5">
        <v>0.66</v>
      </c>
      <c r="D426" s="4">
        <v>1</v>
      </c>
      <c r="E426" s="5">
        <v>0.48</v>
      </c>
      <c r="F426" s="4">
        <v>1</v>
      </c>
      <c r="G426" s="5">
        <v>1.18</v>
      </c>
      <c r="H426" s="4">
        <v>0</v>
      </c>
    </row>
    <row r="427" spans="1:8" x14ac:dyDescent="0.2">
      <c r="A427" s="2" t="s">
        <v>42</v>
      </c>
      <c r="B427" s="4">
        <v>22</v>
      </c>
      <c r="C427" s="5">
        <v>7.24</v>
      </c>
      <c r="D427" s="4">
        <v>20</v>
      </c>
      <c r="E427" s="5">
        <v>9.52</v>
      </c>
      <c r="F427" s="4">
        <v>2</v>
      </c>
      <c r="G427" s="5">
        <v>2.35</v>
      </c>
      <c r="H427" s="4">
        <v>0</v>
      </c>
    </row>
    <row r="428" spans="1:8" x14ac:dyDescent="0.2">
      <c r="A428" s="2" t="s">
        <v>43</v>
      </c>
      <c r="B428" s="4">
        <v>9</v>
      </c>
      <c r="C428" s="5">
        <v>2.96</v>
      </c>
      <c r="D428" s="4">
        <v>6</v>
      </c>
      <c r="E428" s="5">
        <v>2.86</v>
      </c>
      <c r="F428" s="4">
        <v>3</v>
      </c>
      <c r="G428" s="5">
        <v>3.53</v>
      </c>
      <c r="H428" s="4">
        <v>0</v>
      </c>
    </row>
    <row r="429" spans="1:8" x14ac:dyDescent="0.2">
      <c r="A429" s="2" t="s">
        <v>44</v>
      </c>
      <c r="B429" s="4">
        <v>32</v>
      </c>
      <c r="C429" s="5">
        <v>10.53</v>
      </c>
      <c r="D429" s="4">
        <v>27</v>
      </c>
      <c r="E429" s="5">
        <v>12.86</v>
      </c>
      <c r="F429" s="4">
        <v>3</v>
      </c>
      <c r="G429" s="5">
        <v>3.53</v>
      </c>
      <c r="H429" s="4">
        <v>0</v>
      </c>
    </row>
    <row r="430" spans="1:8" x14ac:dyDescent="0.2">
      <c r="A430" s="2" t="s">
        <v>45</v>
      </c>
      <c r="B430" s="4">
        <v>35</v>
      </c>
      <c r="C430" s="5">
        <v>11.51</v>
      </c>
      <c r="D430" s="4">
        <v>31</v>
      </c>
      <c r="E430" s="5">
        <v>14.76</v>
      </c>
      <c r="F430" s="4">
        <v>4</v>
      </c>
      <c r="G430" s="5">
        <v>4.71</v>
      </c>
      <c r="H430" s="4">
        <v>0</v>
      </c>
    </row>
    <row r="431" spans="1:8" x14ac:dyDescent="0.2">
      <c r="A431" s="2" t="s">
        <v>46</v>
      </c>
      <c r="B431" s="4">
        <v>7</v>
      </c>
      <c r="C431" s="5">
        <v>2.2999999999999998</v>
      </c>
      <c r="D431" s="4">
        <v>5</v>
      </c>
      <c r="E431" s="5">
        <v>2.38</v>
      </c>
      <c r="F431" s="4">
        <v>1</v>
      </c>
      <c r="G431" s="5">
        <v>1.18</v>
      </c>
      <c r="H431" s="4">
        <v>0</v>
      </c>
    </row>
    <row r="432" spans="1:8" x14ac:dyDescent="0.2">
      <c r="A432" s="2" t="s">
        <v>47</v>
      </c>
      <c r="B432" s="4">
        <v>9</v>
      </c>
      <c r="C432" s="5">
        <v>2.96</v>
      </c>
      <c r="D432" s="4">
        <v>4</v>
      </c>
      <c r="E432" s="5">
        <v>1.9</v>
      </c>
      <c r="F432" s="4">
        <v>3</v>
      </c>
      <c r="G432" s="5">
        <v>3.53</v>
      </c>
      <c r="H432" s="4">
        <v>0</v>
      </c>
    </row>
    <row r="433" spans="1:8" x14ac:dyDescent="0.2">
      <c r="A433" s="2" t="s">
        <v>48</v>
      </c>
      <c r="B433" s="4">
        <v>13</v>
      </c>
      <c r="C433" s="5">
        <v>4.28</v>
      </c>
      <c r="D433" s="4">
        <v>5</v>
      </c>
      <c r="E433" s="5">
        <v>2.38</v>
      </c>
      <c r="F433" s="4">
        <v>7</v>
      </c>
      <c r="G433" s="5">
        <v>8.24</v>
      </c>
      <c r="H433" s="4">
        <v>1</v>
      </c>
    </row>
    <row r="434" spans="1:8" x14ac:dyDescent="0.2">
      <c r="A434" s="1" t="s">
        <v>27</v>
      </c>
      <c r="B434" s="4">
        <v>71</v>
      </c>
      <c r="C434" s="5">
        <v>100.00999999999999</v>
      </c>
      <c r="D434" s="4">
        <v>40</v>
      </c>
      <c r="E434" s="5">
        <v>100</v>
      </c>
      <c r="F434" s="4">
        <v>27</v>
      </c>
      <c r="G434" s="5">
        <v>100</v>
      </c>
      <c r="H434" s="4">
        <v>0</v>
      </c>
    </row>
    <row r="435" spans="1:8" x14ac:dyDescent="0.2">
      <c r="A435" s="2" t="s">
        <v>34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35</v>
      </c>
      <c r="B436" s="4">
        <v>12</v>
      </c>
      <c r="C436" s="5">
        <v>16.899999999999999</v>
      </c>
      <c r="D436" s="4">
        <v>9</v>
      </c>
      <c r="E436" s="5">
        <v>22.5</v>
      </c>
      <c r="F436" s="4">
        <v>3</v>
      </c>
      <c r="G436" s="5">
        <v>11.11</v>
      </c>
      <c r="H436" s="4">
        <v>0</v>
      </c>
    </row>
    <row r="437" spans="1:8" x14ac:dyDescent="0.2">
      <c r="A437" s="2" t="s">
        <v>36</v>
      </c>
      <c r="B437" s="4">
        <v>9</v>
      </c>
      <c r="C437" s="5">
        <v>12.68</v>
      </c>
      <c r="D437" s="4">
        <v>2</v>
      </c>
      <c r="E437" s="5">
        <v>5</v>
      </c>
      <c r="F437" s="4">
        <v>7</v>
      </c>
      <c r="G437" s="5">
        <v>25.93</v>
      </c>
      <c r="H437" s="4">
        <v>0</v>
      </c>
    </row>
    <row r="438" spans="1:8" x14ac:dyDescent="0.2">
      <c r="A438" s="2" t="s">
        <v>37</v>
      </c>
      <c r="B438" s="4">
        <v>1</v>
      </c>
      <c r="C438" s="5">
        <v>1.41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2">
      <c r="A439" s="2" t="s">
        <v>38</v>
      </c>
      <c r="B439" s="4">
        <v>0</v>
      </c>
      <c r="C439" s="5">
        <v>0</v>
      </c>
      <c r="D439" s="4">
        <v>0</v>
      </c>
      <c r="E439" s="5">
        <v>0</v>
      </c>
      <c r="F439" s="4">
        <v>0</v>
      </c>
      <c r="G439" s="5">
        <v>0</v>
      </c>
      <c r="H439" s="4">
        <v>0</v>
      </c>
    </row>
    <row r="440" spans="1:8" x14ac:dyDescent="0.2">
      <c r="A440" s="2" t="s">
        <v>39</v>
      </c>
      <c r="B440" s="4">
        <v>2</v>
      </c>
      <c r="C440" s="5">
        <v>2.82</v>
      </c>
      <c r="D440" s="4">
        <v>0</v>
      </c>
      <c r="E440" s="5">
        <v>0</v>
      </c>
      <c r="F440" s="4">
        <v>2</v>
      </c>
      <c r="G440" s="5">
        <v>7.41</v>
      </c>
      <c r="H440" s="4">
        <v>0</v>
      </c>
    </row>
    <row r="441" spans="1:8" x14ac:dyDescent="0.2">
      <c r="A441" s="2" t="s">
        <v>40</v>
      </c>
      <c r="B441" s="4">
        <v>15</v>
      </c>
      <c r="C441" s="5">
        <v>21.13</v>
      </c>
      <c r="D441" s="4">
        <v>10</v>
      </c>
      <c r="E441" s="5">
        <v>25</v>
      </c>
      <c r="F441" s="4">
        <v>5</v>
      </c>
      <c r="G441" s="5">
        <v>18.52</v>
      </c>
      <c r="H441" s="4">
        <v>0</v>
      </c>
    </row>
    <row r="442" spans="1:8" x14ac:dyDescent="0.2">
      <c r="A442" s="2" t="s">
        <v>41</v>
      </c>
      <c r="B442" s="4">
        <v>0</v>
      </c>
      <c r="C442" s="5">
        <v>0</v>
      </c>
      <c r="D442" s="4">
        <v>0</v>
      </c>
      <c r="E442" s="5">
        <v>0</v>
      </c>
      <c r="F442" s="4">
        <v>0</v>
      </c>
      <c r="G442" s="5">
        <v>0</v>
      </c>
      <c r="H442" s="4">
        <v>0</v>
      </c>
    </row>
    <row r="443" spans="1:8" x14ac:dyDescent="0.2">
      <c r="A443" s="2" t="s">
        <v>42</v>
      </c>
      <c r="B443" s="4">
        <v>0</v>
      </c>
      <c r="C443" s="5">
        <v>0</v>
      </c>
      <c r="D443" s="4">
        <v>0</v>
      </c>
      <c r="E443" s="5">
        <v>0</v>
      </c>
      <c r="F443" s="4">
        <v>0</v>
      </c>
      <c r="G443" s="5">
        <v>0</v>
      </c>
      <c r="H443" s="4">
        <v>0</v>
      </c>
    </row>
    <row r="444" spans="1:8" x14ac:dyDescent="0.2">
      <c r="A444" s="2" t="s">
        <v>43</v>
      </c>
      <c r="B444" s="4">
        <v>4</v>
      </c>
      <c r="C444" s="5">
        <v>5.63</v>
      </c>
      <c r="D444" s="4">
        <v>1</v>
      </c>
      <c r="E444" s="5">
        <v>2.5</v>
      </c>
      <c r="F444" s="4">
        <v>3</v>
      </c>
      <c r="G444" s="5">
        <v>11.11</v>
      </c>
      <c r="H444" s="4">
        <v>0</v>
      </c>
    </row>
    <row r="445" spans="1:8" x14ac:dyDescent="0.2">
      <c r="A445" s="2" t="s">
        <v>44</v>
      </c>
      <c r="B445" s="4">
        <v>8</v>
      </c>
      <c r="C445" s="5">
        <v>11.27</v>
      </c>
      <c r="D445" s="4">
        <v>8</v>
      </c>
      <c r="E445" s="5">
        <v>20</v>
      </c>
      <c r="F445" s="4">
        <v>0</v>
      </c>
      <c r="G445" s="5">
        <v>0</v>
      </c>
      <c r="H445" s="4">
        <v>0</v>
      </c>
    </row>
    <row r="446" spans="1:8" x14ac:dyDescent="0.2">
      <c r="A446" s="2" t="s">
        <v>45</v>
      </c>
      <c r="B446" s="4">
        <v>7</v>
      </c>
      <c r="C446" s="5">
        <v>9.86</v>
      </c>
      <c r="D446" s="4">
        <v>7</v>
      </c>
      <c r="E446" s="5">
        <v>17.5</v>
      </c>
      <c r="F446" s="4">
        <v>0</v>
      </c>
      <c r="G446" s="5">
        <v>0</v>
      </c>
      <c r="H446" s="4">
        <v>0</v>
      </c>
    </row>
    <row r="447" spans="1:8" x14ac:dyDescent="0.2">
      <c r="A447" s="2" t="s">
        <v>46</v>
      </c>
      <c r="B447" s="4">
        <v>2</v>
      </c>
      <c r="C447" s="5">
        <v>2.82</v>
      </c>
      <c r="D447" s="4">
        <v>1</v>
      </c>
      <c r="E447" s="5">
        <v>2.5</v>
      </c>
      <c r="F447" s="4">
        <v>0</v>
      </c>
      <c r="G447" s="5">
        <v>0</v>
      </c>
      <c r="H447" s="4">
        <v>0</v>
      </c>
    </row>
    <row r="448" spans="1:8" x14ac:dyDescent="0.2">
      <c r="A448" s="2" t="s">
        <v>47</v>
      </c>
      <c r="B448" s="4">
        <v>7</v>
      </c>
      <c r="C448" s="5">
        <v>9.86</v>
      </c>
      <c r="D448" s="4">
        <v>1</v>
      </c>
      <c r="E448" s="5">
        <v>2.5</v>
      </c>
      <c r="F448" s="4">
        <v>4</v>
      </c>
      <c r="G448" s="5">
        <v>14.81</v>
      </c>
      <c r="H448" s="4">
        <v>0</v>
      </c>
    </row>
    <row r="449" spans="1:8" x14ac:dyDescent="0.2">
      <c r="A449" s="2" t="s">
        <v>48</v>
      </c>
      <c r="B449" s="4">
        <v>4</v>
      </c>
      <c r="C449" s="5">
        <v>5.63</v>
      </c>
      <c r="D449" s="4">
        <v>1</v>
      </c>
      <c r="E449" s="5">
        <v>2.5</v>
      </c>
      <c r="F449" s="4">
        <v>3</v>
      </c>
      <c r="G449" s="5">
        <v>11.11</v>
      </c>
      <c r="H449" s="4">
        <v>0</v>
      </c>
    </row>
    <row r="450" spans="1:8" x14ac:dyDescent="0.2">
      <c r="A450" s="1" t="s">
        <v>28</v>
      </c>
      <c r="B450" s="4">
        <v>80</v>
      </c>
      <c r="C450" s="5">
        <v>100</v>
      </c>
      <c r="D450" s="4">
        <v>65</v>
      </c>
      <c r="E450" s="5">
        <v>99.990000000000009</v>
      </c>
      <c r="F450" s="4">
        <v>10</v>
      </c>
      <c r="G450" s="5">
        <v>100</v>
      </c>
      <c r="H450" s="4">
        <v>0</v>
      </c>
    </row>
    <row r="451" spans="1:8" x14ac:dyDescent="0.2">
      <c r="A451" s="2" t="s">
        <v>34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35</v>
      </c>
      <c r="B452" s="4">
        <v>11</v>
      </c>
      <c r="C452" s="5">
        <v>13.75</v>
      </c>
      <c r="D452" s="4">
        <v>11</v>
      </c>
      <c r="E452" s="5">
        <v>16.920000000000002</v>
      </c>
      <c r="F452" s="4">
        <v>0</v>
      </c>
      <c r="G452" s="5">
        <v>0</v>
      </c>
      <c r="H452" s="4">
        <v>0</v>
      </c>
    </row>
    <row r="453" spans="1:8" x14ac:dyDescent="0.2">
      <c r="A453" s="2" t="s">
        <v>36</v>
      </c>
      <c r="B453" s="4">
        <v>5</v>
      </c>
      <c r="C453" s="5">
        <v>6.25</v>
      </c>
      <c r="D453" s="4">
        <v>4</v>
      </c>
      <c r="E453" s="5">
        <v>6.15</v>
      </c>
      <c r="F453" s="4">
        <v>1</v>
      </c>
      <c r="G453" s="5">
        <v>10</v>
      </c>
      <c r="H453" s="4">
        <v>0</v>
      </c>
    </row>
    <row r="454" spans="1:8" x14ac:dyDescent="0.2">
      <c r="A454" s="2" t="s">
        <v>37</v>
      </c>
      <c r="B454" s="4">
        <v>2</v>
      </c>
      <c r="C454" s="5">
        <v>2.5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2">
      <c r="A455" s="2" t="s">
        <v>38</v>
      </c>
      <c r="B455" s="4">
        <v>0</v>
      </c>
      <c r="C455" s="5">
        <v>0</v>
      </c>
      <c r="D455" s="4">
        <v>0</v>
      </c>
      <c r="E455" s="5">
        <v>0</v>
      </c>
      <c r="F455" s="4">
        <v>0</v>
      </c>
      <c r="G455" s="5">
        <v>0</v>
      </c>
      <c r="H455" s="4">
        <v>0</v>
      </c>
    </row>
    <row r="456" spans="1:8" x14ac:dyDescent="0.2">
      <c r="A456" s="2" t="s">
        <v>39</v>
      </c>
      <c r="B456" s="4">
        <v>1</v>
      </c>
      <c r="C456" s="5">
        <v>1.25</v>
      </c>
      <c r="D456" s="4">
        <v>0</v>
      </c>
      <c r="E456" s="5">
        <v>0</v>
      </c>
      <c r="F456" s="4">
        <v>1</v>
      </c>
      <c r="G456" s="5">
        <v>10</v>
      </c>
      <c r="H456" s="4">
        <v>0</v>
      </c>
    </row>
    <row r="457" spans="1:8" x14ac:dyDescent="0.2">
      <c r="A457" s="2" t="s">
        <v>40</v>
      </c>
      <c r="B457" s="4">
        <v>21</v>
      </c>
      <c r="C457" s="5">
        <v>26.25</v>
      </c>
      <c r="D457" s="4">
        <v>18</v>
      </c>
      <c r="E457" s="5">
        <v>27.69</v>
      </c>
      <c r="F457" s="4">
        <v>3</v>
      </c>
      <c r="G457" s="5">
        <v>30</v>
      </c>
      <c r="H457" s="4">
        <v>0</v>
      </c>
    </row>
    <row r="458" spans="1:8" x14ac:dyDescent="0.2">
      <c r="A458" s="2" t="s">
        <v>41</v>
      </c>
      <c r="B458" s="4">
        <v>0</v>
      </c>
      <c r="C458" s="5">
        <v>0</v>
      </c>
      <c r="D458" s="4">
        <v>0</v>
      </c>
      <c r="E458" s="5">
        <v>0</v>
      </c>
      <c r="F458" s="4">
        <v>0</v>
      </c>
      <c r="G458" s="5">
        <v>0</v>
      </c>
      <c r="H458" s="4">
        <v>0</v>
      </c>
    </row>
    <row r="459" spans="1:8" x14ac:dyDescent="0.2">
      <c r="A459" s="2" t="s">
        <v>42</v>
      </c>
      <c r="B459" s="4">
        <v>4</v>
      </c>
      <c r="C459" s="5">
        <v>5</v>
      </c>
      <c r="D459" s="4">
        <v>4</v>
      </c>
      <c r="E459" s="5">
        <v>6.15</v>
      </c>
      <c r="F459" s="4">
        <v>0</v>
      </c>
      <c r="G459" s="5">
        <v>0</v>
      </c>
      <c r="H459" s="4">
        <v>0</v>
      </c>
    </row>
    <row r="460" spans="1:8" x14ac:dyDescent="0.2">
      <c r="A460" s="2" t="s">
        <v>43</v>
      </c>
      <c r="B460" s="4">
        <v>0</v>
      </c>
      <c r="C460" s="5">
        <v>0</v>
      </c>
      <c r="D460" s="4">
        <v>0</v>
      </c>
      <c r="E460" s="5">
        <v>0</v>
      </c>
      <c r="F460" s="4">
        <v>0</v>
      </c>
      <c r="G460" s="5">
        <v>0</v>
      </c>
      <c r="H460" s="4">
        <v>0</v>
      </c>
    </row>
    <row r="461" spans="1:8" x14ac:dyDescent="0.2">
      <c r="A461" s="2" t="s">
        <v>44</v>
      </c>
      <c r="B461" s="4">
        <v>9</v>
      </c>
      <c r="C461" s="5">
        <v>11.25</v>
      </c>
      <c r="D461" s="4">
        <v>8</v>
      </c>
      <c r="E461" s="5">
        <v>12.31</v>
      </c>
      <c r="F461" s="4">
        <v>1</v>
      </c>
      <c r="G461" s="5">
        <v>10</v>
      </c>
      <c r="H461" s="4">
        <v>0</v>
      </c>
    </row>
    <row r="462" spans="1:8" x14ac:dyDescent="0.2">
      <c r="A462" s="2" t="s">
        <v>45</v>
      </c>
      <c r="B462" s="4">
        <v>18</v>
      </c>
      <c r="C462" s="5">
        <v>22.5</v>
      </c>
      <c r="D462" s="4">
        <v>17</v>
      </c>
      <c r="E462" s="5">
        <v>26.15</v>
      </c>
      <c r="F462" s="4">
        <v>0</v>
      </c>
      <c r="G462" s="5">
        <v>0</v>
      </c>
      <c r="H462" s="4">
        <v>0</v>
      </c>
    </row>
    <row r="463" spans="1:8" x14ac:dyDescent="0.2">
      <c r="A463" s="2" t="s">
        <v>46</v>
      </c>
      <c r="B463" s="4">
        <v>1</v>
      </c>
      <c r="C463" s="5">
        <v>1.25</v>
      </c>
      <c r="D463" s="4">
        <v>0</v>
      </c>
      <c r="E463" s="5">
        <v>0</v>
      </c>
      <c r="F463" s="4">
        <v>0</v>
      </c>
      <c r="G463" s="5">
        <v>0</v>
      </c>
      <c r="H463" s="4">
        <v>0</v>
      </c>
    </row>
    <row r="464" spans="1:8" x14ac:dyDescent="0.2">
      <c r="A464" s="2" t="s">
        <v>47</v>
      </c>
      <c r="B464" s="4">
        <v>4</v>
      </c>
      <c r="C464" s="5">
        <v>5</v>
      </c>
      <c r="D464" s="4">
        <v>0</v>
      </c>
      <c r="E464" s="5">
        <v>0</v>
      </c>
      <c r="F464" s="4">
        <v>3</v>
      </c>
      <c r="G464" s="5">
        <v>30</v>
      </c>
      <c r="H464" s="4">
        <v>0</v>
      </c>
    </row>
    <row r="465" spans="1:8" x14ac:dyDescent="0.2">
      <c r="A465" s="2" t="s">
        <v>48</v>
      </c>
      <c r="B465" s="4">
        <v>4</v>
      </c>
      <c r="C465" s="5">
        <v>5</v>
      </c>
      <c r="D465" s="4">
        <v>3</v>
      </c>
      <c r="E465" s="5">
        <v>4.62</v>
      </c>
      <c r="F465" s="4">
        <v>1</v>
      </c>
      <c r="G465" s="5">
        <v>10</v>
      </c>
      <c r="H465" s="4">
        <v>0</v>
      </c>
    </row>
    <row r="466" spans="1:8" x14ac:dyDescent="0.2">
      <c r="A466" s="1" t="s">
        <v>29</v>
      </c>
      <c r="B466" s="4">
        <v>209</v>
      </c>
      <c r="C466" s="5">
        <v>100</v>
      </c>
      <c r="D466" s="4">
        <v>155</v>
      </c>
      <c r="E466" s="5">
        <v>100.02000000000001</v>
      </c>
      <c r="F466" s="4">
        <v>47</v>
      </c>
      <c r="G466" s="5">
        <v>100.02000000000002</v>
      </c>
      <c r="H466" s="4">
        <v>0</v>
      </c>
    </row>
    <row r="467" spans="1:8" x14ac:dyDescent="0.2">
      <c r="A467" s="2" t="s">
        <v>34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35</v>
      </c>
      <c r="B468" s="4">
        <v>31</v>
      </c>
      <c r="C468" s="5">
        <v>14.83</v>
      </c>
      <c r="D468" s="4">
        <v>19</v>
      </c>
      <c r="E468" s="5">
        <v>12.26</v>
      </c>
      <c r="F468" s="4">
        <v>12</v>
      </c>
      <c r="G468" s="5">
        <v>25.53</v>
      </c>
      <c r="H468" s="4">
        <v>0</v>
      </c>
    </row>
    <row r="469" spans="1:8" x14ac:dyDescent="0.2">
      <c r="A469" s="2" t="s">
        <v>36</v>
      </c>
      <c r="B469" s="4">
        <v>17</v>
      </c>
      <c r="C469" s="5">
        <v>8.1300000000000008</v>
      </c>
      <c r="D469" s="4">
        <v>9</v>
      </c>
      <c r="E469" s="5">
        <v>5.81</v>
      </c>
      <c r="F469" s="4">
        <v>8</v>
      </c>
      <c r="G469" s="5">
        <v>17.02</v>
      </c>
      <c r="H469" s="4">
        <v>0</v>
      </c>
    </row>
    <row r="470" spans="1:8" x14ac:dyDescent="0.2">
      <c r="A470" s="2" t="s">
        <v>37</v>
      </c>
      <c r="B470" s="4">
        <v>2</v>
      </c>
      <c r="C470" s="5">
        <v>0.96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2">
      <c r="A471" s="2" t="s">
        <v>38</v>
      </c>
      <c r="B471" s="4">
        <v>0</v>
      </c>
      <c r="C471" s="5">
        <v>0</v>
      </c>
      <c r="D471" s="4">
        <v>0</v>
      </c>
      <c r="E471" s="5">
        <v>0</v>
      </c>
      <c r="F471" s="4">
        <v>0</v>
      </c>
      <c r="G471" s="5">
        <v>0</v>
      </c>
      <c r="H471" s="4">
        <v>0</v>
      </c>
    </row>
    <row r="472" spans="1:8" x14ac:dyDescent="0.2">
      <c r="A472" s="2" t="s">
        <v>39</v>
      </c>
      <c r="B472" s="4">
        <v>3</v>
      </c>
      <c r="C472" s="5">
        <v>1.44</v>
      </c>
      <c r="D472" s="4">
        <v>2</v>
      </c>
      <c r="E472" s="5">
        <v>1.29</v>
      </c>
      <c r="F472" s="4">
        <v>1</v>
      </c>
      <c r="G472" s="5">
        <v>2.13</v>
      </c>
      <c r="H472" s="4">
        <v>0</v>
      </c>
    </row>
    <row r="473" spans="1:8" x14ac:dyDescent="0.2">
      <c r="A473" s="2" t="s">
        <v>40</v>
      </c>
      <c r="B473" s="4">
        <v>64</v>
      </c>
      <c r="C473" s="5">
        <v>30.62</v>
      </c>
      <c r="D473" s="4">
        <v>51</v>
      </c>
      <c r="E473" s="5">
        <v>32.9</v>
      </c>
      <c r="F473" s="4">
        <v>13</v>
      </c>
      <c r="G473" s="5">
        <v>27.66</v>
      </c>
      <c r="H473" s="4">
        <v>0</v>
      </c>
    </row>
    <row r="474" spans="1:8" x14ac:dyDescent="0.2">
      <c r="A474" s="2" t="s">
        <v>41</v>
      </c>
      <c r="B474" s="4">
        <v>2</v>
      </c>
      <c r="C474" s="5">
        <v>0.96</v>
      </c>
      <c r="D474" s="4">
        <v>0</v>
      </c>
      <c r="E474" s="5">
        <v>0</v>
      </c>
      <c r="F474" s="4">
        <v>2</v>
      </c>
      <c r="G474" s="5">
        <v>4.26</v>
      </c>
      <c r="H474" s="4">
        <v>0</v>
      </c>
    </row>
    <row r="475" spans="1:8" x14ac:dyDescent="0.2">
      <c r="A475" s="2" t="s">
        <v>42</v>
      </c>
      <c r="B475" s="4">
        <v>13</v>
      </c>
      <c r="C475" s="5">
        <v>6.22</v>
      </c>
      <c r="D475" s="4">
        <v>12</v>
      </c>
      <c r="E475" s="5">
        <v>7.74</v>
      </c>
      <c r="F475" s="4">
        <v>1</v>
      </c>
      <c r="G475" s="5">
        <v>2.13</v>
      </c>
      <c r="H475" s="4">
        <v>0</v>
      </c>
    </row>
    <row r="476" spans="1:8" x14ac:dyDescent="0.2">
      <c r="A476" s="2" t="s">
        <v>43</v>
      </c>
      <c r="B476" s="4">
        <v>6</v>
      </c>
      <c r="C476" s="5">
        <v>2.87</v>
      </c>
      <c r="D476" s="4">
        <v>5</v>
      </c>
      <c r="E476" s="5">
        <v>3.23</v>
      </c>
      <c r="F476" s="4">
        <v>0</v>
      </c>
      <c r="G476" s="5">
        <v>0</v>
      </c>
      <c r="H476" s="4">
        <v>0</v>
      </c>
    </row>
    <row r="477" spans="1:8" x14ac:dyDescent="0.2">
      <c r="A477" s="2" t="s">
        <v>44</v>
      </c>
      <c r="B477" s="4">
        <v>17</v>
      </c>
      <c r="C477" s="5">
        <v>8.1300000000000008</v>
      </c>
      <c r="D477" s="4">
        <v>15</v>
      </c>
      <c r="E477" s="5">
        <v>9.68</v>
      </c>
      <c r="F477" s="4">
        <v>2</v>
      </c>
      <c r="G477" s="5">
        <v>4.26</v>
      </c>
      <c r="H477" s="4">
        <v>0</v>
      </c>
    </row>
    <row r="478" spans="1:8" x14ac:dyDescent="0.2">
      <c r="A478" s="2" t="s">
        <v>45</v>
      </c>
      <c r="B478" s="4">
        <v>35</v>
      </c>
      <c r="C478" s="5">
        <v>16.75</v>
      </c>
      <c r="D478" s="4">
        <v>32</v>
      </c>
      <c r="E478" s="5">
        <v>20.65</v>
      </c>
      <c r="F478" s="4">
        <v>2</v>
      </c>
      <c r="G478" s="5">
        <v>4.26</v>
      </c>
      <c r="H478" s="4">
        <v>0</v>
      </c>
    </row>
    <row r="479" spans="1:8" x14ac:dyDescent="0.2">
      <c r="A479" s="2" t="s">
        <v>46</v>
      </c>
      <c r="B479" s="4">
        <v>4</v>
      </c>
      <c r="C479" s="5">
        <v>1.91</v>
      </c>
      <c r="D479" s="4">
        <v>1</v>
      </c>
      <c r="E479" s="5">
        <v>0.65</v>
      </c>
      <c r="F479" s="4">
        <v>0</v>
      </c>
      <c r="G479" s="5">
        <v>0</v>
      </c>
      <c r="H479" s="4">
        <v>0</v>
      </c>
    </row>
    <row r="480" spans="1:8" x14ac:dyDescent="0.2">
      <c r="A480" s="2" t="s">
        <v>47</v>
      </c>
      <c r="B480" s="4">
        <v>9</v>
      </c>
      <c r="C480" s="5">
        <v>4.3099999999999996</v>
      </c>
      <c r="D480" s="4">
        <v>5</v>
      </c>
      <c r="E480" s="5">
        <v>3.23</v>
      </c>
      <c r="F480" s="4">
        <v>4</v>
      </c>
      <c r="G480" s="5">
        <v>8.51</v>
      </c>
      <c r="H480" s="4">
        <v>0</v>
      </c>
    </row>
    <row r="481" spans="1:8" x14ac:dyDescent="0.2">
      <c r="A481" s="2" t="s">
        <v>48</v>
      </c>
      <c r="B481" s="4">
        <v>6</v>
      </c>
      <c r="C481" s="5">
        <v>2.87</v>
      </c>
      <c r="D481" s="4">
        <v>4</v>
      </c>
      <c r="E481" s="5">
        <v>2.58</v>
      </c>
      <c r="F481" s="4">
        <v>2</v>
      </c>
      <c r="G481" s="5">
        <v>4.26</v>
      </c>
      <c r="H481" s="4">
        <v>0</v>
      </c>
    </row>
    <row r="482" spans="1:8" x14ac:dyDescent="0.2">
      <c r="A482" s="1" t="s">
        <v>30</v>
      </c>
      <c r="B482" s="4">
        <v>101</v>
      </c>
      <c r="C482" s="5">
        <v>99.989999999999981</v>
      </c>
      <c r="D482" s="4">
        <v>73</v>
      </c>
      <c r="E482" s="5">
        <v>100.01000000000002</v>
      </c>
      <c r="F482" s="4">
        <v>20</v>
      </c>
      <c r="G482" s="5">
        <v>100</v>
      </c>
      <c r="H482" s="4">
        <v>2</v>
      </c>
    </row>
    <row r="483" spans="1:8" x14ac:dyDescent="0.2">
      <c r="A483" s="2" t="s">
        <v>34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35</v>
      </c>
      <c r="B484" s="4">
        <v>17</v>
      </c>
      <c r="C484" s="5">
        <v>16.829999999999998</v>
      </c>
      <c r="D484" s="4">
        <v>11</v>
      </c>
      <c r="E484" s="5">
        <v>15.07</v>
      </c>
      <c r="F484" s="4">
        <v>6</v>
      </c>
      <c r="G484" s="5">
        <v>30</v>
      </c>
      <c r="H484" s="4">
        <v>0</v>
      </c>
    </row>
    <row r="485" spans="1:8" x14ac:dyDescent="0.2">
      <c r="A485" s="2" t="s">
        <v>36</v>
      </c>
      <c r="B485" s="4">
        <v>5</v>
      </c>
      <c r="C485" s="5">
        <v>4.95</v>
      </c>
      <c r="D485" s="4">
        <v>2</v>
      </c>
      <c r="E485" s="5">
        <v>2.74</v>
      </c>
      <c r="F485" s="4">
        <v>3</v>
      </c>
      <c r="G485" s="5">
        <v>15</v>
      </c>
      <c r="H485" s="4">
        <v>0</v>
      </c>
    </row>
    <row r="486" spans="1:8" x14ac:dyDescent="0.2">
      <c r="A486" s="2" t="s">
        <v>37</v>
      </c>
      <c r="B486" s="4">
        <v>2</v>
      </c>
      <c r="C486" s="5">
        <v>1.98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2">
      <c r="A487" s="2" t="s">
        <v>38</v>
      </c>
      <c r="B487" s="4">
        <v>0</v>
      </c>
      <c r="C487" s="5">
        <v>0</v>
      </c>
      <c r="D487" s="4">
        <v>0</v>
      </c>
      <c r="E487" s="5">
        <v>0</v>
      </c>
      <c r="F487" s="4">
        <v>0</v>
      </c>
      <c r="G487" s="5">
        <v>0</v>
      </c>
      <c r="H487" s="4">
        <v>0</v>
      </c>
    </row>
    <row r="488" spans="1:8" x14ac:dyDescent="0.2">
      <c r="A488" s="2" t="s">
        <v>39</v>
      </c>
      <c r="B488" s="4">
        <v>4</v>
      </c>
      <c r="C488" s="5">
        <v>3.96</v>
      </c>
      <c r="D488" s="4">
        <v>3</v>
      </c>
      <c r="E488" s="5">
        <v>4.1100000000000003</v>
      </c>
      <c r="F488" s="4">
        <v>0</v>
      </c>
      <c r="G488" s="5">
        <v>0</v>
      </c>
      <c r="H488" s="4">
        <v>1</v>
      </c>
    </row>
    <row r="489" spans="1:8" x14ac:dyDescent="0.2">
      <c r="A489" s="2" t="s">
        <v>40</v>
      </c>
      <c r="B489" s="4">
        <v>28</v>
      </c>
      <c r="C489" s="5">
        <v>27.72</v>
      </c>
      <c r="D489" s="4">
        <v>25</v>
      </c>
      <c r="E489" s="5">
        <v>34.25</v>
      </c>
      <c r="F489" s="4">
        <v>2</v>
      </c>
      <c r="G489" s="5">
        <v>10</v>
      </c>
      <c r="H489" s="4">
        <v>1</v>
      </c>
    </row>
    <row r="490" spans="1:8" x14ac:dyDescent="0.2">
      <c r="A490" s="2" t="s">
        <v>41</v>
      </c>
      <c r="B490" s="4">
        <v>2</v>
      </c>
      <c r="C490" s="5">
        <v>1.98</v>
      </c>
      <c r="D490" s="4">
        <v>0</v>
      </c>
      <c r="E490" s="5">
        <v>0</v>
      </c>
      <c r="F490" s="4">
        <v>2</v>
      </c>
      <c r="G490" s="5">
        <v>10</v>
      </c>
      <c r="H490" s="4">
        <v>0</v>
      </c>
    </row>
    <row r="491" spans="1:8" x14ac:dyDescent="0.2">
      <c r="A491" s="2" t="s">
        <v>42</v>
      </c>
      <c r="B491" s="4">
        <v>1</v>
      </c>
      <c r="C491" s="5">
        <v>0.99</v>
      </c>
      <c r="D491" s="4">
        <v>0</v>
      </c>
      <c r="E491" s="5">
        <v>0</v>
      </c>
      <c r="F491" s="4">
        <v>0</v>
      </c>
      <c r="G491" s="5">
        <v>0</v>
      </c>
      <c r="H491" s="4">
        <v>0</v>
      </c>
    </row>
    <row r="492" spans="1:8" x14ac:dyDescent="0.2">
      <c r="A492" s="2" t="s">
        <v>43</v>
      </c>
      <c r="B492" s="4">
        <v>4</v>
      </c>
      <c r="C492" s="5">
        <v>3.96</v>
      </c>
      <c r="D492" s="4">
        <v>2</v>
      </c>
      <c r="E492" s="5">
        <v>2.74</v>
      </c>
      <c r="F492" s="4">
        <v>2</v>
      </c>
      <c r="G492" s="5">
        <v>10</v>
      </c>
      <c r="H492" s="4">
        <v>0</v>
      </c>
    </row>
    <row r="493" spans="1:8" x14ac:dyDescent="0.2">
      <c r="A493" s="2" t="s">
        <v>44</v>
      </c>
      <c r="B493" s="4">
        <v>5</v>
      </c>
      <c r="C493" s="5">
        <v>4.95</v>
      </c>
      <c r="D493" s="4">
        <v>4</v>
      </c>
      <c r="E493" s="5">
        <v>5.48</v>
      </c>
      <c r="F493" s="4">
        <v>0</v>
      </c>
      <c r="G493" s="5">
        <v>0</v>
      </c>
      <c r="H493" s="4">
        <v>0</v>
      </c>
    </row>
    <row r="494" spans="1:8" x14ac:dyDescent="0.2">
      <c r="A494" s="2" t="s">
        <v>45</v>
      </c>
      <c r="B494" s="4">
        <v>17</v>
      </c>
      <c r="C494" s="5">
        <v>16.829999999999998</v>
      </c>
      <c r="D494" s="4">
        <v>17</v>
      </c>
      <c r="E494" s="5">
        <v>23.29</v>
      </c>
      <c r="F494" s="4">
        <v>0</v>
      </c>
      <c r="G494" s="5">
        <v>0</v>
      </c>
      <c r="H494" s="4">
        <v>0</v>
      </c>
    </row>
    <row r="495" spans="1:8" x14ac:dyDescent="0.2">
      <c r="A495" s="2" t="s">
        <v>46</v>
      </c>
      <c r="B495" s="4">
        <v>7</v>
      </c>
      <c r="C495" s="5">
        <v>6.93</v>
      </c>
      <c r="D495" s="4">
        <v>4</v>
      </c>
      <c r="E495" s="5">
        <v>5.48</v>
      </c>
      <c r="F495" s="4">
        <v>1</v>
      </c>
      <c r="G495" s="5">
        <v>5</v>
      </c>
      <c r="H495" s="4">
        <v>0</v>
      </c>
    </row>
    <row r="496" spans="1:8" x14ac:dyDescent="0.2">
      <c r="A496" s="2" t="s">
        <v>47</v>
      </c>
      <c r="B496" s="4">
        <v>5</v>
      </c>
      <c r="C496" s="5">
        <v>4.95</v>
      </c>
      <c r="D496" s="4">
        <v>1</v>
      </c>
      <c r="E496" s="5">
        <v>1.37</v>
      </c>
      <c r="F496" s="4">
        <v>4</v>
      </c>
      <c r="G496" s="5">
        <v>20</v>
      </c>
      <c r="H496" s="4">
        <v>0</v>
      </c>
    </row>
    <row r="497" spans="1:8" x14ac:dyDescent="0.2">
      <c r="A497" s="2" t="s">
        <v>48</v>
      </c>
      <c r="B497" s="4">
        <v>4</v>
      </c>
      <c r="C497" s="5">
        <v>3.96</v>
      </c>
      <c r="D497" s="4">
        <v>4</v>
      </c>
      <c r="E497" s="5">
        <v>5.48</v>
      </c>
      <c r="F497" s="4">
        <v>0</v>
      </c>
      <c r="G497" s="5">
        <v>0</v>
      </c>
      <c r="H497" s="4">
        <v>0</v>
      </c>
    </row>
    <row r="498" spans="1:8" x14ac:dyDescent="0.2">
      <c r="A498" s="1" t="s">
        <v>31</v>
      </c>
      <c r="B498" s="4">
        <v>113</v>
      </c>
      <c r="C498" s="5">
        <v>99.969999999999985</v>
      </c>
      <c r="D498" s="4">
        <v>77</v>
      </c>
      <c r="E498" s="5">
        <v>99.99</v>
      </c>
      <c r="F498" s="4">
        <v>34</v>
      </c>
      <c r="G498" s="5">
        <v>99.97999999999999</v>
      </c>
      <c r="H498" s="4">
        <v>0</v>
      </c>
    </row>
    <row r="499" spans="1:8" x14ac:dyDescent="0.2">
      <c r="A499" s="2" t="s">
        <v>34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35</v>
      </c>
      <c r="B500" s="4">
        <v>22</v>
      </c>
      <c r="C500" s="5">
        <v>19.47</v>
      </c>
      <c r="D500" s="4">
        <v>10</v>
      </c>
      <c r="E500" s="5">
        <v>12.99</v>
      </c>
      <c r="F500" s="4">
        <v>12</v>
      </c>
      <c r="G500" s="5">
        <v>35.29</v>
      </c>
      <c r="H500" s="4">
        <v>0</v>
      </c>
    </row>
    <row r="501" spans="1:8" x14ac:dyDescent="0.2">
      <c r="A501" s="2" t="s">
        <v>36</v>
      </c>
      <c r="B501" s="4">
        <v>8</v>
      </c>
      <c r="C501" s="5">
        <v>7.08</v>
      </c>
      <c r="D501" s="4">
        <v>4</v>
      </c>
      <c r="E501" s="5">
        <v>5.19</v>
      </c>
      <c r="F501" s="4">
        <v>4</v>
      </c>
      <c r="G501" s="5">
        <v>11.76</v>
      </c>
      <c r="H501" s="4">
        <v>0</v>
      </c>
    </row>
    <row r="502" spans="1:8" x14ac:dyDescent="0.2">
      <c r="A502" s="2" t="s">
        <v>37</v>
      </c>
      <c r="B502" s="4">
        <v>1</v>
      </c>
      <c r="C502" s="5">
        <v>0.88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2">
      <c r="A503" s="2" t="s">
        <v>38</v>
      </c>
      <c r="B503" s="4">
        <v>2</v>
      </c>
      <c r="C503" s="5">
        <v>1.77</v>
      </c>
      <c r="D503" s="4">
        <v>0</v>
      </c>
      <c r="E503" s="5">
        <v>0</v>
      </c>
      <c r="F503" s="4">
        <v>2</v>
      </c>
      <c r="G503" s="5">
        <v>5.88</v>
      </c>
      <c r="H503" s="4">
        <v>0</v>
      </c>
    </row>
    <row r="504" spans="1:8" x14ac:dyDescent="0.2">
      <c r="A504" s="2" t="s">
        <v>39</v>
      </c>
      <c r="B504" s="4">
        <v>2</v>
      </c>
      <c r="C504" s="5">
        <v>1.77</v>
      </c>
      <c r="D504" s="4">
        <v>1</v>
      </c>
      <c r="E504" s="5">
        <v>1.3</v>
      </c>
      <c r="F504" s="4">
        <v>1</v>
      </c>
      <c r="G504" s="5">
        <v>2.94</v>
      </c>
      <c r="H504" s="4">
        <v>0</v>
      </c>
    </row>
    <row r="505" spans="1:8" x14ac:dyDescent="0.2">
      <c r="A505" s="2" t="s">
        <v>40</v>
      </c>
      <c r="B505" s="4">
        <v>39</v>
      </c>
      <c r="C505" s="5">
        <v>34.51</v>
      </c>
      <c r="D505" s="4">
        <v>29</v>
      </c>
      <c r="E505" s="5">
        <v>37.659999999999997</v>
      </c>
      <c r="F505" s="4">
        <v>10</v>
      </c>
      <c r="G505" s="5">
        <v>29.41</v>
      </c>
      <c r="H505" s="4">
        <v>0</v>
      </c>
    </row>
    <row r="506" spans="1:8" x14ac:dyDescent="0.2">
      <c r="A506" s="2" t="s">
        <v>41</v>
      </c>
      <c r="B506" s="4">
        <v>0</v>
      </c>
      <c r="C506" s="5">
        <v>0</v>
      </c>
      <c r="D506" s="4">
        <v>0</v>
      </c>
      <c r="E506" s="5">
        <v>0</v>
      </c>
      <c r="F506" s="4">
        <v>0</v>
      </c>
      <c r="G506" s="5">
        <v>0</v>
      </c>
      <c r="H506" s="4">
        <v>0</v>
      </c>
    </row>
    <row r="507" spans="1:8" x14ac:dyDescent="0.2">
      <c r="A507" s="2" t="s">
        <v>42</v>
      </c>
      <c r="B507" s="4">
        <v>1</v>
      </c>
      <c r="C507" s="5">
        <v>0.88</v>
      </c>
      <c r="D507" s="4">
        <v>0</v>
      </c>
      <c r="E507" s="5">
        <v>0</v>
      </c>
      <c r="F507" s="4">
        <v>1</v>
      </c>
      <c r="G507" s="5">
        <v>2.94</v>
      </c>
      <c r="H507" s="4">
        <v>0</v>
      </c>
    </row>
    <row r="508" spans="1:8" x14ac:dyDescent="0.2">
      <c r="A508" s="2" t="s">
        <v>43</v>
      </c>
      <c r="B508" s="4">
        <v>0</v>
      </c>
      <c r="C508" s="5">
        <v>0</v>
      </c>
      <c r="D508" s="4">
        <v>0</v>
      </c>
      <c r="E508" s="5">
        <v>0</v>
      </c>
      <c r="F508" s="4">
        <v>0</v>
      </c>
      <c r="G508" s="5">
        <v>0</v>
      </c>
      <c r="H508" s="4">
        <v>0</v>
      </c>
    </row>
    <row r="509" spans="1:8" x14ac:dyDescent="0.2">
      <c r="A509" s="2" t="s">
        <v>44</v>
      </c>
      <c r="B509" s="4">
        <v>7</v>
      </c>
      <c r="C509" s="5">
        <v>6.19</v>
      </c>
      <c r="D509" s="4">
        <v>7</v>
      </c>
      <c r="E509" s="5">
        <v>9.09</v>
      </c>
      <c r="F509" s="4">
        <v>0</v>
      </c>
      <c r="G509" s="5">
        <v>0</v>
      </c>
      <c r="H509" s="4">
        <v>0</v>
      </c>
    </row>
    <row r="510" spans="1:8" x14ac:dyDescent="0.2">
      <c r="A510" s="2" t="s">
        <v>45</v>
      </c>
      <c r="B510" s="4">
        <v>19</v>
      </c>
      <c r="C510" s="5">
        <v>16.809999999999999</v>
      </c>
      <c r="D510" s="4">
        <v>17</v>
      </c>
      <c r="E510" s="5">
        <v>22.08</v>
      </c>
      <c r="F510" s="4">
        <v>1</v>
      </c>
      <c r="G510" s="5">
        <v>2.94</v>
      </c>
      <c r="H510" s="4">
        <v>0</v>
      </c>
    </row>
    <row r="511" spans="1:8" x14ac:dyDescent="0.2">
      <c r="A511" s="2" t="s">
        <v>46</v>
      </c>
      <c r="B511" s="4">
        <v>1</v>
      </c>
      <c r="C511" s="5">
        <v>0.88</v>
      </c>
      <c r="D511" s="4">
        <v>1</v>
      </c>
      <c r="E511" s="5">
        <v>1.3</v>
      </c>
      <c r="F511" s="4">
        <v>0</v>
      </c>
      <c r="G511" s="5">
        <v>0</v>
      </c>
      <c r="H511" s="4">
        <v>0</v>
      </c>
    </row>
    <row r="512" spans="1:8" x14ac:dyDescent="0.2">
      <c r="A512" s="2" t="s">
        <v>47</v>
      </c>
      <c r="B512" s="4">
        <v>4</v>
      </c>
      <c r="C512" s="5">
        <v>3.54</v>
      </c>
      <c r="D512" s="4">
        <v>4</v>
      </c>
      <c r="E512" s="5">
        <v>5.19</v>
      </c>
      <c r="F512" s="4">
        <v>0</v>
      </c>
      <c r="G512" s="5">
        <v>0</v>
      </c>
      <c r="H512" s="4">
        <v>0</v>
      </c>
    </row>
    <row r="513" spans="1:8" x14ac:dyDescent="0.2">
      <c r="A513" s="2" t="s">
        <v>48</v>
      </c>
      <c r="B513" s="4">
        <v>7</v>
      </c>
      <c r="C513" s="5">
        <v>6.19</v>
      </c>
      <c r="D513" s="4">
        <v>4</v>
      </c>
      <c r="E513" s="5">
        <v>5.19</v>
      </c>
      <c r="F513" s="4">
        <v>3</v>
      </c>
      <c r="G513" s="5">
        <v>8.82</v>
      </c>
      <c r="H513" s="4">
        <v>0</v>
      </c>
    </row>
    <row r="514" spans="1:8" x14ac:dyDescent="0.2">
      <c r="A514" s="1" t="s">
        <v>32</v>
      </c>
      <c r="B514" s="4">
        <v>354</v>
      </c>
      <c r="C514" s="5">
        <v>99.969999999999985</v>
      </c>
      <c r="D514" s="4">
        <v>241</v>
      </c>
      <c r="E514" s="5">
        <v>99.97999999999999</v>
      </c>
      <c r="F514" s="4">
        <v>99</v>
      </c>
      <c r="G514" s="5">
        <v>99.990000000000023</v>
      </c>
      <c r="H514" s="4">
        <v>4</v>
      </c>
    </row>
    <row r="515" spans="1:8" x14ac:dyDescent="0.2">
      <c r="A515" s="2" t="s">
        <v>34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35</v>
      </c>
      <c r="B516" s="4">
        <v>69</v>
      </c>
      <c r="C516" s="5">
        <v>19.489999999999998</v>
      </c>
      <c r="D516" s="4">
        <v>43</v>
      </c>
      <c r="E516" s="5">
        <v>17.84</v>
      </c>
      <c r="F516" s="4">
        <v>26</v>
      </c>
      <c r="G516" s="5">
        <v>26.26</v>
      </c>
      <c r="H516" s="4">
        <v>0</v>
      </c>
    </row>
    <row r="517" spans="1:8" x14ac:dyDescent="0.2">
      <c r="A517" s="2" t="s">
        <v>36</v>
      </c>
      <c r="B517" s="4">
        <v>29</v>
      </c>
      <c r="C517" s="5">
        <v>8.19</v>
      </c>
      <c r="D517" s="4">
        <v>16</v>
      </c>
      <c r="E517" s="5">
        <v>6.64</v>
      </c>
      <c r="F517" s="4">
        <v>11</v>
      </c>
      <c r="G517" s="5">
        <v>11.11</v>
      </c>
      <c r="H517" s="4">
        <v>2</v>
      </c>
    </row>
    <row r="518" spans="1:8" x14ac:dyDescent="0.2">
      <c r="A518" s="2" t="s">
        <v>37</v>
      </c>
      <c r="B518" s="4">
        <v>2</v>
      </c>
      <c r="C518" s="5">
        <v>0.56000000000000005</v>
      </c>
      <c r="D518" s="4">
        <v>0</v>
      </c>
      <c r="E518" s="5">
        <v>0</v>
      </c>
      <c r="F518" s="4">
        <v>2</v>
      </c>
      <c r="G518" s="5">
        <v>2.02</v>
      </c>
      <c r="H518" s="4">
        <v>0</v>
      </c>
    </row>
    <row r="519" spans="1:8" x14ac:dyDescent="0.2">
      <c r="A519" s="2" t="s">
        <v>38</v>
      </c>
      <c r="B519" s="4">
        <v>1</v>
      </c>
      <c r="C519" s="5">
        <v>0.28000000000000003</v>
      </c>
      <c r="D519" s="4">
        <v>1</v>
      </c>
      <c r="E519" s="5">
        <v>0.41</v>
      </c>
      <c r="F519" s="4">
        <v>0</v>
      </c>
      <c r="G519" s="5">
        <v>0</v>
      </c>
      <c r="H519" s="4">
        <v>0</v>
      </c>
    </row>
    <row r="520" spans="1:8" x14ac:dyDescent="0.2">
      <c r="A520" s="2" t="s">
        <v>39</v>
      </c>
      <c r="B520" s="4">
        <v>3</v>
      </c>
      <c r="C520" s="5">
        <v>0.85</v>
      </c>
      <c r="D520" s="4">
        <v>1</v>
      </c>
      <c r="E520" s="5">
        <v>0.41</v>
      </c>
      <c r="F520" s="4">
        <v>2</v>
      </c>
      <c r="G520" s="5">
        <v>2.02</v>
      </c>
      <c r="H520" s="4">
        <v>0</v>
      </c>
    </row>
    <row r="521" spans="1:8" x14ac:dyDescent="0.2">
      <c r="A521" s="2" t="s">
        <v>40</v>
      </c>
      <c r="B521" s="4">
        <v>97</v>
      </c>
      <c r="C521" s="5">
        <v>27.4</v>
      </c>
      <c r="D521" s="4">
        <v>70</v>
      </c>
      <c r="E521" s="5">
        <v>29.05</v>
      </c>
      <c r="F521" s="4">
        <v>25</v>
      </c>
      <c r="G521" s="5">
        <v>25.25</v>
      </c>
      <c r="H521" s="4">
        <v>2</v>
      </c>
    </row>
    <row r="522" spans="1:8" x14ac:dyDescent="0.2">
      <c r="A522" s="2" t="s">
        <v>41</v>
      </c>
      <c r="B522" s="4">
        <v>2</v>
      </c>
      <c r="C522" s="5">
        <v>0.56000000000000005</v>
      </c>
      <c r="D522" s="4">
        <v>1</v>
      </c>
      <c r="E522" s="5">
        <v>0.41</v>
      </c>
      <c r="F522" s="4">
        <v>1</v>
      </c>
      <c r="G522" s="5">
        <v>1.01</v>
      </c>
      <c r="H522" s="4">
        <v>0</v>
      </c>
    </row>
    <row r="523" spans="1:8" x14ac:dyDescent="0.2">
      <c r="A523" s="2" t="s">
        <v>42</v>
      </c>
      <c r="B523" s="4">
        <v>6</v>
      </c>
      <c r="C523" s="5">
        <v>1.69</v>
      </c>
      <c r="D523" s="4">
        <v>2</v>
      </c>
      <c r="E523" s="5">
        <v>0.83</v>
      </c>
      <c r="F523" s="4">
        <v>4</v>
      </c>
      <c r="G523" s="5">
        <v>4.04</v>
      </c>
      <c r="H523" s="4">
        <v>0</v>
      </c>
    </row>
    <row r="524" spans="1:8" x14ac:dyDescent="0.2">
      <c r="A524" s="2" t="s">
        <v>43</v>
      </c>
      <c r="B524" s="4">
        <v>10</v>
      </c>
      <c r="C524" s="5">
        <v>2.82</v>
      </c>
      <c r="D524" s="4">
        <v>5</v>
      </c>
      <c r="E524" s="5">
        <v>2.0699999999999998</v>
      </c>
      <c r="F524" s="4">
        <v>5</v>
      </c>
      <c r="G524" s="5">
        <v>5.05</v>
      </c>
      <c r="H524" s="4">
        <v>0</v>
      </c>
    </row>
    <row r="525" spans="1:8" x14ac:dyDescent="0.2">
      <c r="A525" s="2" t="s">
        <v>44</v>
      </c>
      <c r="B525" s="4">
        <v>25</v>
      </c>
      <c r="C525" s="5">
        <v>7.06</v>
      </c>
      <c r="D525" s="4">
        <v>17</v>
      </c>
      <c r="E525" s="5">
        <v>7.05</v>
      </c>
      <c r="F525" s="4">
        <v>6</v>
      </c>
      <c r="G525" s="5">
        <v>6.06</v>
      </c>
      <c r="H525" s="4">
        <v>0</v>
      </c>
    </row>
    <row r="526" spans="1:8" x14ac:dyDescent="0.2">
      <c r="A526" s="2" t="s">
        <v>45</v>
      </c>
      <c r="B526" s="4">
        <v>67</v>
      </c>
      <c r="C526" s="5">
        <v>18.93</v>
      </c>
      <c r="D526" s="4">
        <v>60</v>
      </c>
      <c r="E526" s="5">
        <v>24.9</v>
      </c>
      <c r="F526" s="4">
        <v>4</v>
      </c>
      <c r="G526" s="5">
        <v>4.04</v>
      </c>
      <c r="H526" s="4">
        <v>0</v>
      </c>
    </row>
    <row r="527" spans="1:8" x14ac:dyDescent="0.2">
      <c r="A527" s="2" t="s">
        <v>46</v>
      </c>
      <c r="B527" s="4">
        <v>13</v>
      </c>
      <c r="C527" s="5">
        <v>3.67</v>
      </c>
      <c r="D527" s="4">
        <v>10</v>
      </c>
      <c r="E527" s="5">
        <v>4.1500000000000004</v>
      </c>
      <c r="F527" s="4">
        <v>2</v>
      </c>
      <c r="G527" s="5">
        <v>2.02</v>
      </c>
      <c r="H527" s="4">
        <v>0</v>
      </c>
    </row>
    <row r="528" spans="1:8" x14ac:dyDescent="0.2">
      <c r="A528" s="2" t="s">
        <v>47</v>
      </c>
      <c r="B528" s="4">
        <v>17</v>
      </c>
      <c r="C528" s="5">
        <v>4.8</v>
      </c>
      <c r="D528" s="4">
        <v>8</v>
      </c>
      <c r="E528" s="5">
        <v>3.32</v>
      </c>
      <c r="F528" s="4">
        <v>5</v>
      </c>
      <c r="G528" s="5">
        <v>5.05</v>
      </c>
      <c r="H528" s="4">
        <v>0</v>
      </c>
    </row>
    <row r="529" spans="1:8" x14ac:dyDescent="0.2">
      <c r="A529" s="2" t="s">
        <v>48</v>
      </c>
      <c r="B529" s="4">
        <v>13</v>
      </c>
      <c r="C529" s="5">
        <v>3.67</v>
      </c>
      <c r="D529" s="4">
        <v>7</v>
      </c>
      <c r="E529" s="5">
        <v>2.9</v>
      </c>
      <c r="F529" s="4">
        <v>6</v>
      </c>
      <c r="G529" s="5">
        <v>6.06</v>
      </c>
      <c r="H529" s="4">
        <v>0</v>
      </c>
    </row>
    <row r="530" spans="1:8" x14ac:dyDescent="0.2">
      <c r="A530" s="1" t="s">
        <v>33</v>
      </c>
      <c r="B530" s="4">
        <v>294</v>
      </c>
      <c r="C530" s="5">
        <v>99.97999999999999</v>
      </c>
      <c r="D530" s="4">
        <v>196</v>
      </c>
      <c r="E530" s="5">
        <v>99.99</v>
      </c>
      <c r="F530" s="4">
        <v>84</v>
      </c>
      <c r="G530" s="5">
        <v>99.979999999999976</v>
      </c>
      <c r="H530" s="4">
        <v>4</v>
      </c>
    </row>
    <row r="531" spans="1:8" x14ac:dyDescent="0.2">
      <c r="A531" s="2" t="s">
        <v>34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35</v>
      </c>
      <c r="B532" s="4">
        <v>27</v>
      </c>
      <c r="C532" s="5">
        <v>9.18</v>
      </c>
      <c r="D532" s="4">
        <v>10</v>
      </c>
      <c r="E532" s="5">
        <v>5.0999999999999996</v>
      </c>
      <c r="F532" s="4">
        <v>17</v>
      </c>
      <c r="G532" s="5">
        <v>20.239999999999998</v>
      </c>
      <c r="H532" s="4">
        <v>0</v>
      </c>
    </row>
    <row r="533" spans="1:8" x14ac:dyDescent="0.2">
      <c r="A533" s="2" t="s">
        <v>36</v>
      </c>
      <c r="B533" s="4">
        <v>18</v>
      </c>
      <c r="C533" s="5">
        <v>6.12</v>
      </c>
      <c r="D533" s="4">
        <v>15</v>
      </c>
      <c r="E533" s="5">
        <v>7.65</v>
      </c>
      <c r="F533" s="4">
        <v>3</v>
      </c>
      <c r="G533" s="5">
        <v>3.57</v>
      </c>
      <c r="H533" s="4">
        <v>0</v>
      </c>
    </row>
    <row r="534" spans="1:8" x14ac:dyDescent="0.2">
      <c r="A534" s="2" t="s">
        <v>37</v>
      </c>
      <c r="B534" s="4">
        <v>1</v>
      </c>
      <c r="C534" s="5">
        <v>0.34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2">
      <c r="A535" s="2" t="s">
        <v>38</v>
      </c>
      <c r="B535" s="4">
        <v>1</v>
      </c>
      <c r="C535" s="5">
        <v>0.34</v>
      </c>
      <c r="D535" s="4">
        <v>1</v>
      </c>
      <c r="E535" s="5">
        <v>0.51</v>
      </c>
      <c r="F535" s="4">
        <v>0</v>
      </c>
      <c r="G535" s="5">
        <v>0</v>
      </c>
      <c r="H535" s="4">
        <v>0</v>
      </c>
    </row>
    <row r="536" spans="1:8" x14ac:dyDescent="0.2">
      <c r="A536" s="2" t="s">
        <v>39</v>
      </c>
      <c r="B536" s="4">
        <v>3</v>
      </c>
      <c r="C536" s="5">
        <v>1.02</v>
      </c>
      <c r="D536" s="4">
        <v>0</v>
      </c>
      <c r="E536" s="5">
        <v>0</v>
      </c>
      <c r="F536" s="4">
        <v>2</v>
      </c>
      <c r="G536" s="5">
        <v>2.38</v>
      </c>
      <c r="H536" s="4">
        <v>1</v>
      </c>
    </row>
    <row r="537" spans="1:8" x14ac:dyDescent="0.2">
      <c r="A537" s="2" t="s">
        <v>40</v>
      </c>
      <c r="B537" s="4">
        <v>99</v>
      </c>
      <c r="C537" s="5">
        <v>33.67</v>
      </c>
      <c r="D537" s="4">
        <v>67</v>
      </c>
      <c r="E537" s="5">
        <v>34.18</v>
      </c>
      <c r="F537" s="4">
        <v>31</v>
      </c>
      <c r="G537" s="5">
        <v>36.9</v>
      </c>
      <c r="H537" s="4">
        <v>1</v>
      </c>
    </row>
    <row r="538" spans="1:8" x14ac:dyDescent="0.2">
      <c r="A538" s="2" t="s">
        <v>41</v>
      </c>
      <c r="B538" s="4">
        <v>0</v>
      </c>
      <c r="C538" s="5">
        <v>0</v>
      </c>
      <c r="D538" s="4">
        <v>0</v>
      </c>
      <c r="E538" s="5">
        <v>0</v>
      </c>
      <c r="F538" s="4">
        <v>0</v>
      </c>
      <c r="G538" s="5">
        <v>0</v>
      </c>
      <c r="H538" s="4">
        <v>0</v>
      </c>
    </row>
    <row r="539" spans="1:8" x14ac:dyDescent="0.2">
      <c r="A539" s="2" t="s">
        <v>42</v>
      </c>
      <c r="B539" s="4">
        <v>34</v>
      </c>
      <c r="C539" s="5">
        <v>11.56</v>
      </c>
      <c r="D539" s="4">
        <v>25</v>
      </c>
      <c r="E539" s="5">
        <v>12.76</v>
      </c>
      <c r="F539" s="4">
        <v>9</v>
      </c>
      <c r="G539" s="5">
        <v>10.71</v>
      </c>
      <c r="H539" s="4">
        <v>0</v>
      </c>
    </row>
    <row r="540" spans="1:8" x14ac:dyDescent="0.2">
      <c r="A540" s="2" t="s">
        <v>43</v>
      </c>
      <c r="B540" s="4">
        <v>5</v>
      </c>
      <c r="C540" s="5">
        <v>1.7</v>
      </c>
      <c r="D540" s="4">
        <v>2</v>
      </c>
      <c r="E540" s="5">
        <v>1.02</v>
      </c>
      <c r="F540" s="4">
        <v>3</v>
      </c>
      <c r="G540" s="5">
        <v>3.57</v>
      </c>
      <c r="H540" s="4">
        <v>0</v>
      </c>
    </row>
    <row r="541" spans="1:8" x14ac:dyDescent="0.2">
      <c r="A541" s="2" t="s">
        <v>44</v>
      </c>
      <c r="B541" s="4">
        <v>23</v>
      </c>
      <c r="C541" s="5">
        <v>7.82</v>
      </c>
      <c r="D541" s="4">
        <v>20</v>
      </c>
      <c r="E541" s="5">
        <v>10.199999999999999</v>
      </c>
      <c r="F541" s="4">
        <v>2</v>
      </c>
      <c r="G541" s="5">
        <v>2.38</v>
      </c>
      <c r="H541" s="4">
        <v>0</v>
      </c>
    </row>
    <row r="542" spans="1:8" x14ac:dyDescent="0.2">
      <c r="A542" s="2" t="s">
        <v>45</v>
      </c>
      <c r="B542" s="4">
        <v>43</v>
      </c>
      <c r="C542" s="5">
        <v>14.63</v>
      </c>
      <c r="D542" s="4">
        <v>39</v>
      </c>
      <c r="E542" s="5">
        <v>19.899999999999999</v>
      </c>
      <c r="F542" s="4">
        <v>3</v>
      </c>
      <c r="G542" s="5">
        <v>3.57</v>
      </c>
      <c r="H542" s="4">
        <v>0</v>
      </c>
    </row>
    <row r="543" spans="1:8" x14ac:dyDescent="0.2">
      <c r="A543" s="2" t="s">
        <v>46</v>
      </c>
      <c r="B543" s="4">
        <v>4</v>
      </c>
      <c r="C543" s="5">
        <v>1.36</v>
      </c>
      <c r="D543" s="4">
        <v>0</v>
      </c>
      <c r="E543" s="5">
        <v>0</v>
      </c>
      <c r="F543" s="4">
        <v>1</v>
      </c>
      <c r="G543" s="5">
        <v>1.19</v>
      </c>
      <c r="H543" s="4">
        <v>0</v>
      </c>
    </row>
    <row r="544" spans="1:8" x14ac:dyDescent="0.2">
      <c r="A544" s="2" t="s">
        <v>47</v>
      </c>
      <c r="B544" s="4">
        <v>24</v>
      </c>
      <c r="C544" s="5">
        <v>8.16</v>
      </c>
      <c r="D544" s="4">
        <v>12</v>
      </c>
      <c r="E544" s="5">
        <v>6.12</v>
      </c>
      <c r="F544" s="4">
        <v>6</v>
      </c>
      <c r="G544" s="5">
        <v>7.14</v>
      </c>
      <c r="H544" s="4">
        <v>2</v>
      </c>
    </row>
    <row r="545" spans="1:8" x14ac:dyDescent="0.2">
      <c r="A545" s="2" t="s">
        <v>48</v>
      </c>
      <c r="B545" s="4">
        <v>12</v>
      </c>
      <c r="C545" s="5">
        <v>4.08</v>
      </c>
      <c r="D545" s="4">
        <v>5</v>
      </c>
      <c r="E545" s="5">
        <v>2.5499999999999998</v>
      </c>
      <c r="F545" s="4">
        <v>7</v>
      </c>
      <c r="G545" s="5">
        <v>8.33</v>
      </c>
      <c r="H545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0218-32BF-4162-A8E0-D0B60DE24DEF}">
  <sheetPr>
    <pageSetUpPr fitToPage="1"/>
  </sheetPr>
  <dimension ref="A1:I829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113</v>
      </c>
      <c r="B1" s="3" t="s">
        <v>114</v>
      </c>
      <c r="C1" s="7" t="s">
        <v>50</v>
      </c>
      <c r="D1" s="7" t="s">
        <v>51</v>
      </c>
      <c r="E1" s="7" t="s">
        <v>52</v>
      </c>
      <c r="F1" s="7" t="s">
        <v>53</v>
      </c>
      <c r="G1" s="7" t="s">
        <v>54</v>
      </c>
      <c r="H1" s="7" t="s">
        <v>55</v>
      </c>
      <c r="I1" s="7" t="s">
        <v>56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71</v>
      </c>
      <c r="C3" s="4">
        <v>3894</v>
      </c>
      <c r="D3" s="8">
        <v>12.46</v>
      </c>
      <c r="E3" s="4">
        <v>3489</v>
      </c>
      <c r="F3" s="8">
        <v>19.55</v>
      </c>
      <c r="G3" s="4">
        <v>404</v>
      </c>
      <c r="H3" s="8">
        <v>3.12</v>
      </c>
      <c r="I3" s="4">
        <v>1</v>
      </c>
    </row>
    <row r="4" spans="1:9" x14ac:dyDescent="0.2">
      <c r="A4" s="2">
        <v>2</v>
      </c>
      <c r="B4" s="1" t="s">
        <v>70</v>
      </c>
      <c r="C4" s="4">
        <v>3486</v>
      </c>
      <c r="D4" s="8">
        <v>11.16</v>
      </c>
      <c r="E4" s="4">
        <v>2994</v>
      </c>
      <c r="F4" s="8">
        <v>16.78</v>
      </c>
      <c r="G4" s="4">
        <v>490</v>
      </c>
      <c r="H4" s="8">
        <v>3.78</v>
      </c>
      <c r="I4" s="4">
        <v>1</v>
      </c>
    </row>
    <row r="5" spans="1:9" x14ac:dyDescent="0.2">
      <c r="A5" s="2">
        <v>3</v>
      </c>
      <c r="B5" s="1" t="s">
        <v>67</v>
      </c>
      <c r="C5" s="4">
        <v>2766</v>
      </c>
      <c r="D5" s="8">
        <v>8.85</v>
      </c>
      <c r="E5" s="4">
        <v>1917</v>
      </c>
      <c r="F5" s="8">
        <v>10.74</v>
      </c>
      <c r="G5" s="4">
        <v>826</v>
      </c>
      <c r="H5" s="8">
        <v>6.37</v>
      </c>
      <c r="I5" s="4">
        <v>1</v>
      </c>
    </row>
    <row r="6" spans="1:9" x14ac:dyDescent="0.2">
      <c r="A6" s="2">
        <v>4</v>
      </c>
      <c r="B6" s="1" t="s">
        <v>66</v>
      </c>
      <c r="C6" s="4">
        <v>2336</v>
      </c>
      <c r="D6" s="8">
        <v>7.48</v>
      </c>
      <c r="E6" s="4">
        <v>1191</v>
      </c>
      <c r="F6" s="8">
        <v>6.67</v>
      </c>
      <c r="G6" s="4">
        <v>1138</v>
      </c>
      <c r="H6" s="8">
        <v>8.7799999999999994</v>
      </c>
      <c r="I6" s="4">
        <v>6</v>
      </c>
    </row>
    <row r="7" spans="1:9" x14ac:dyDescent="0.2">
      <c r="A7" s="2">
        <v>5</v>
      </c>
      <c r="B7" s="1" t="s">
        <v>64</v>
      </c>
      <c r="C7" s="4">
        <v>1758</v>
      </c>
      <c r="D7" s="8">
        <v>5.63</v>
      </c>
      <c r="E7" s="4">
        <v>1297</v>
      </c>
      <c r="F7" s="8">
        <v>7.27</v>
      </c>
      <c r="G7" s="4">
        <v>438</v>
      </c>
      <c r="H7" s="8">
        <v>3.38</v>
      </c>
      <c r="I7" s="4">
        <v>23</v>
      </c>
    </row>
    <row r="8" spans="1:9" x14ac:dyDescent="0.2">
      <c r="A8" s="2">
        <v>6</v>
      </c>
      <c r="B8" s="1" t="s">
        <v>57</v>
      </c>
      <c r="C8" s="4">
        <v>1661</v>
      </c>
      <c r="D8" s="8">
        <v>5.32</v>
      </c>
      <c r="E8" s="4">
        <v>514</v>
      </c>
      <c r="F8" s="8">
        <v>2.88</v>
      </c>
      <c r="G8" s="4">
        <v>1147</v>
      </c>
      <c r="H8" s="8">
        <v>8.85</v>
      </c>
      <c r="I8" s="4">
        <v>0</v>
      </c>
    </row>
    <row r="9" spans="1:9" x14ac:dyDescent="0.2">
      <c r="A9" s="2">
        <v>7</v>
      </c>
      <c r="B9" s="1" t="s">
        <v>58</v>
      </c>
      <c r="C9" s="4">
        <v>1214</v>
      </c>
      <c r="D9" s="8">
        <v>3.89</v>
      </c>
      <c r="E9" s="4">
        <v>654</v>
      </c>
      <c r="F9" s="8">
        <v>3.67</v>
      </c>
      <c r="G9" s="4">
        <v>560</v>
      </c>
      <c r="H9" s="8">
        <v>4.32</v>
      </c>
      <c r="I9" s="4">
        <v>0</v>
      </c>
    </row>
    <row r="10" spans="1:9" x14ac:dyDescent="0.2">
      <c r="A10" s="2">
        <v>8</v>
      </c>
      <c r="B10" s="1" t="s">
        <v>73</v>
      </c>
      <c r="C10" s="4">
        <v>979</v>
      </c>
      <c r="D10" s="8">
        <v>3.13</v>
      </c>
      <c r="E10" s="4">
        <v>644</v>
      </c>
      <c r="F10" s="8">
        <v>3.61</v>
      </c>
      <c r="G10" s="4">
        <v>198</v>
      </c>
      <c r="H10" s="8">
        <v>1.53</v>
      </c>
      <c r="I10" s="4">
        <v>10</v>
      </c>
    </row>
    <row r="11" spans="1:9" x14ac:dyDescent="0.2">
      <c r="A11" s="2">
        <v>9</v>
      </c>
      <c r="B11" s="1" t="s">
        <v>59</v>
      </c>
      <c r="C11" s="4">
        <v>924</v>
      </c>
      <c r="D11" s="8">
        <v>2.96</v>
      </c>
      <c r="E11" s="4">
        <v>275</v>
      </c>
      <c r="F11" s="8">
        <v>1.54</v>
      </c>
      <c r="G11" s="4">
        <v>648</v>
      </c>
      <c r="H11" s="8">
        <v>5</v>
      </c>
      <c r="I11" s="4">
        <v>1</v>
      </c>
    </row>
    <row r="12" spans="1:9" x14ac:dyDescent="0.2">
      <c r="A12" s="2">
        <v>10</v>
      </c>
      <c r="B12" s="1" t="s">
        <v>65</v>
      </c>
      <c r="C12" s="4">
        <v>923</v>
      </c>
      <c r="D12" s="8">
        <v>2.95</v>
      </c>
      <c r="E12" s="4">
        <v>587</v>
      </c>
      <c r="F12" s="8">
        <v>3.29</v>
      </c>
      <c r="G12" s="4">
        <v>336</v>
      </c>
      <c r="H12" s="8">
        <v>2.59</v>
      </c>
      <c r="I12" s="4">
        <v>0</v>
      </c>
    </row>
    <row r="13" spans="1:9" x14ac:dyDescent="0.2">
      <c r="A13" s="2">
        <v>11</v>
      </c>
      <c r="B13" s="1" t="s">
        <v>63</v>
      </c>
      <c r="C13" s="4">
        <v>858</v>
      </c>
      <c r="D13" s="8">
        <v>2.75</v>
      </c>
      <c r="E13" s="4">
        <v>452</v>
      </c>
      <c r="F13" s="8">
        <v>2.5299999999999998</v>
      </c>
      <c r="G13" s="4">
        <v>406</v>
      </c>
      <c r="H13" s="8">
        <v>3.13</v>
      </c>
      <c r="I13" s="4">
        <v>0</v>
      </c>
    </row>
    <row r="14" spans="1:9" x14ac:dyDescent="0.2">
      <c r="A14" s="2">
        <v>12</v>
      </c>
      <c r="B14" s="1" t="s">
        <v>74</v>
      </c>
      <c r="C14" s="4">
        <v>815</v>
      </c>
      <c r="D14" s="8">
        <v>2.61</v>
      </c>
      <c r="E14" s="4">
        <v>704</v>
      </c>
      <c r="F14" s="8">
        <v>3.95</v>
      </c>
      <c r="G14" s="4">
        <v>106</v>
      </c>
      <c r="H14" s="8">
        <v>0.82</v>
      </c>
      <c r="I14" s="4">
        <v>0</v>
      </c>
    </row>
    <row r="15" spans="1:9" x14ac:dyDescent="0.2">
      <c r="A15" s="2">
        <v>13</v>
      </c>
      <c r="B15" s="1" t="s">
        <v>75</v>
      </c>
      <c r="C15" s="4">
        <v>759</v>
      </c>
      <c r="D15" s="8">
        <v>2.4300000000000002</v>
      </c>
      <c r="E15" s="4">
        <v>12</v>
      </c>
      <c r="F15" s="8">
        <v>7.0000000000000007E-2</v>
      </c>
      <c r="G15" s="4">
        <v>684</v>
      </c>
      <c r="H15" s="8">
        <v>5.28</v>
      </c>
      <c r="I15" s="4">
        <v>26</v>
      </c>
    </row>
    <row r="16" spans="1:9" x14ac:dyDescent="0.2">
      <c r="A16" s="2">
        <v>14</v>
      </c>
      <c r="B16" s="1" t="s">
        <v>69</v>
      </c>
      <c r="C16" s="4">
        <v>752</v>
      </c>
      <c r="D16" s="8">
        <v>2.41</v>
      </c>
      <c r="E16" s="4">
        <v>272</v>
      </c>
      <c r="F16" s="8">
        <v>1.52</v>
      </c>
      <c r="G16" s="4">
        <v>467</v>
      </c>
      <c r="H16" s="8">
        <v>3.6</v>
      </c>
      <c r="I16" s="4">
        <v>1</v>
      </c>
    </row>
    <row r="17" spans="1:9" x14ac:dyDescent="0.2">
      <c r="A17" s="2">
        <v>15</v>
      </c>
      <c r="B17" s="1" t="s">
        <v>68</v>
      </c>
      <c r="C17" s="4">
        <v>600</v>
      </c>
      <c r="D17" s="8">
        <v>1.92</v>
      </c>
      <c r="E17" s="4">
        <v>424</v>
      </c>
      <c r="F17" s="8">
        <v>2.38</v>
      </c>
      <c r="G17" s="4">
        <v>173</v>
      </c>
      <c r="H17" s="8">
        <v>1.33</v>
      </c>
      <c r="I17" s="4">
        <v>3</v>
      </c>
    </row>
    <row r="18" spans="1:9" x14ac:dyDescent="0.2">
      <c r="A18" s="2">
        <v>16</v>
      </c>
      <c r="B18" s="1" t="s">
        <v>62</v>
      </c>
      <c r="C18" s="4">
        <v>434</v>
      </c>
      <c r="D18" s="8">
        <v>1.39</v>
      </c>
      <c r="E18" s="4">
        <v>43</v>
      </c>
      <c r="F18" s="8">
        <v>0.24</v>
      </c>
      <c r="G18" s="4">
        <v>391</v>
      </c>
      <c r="H18" s="8">
        <v>3.02</v>
      </c>
      <c r="I18" s="4">
        <v>0</v>
      </c>
    </row>
    <row r="19" spans="1:9" x14ac:dyDescent="0.2">
      <c r="A19" s="2">
        <v>17</v>
      </c>
      <c r="B19" s="1" t="s">
        <v>60</v>
      </c>
      <c r="C19" s="4">
        <v>403</v>
      </c>
      <c r="D19" s="8">
        <v>1.29</v>
      </c>
      <c r="E19" s="4">
        <v>182</v>
      </c>
      <c r="F19" s="8">
        <v>1.02</v>
      </c>
      <c r="G19" s="4">
        <v>213</v>
      </c>
      <c r="H19" s="8">
        <v>1.64</v>
      </c>
      <c r="I19" s="4">
        <v>8</v>
      </c>
    </row>
    <row r="20" spans="1:9" x14ac:dyDescent="0.2">
      <c r="A20" s="2">
        <v>18</v>
      </c>
      <c r="B20" s="1" t="s">
        <v>76</v>
      </c>
      <c r="C20" s="4">
        <v>388</v>
      </c>
      <c r="D20" s="8">
        <v>1.24</v>
      </c>
      <c r="E20" s="4">
        <v>286</v>
      </c>
      <c r="F20" s="8">
        <v>1.6</v>
      </c>
      <c r="G20" s="4">
        <v>101</v>
      </c>
      <c r="H20" s="8">
        <v>0.78</v>
      </c>
      <c r="I20" s="4">
        <v>1</v>
      </c>
    </row>
    <row r="21" spans="1:9" x14ac:dyDescent="0.2">
      <c r="A21" s="2">
        <v>19</v>
      </c>
      <c r="B21" s="1" t="s">
        <v>72</v>
      </c>
      <c r="C21" s="4">
        <v>378</v>
      </c>
      <c r="D21" s="8">
        <v>1.21</v>
      </c>
      <c r="E21" s="4">
        <v>171</v>
      </c>
      <c r="F21" s="8">
        <v>0.96</v>
      </c>
      <c r="G21" s="4">
        <v>203</v>
      </c>
      <c r="H21" s="8">
        <v>1.57</v>
      </c>
      <c r="I21" s="4">
        <v>1</v>
      </c>
    </row>
    <row r="22" spans="1:9" x14ac:dyDescent="0.2">
      <c r="A22" s="2">
        <v>20</v>
      </c>
      <c r="B22" s="1" t="s">
        <v>61</v>
      </c>
      <c r="C22" s="4">
        <v>371</v>
      </c>
      <c r="D22" s="8">
        <v>1.19</v>
      </c>
      <c r="E22" s="4">
        <v>67</v>
      </c>
      <c r="F22" s="8">
        <v>0.38</v>
      </c>
      <c r="G22" s="4">
        <v>304</v>
      </c>
      <c r="H22" s="8">
        <v>2.35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67</v>
      </c>
      <c r="C25" s="4">
        <v>1134</v>
      </c>
      <c r="D25" s="8">
        <v>14.57</v>
      </c>
      <c r="E25" s="4">
        <v>742</v>
      </c>
      <c r="F25" s="8">
        <v>19.8</v>
      </c>
      <c r="G25" s="4">
        <v>391</v>
      </c>
      <c r="H25" s="8">
        <v>9.8000000000000007</v>
      </c>
      <c r="I25" s="4">
        <v>1</v>
      </c>
    </row>
    <row r="26" spans="1:9" x14ac:dyDescent="0.2">
      <c r="A26" s="2">
        <v>2</v>
      </c>
      <c r="B26" s="1" t="s">
        <v>70</v>
      </c>
      <c r="C26" s="4">
        <v>882</v>
      </c>
      <c r="D26" s="8">
        <v>11.33</v>
      </c>
      <c r="E26" s="4">
        <v>714</v>
      </c>
      <c r="F26" s="8">
        <v>19.05</v>
      </c>
      <c r="G26" s="4">
        <v>168</v>
      </c>
      <c r="H26" s="8">
        <v>4.21</v>
      </c>
      <c r="I26" s="4">
        <v>0</v>
      </c>
    </row>
    <row r="27" spans="1:9" x14ac:dyDescent="0.2">
      <c r="A27" s="2">
        <v>3</v>
      </c>
      <c r="B27" s="1" t="s">
        <v>71</v>
      </c>
      <c r="C27" s="4">
        <v>771</v>
      </c>
      <c r="D27" s="8">
        <v>9.91</v>
      </c>
      <c r="E27" s="4">
        <v>609</v>
      </c>
      <c r="F27" s="8">
        <v>16.25</v>
      </c>
      <c r="G27" s="4">
        <v>161</v>
      </c>
      <c r="H27" s="8">
        <v>4.04</v>
      </c>
      <c r="I27" s="4">
        <v>1</v>
      </c>
    </row>
    <row r="28" spans="1:9" x14ac:dyDescent="0.2">
      <c r="A28" s="2">
        <v>4</v>
      </c>
      <c r="B28" s="1" t="s">
        <v>66</v>
      </c>
      <c r="C28" s="4">
        <v>507</v>
      </c>
      <c r="D28" s="8">
        <v>6.52</v>
      </c>
      <c r="E28" s="4">
        <v>222</v>
      </c>
      <c r="F28" s="8">
        <v>5.92</v>
      </c>
      <c r="G28" s="4">
        <v>285</v>
      </c>
      <c r="H28" s="8">
        <v>7.14</v>
      </c>
      <c r="I28" s="4">
        <v>0</v>
      </c>
    </row>
    <row r="29" spans="1:9" x14ac:dyDescent="0.2">
      <c r="A29" s="2">
        <v>5</v>
      </c>
      <c r="B29" s="1" t="s">
        <v>57</v>
      </c>
      <c r="C29" s="4">
        <v>350</v>
      </c>
      <c r="D29" s="8">
        <v>4.5</v>
      </c>
      <c r="E29" s="4">
        <v>50</v>
      </c>
      <c r="F29" s="8">
        <v>1.33</v>
      </c>
      <c r="G29" s="4">
        <v>300</v>
      </c>
      <c r="H29" s="8">
        <v>7.52</v>
      </c>
      <c r="I29" s="4">
        <v>0</v>
      </c>
    </row>
    <row r="30" spans="1:9" x14ac:dyDescent="0.2">
      <c r="A30" s="2">
        <v>6</v>
      </c>
      <c r="B30" s="1" t="s">
        <v>73</v>
      </c>
      <c r="C30" s="4">
        <v>290</v>
      </c>
      <c r="D30" s="8">
        <v>3.73</v>
      </c>
      <c r="E30" s="4">
        <v>199</v>
      </c>
      <c r="F30" s="8">
        <v>5.31</v>
      </c>
      <c r="G30" s="4">
        <v>82</v>
      </c>
      <c r="H30" s="8">
        <v>2.06</v>
      </c>
      <c r="I30" s="4">
        <v>2</v>
      </c>
    </row>
    <row r="31" spans="1:9" x14ac:dyDescent="0.2">
      <c r="A31" s="2">
        <v>7</v>
      </c>
      <c r="B31" s="1" t="s">
        <v>64</v>
      </c>
      <c r="C31" s="4">
        <v>266</v>
      </c>
      <c r="D31" s="8">
        <v>3.42</v>
      </c>
      <c r="E31" s="4">
        <v>161</v>
      </c>
      <c r="F31" s="8">
        <v>4.3</v>
      </c>
      <c r="G31" s="4">
        <v>102</v>
      </c>
      <c r="H31" s="8">
        <v>2.56</v>
      </c>
      <c r="I31" s="4">
        <v>3</v>
      </c>
    </row>
    <row r="32" spans="1:9" x14ac:dyDescent="0.2">
      <c r="A32" s="2">
        <v>8</v>
      </c>
      <c r="B32" s="1" t="s">
        <v>63</v>
      </c>
      <c r="C32" s="4">
        <v>248</v>
      </c>
      <c r="D32" s="8">
        <v>3.19</v>
      </c>
      <c r="E32" s="4">
        <v>92</v>
      </c>
      <c r="F32" s="8">
        <v>2.4500000000000002</v>
      </c>
      <c r="G32" s="4">
        <v>156</v>
      </c>
      <c r="H32" s="8">
        <v>3.91</v>
      </c>
      <c r="I32" s="4">
        <v>0</v>
      </c>
    </row>
    <row r="33" spans="1:9" x14ac:dyDescent="0.2">
      <c r="A33" s="2">
        <v>9</v>
      </c>
      <c r="B33" s="1" t="s">
        <v>68</v>
      </c>
      <c r="C33" s="4">
        <v>242</v>
      </c>
      <c r="D33" s="8">
        <v>3.11</v>
      </c>
      <c r="E33" s="4">
        <v>147</v>
      </c>
      <c r="F33" s="8">
        <v>3.92</v>
      </c>
      <c r="G33" s="4">
        <v>93</v>
      </c>
      <c r="H33" s="8">
        <v>2.33</v>
      </c>
      <c r="I33" s="4">
        <v>2</v>
      </c>
    </row>
    <row r="34" spans="1:9" x14ac:dyDescent="0.2">
      <c r="A34" s="2">
        <v>10</v>
      </c>
      <c r="B34" s="1" t="s">
        <v>74</v>
      </c>
      <c r="C34" s="4">
        <v>239</v>
      </c>
      <c r="D34" s="8">
        <v>3.07</v>
      </c>
      <c r="E34" s="4">
        <v>200</v>
      </c>
      <c r="F34" s="8">
        <v>5.34</v>
      </c>
      <c r="G34" s="4">
        <v>39</v>
      </c>
      <c r="H34" s="8">
        <v>0.98</v>
      </c>
      <c r="I34" s="4">
        <v>0</v>
      </c>
    </row>
    <row r="35" spans="1:9" x14ac:dyDescent="0.2">
      <c r="A35" s="2">
        <v>11</v>
      </c>
      <c r="B35" s="1" t="s">
        <v>58</v>
      </c>
      <c r="C35" s="4">
        <v>227</v>
      </c>
      <c r="D35" s="8">
        <v>2.92</v>
      </c>
      <c r="E35" s="4">
        <v>84</v>
      </c>
      <c r="F35" s="8">
        <v>2.2400000000000002</v>
      </c>
      <c r="G35" s="4">
        <v>143</v>
      </c>
      <c r="H35" s="8">
        <v>3.58</v>
      </c>
      <c r="I35" s="4">
        <v>0</v>
      </c>
    </row>
    <row r="36" spans="1:9" x14ac:dyDescent="0.2">
      <c r="A36" s="2">
        <v>11</v>
      </c>
      <c r="B36" s="1" t="s">
        <v>59</v>
      </c>
      <c r="C36" s="4">
        <v>227</v>
      </c>
      <c r="D36" s="8">
        <v>2.92</v>
      </c>
      <c r="E36" s="4">
        <v>22</v>
      </c>
      <c r="F36" s="8">
        <v>0.59</v>
      </c>
      <c r="G36" s="4">
        <v>205</v>
      </c>
      <c r="H36" s="8">
        <v>5.14</v>
      </c>
      <c r="I36" s="4">
        <v>0</v>
      </c>
    </row>
    <row r="37" spans="1:9" x14ac:dyDescent="0.2">
      <c r="A37" s="2">
        <v>13</v>
      </c>
      <c r="B37" s="1" t="s">
        <v>69</v>
      </c>
      <c r="C37" s="4">
        <v>222</v>
      </c>
      <c r="D37" s="8">
        <v>2.85</v>
      </c>
      <c r="E37" s="4">
        <v>71</v>
      </c>
      <c r="F37" s="8">
        <v>1.89</v>
      </c>
      <c r="G37" s="4">
        <v>149</v>
      </c>
      <c r="H37" s="8">
        <v>3.73</v>
      </c>
      <c r="I37" s="4">
        <v>1</v>
      </c>
    </row>
    <row r="38" spans="1:9" x14ac:dyDescent="0.2">
      <c r="A38" s="2">
        <v>14</v>
      </c>
      <c r="B38" s="1" t="s">
        <v>75</v>
      </c>
      <c r="C38" s="4">
        <v>212</v>
      </c>
      <c r="D38" s="8">
        <v>2.72</v>
      </c>
      <c r="E38" s="4">
        <v>3</v>
      </c>
      <c r="F38" s="8">
        <v>0.08</v>
      </c>
      <c r="G38" s="4">
        <v>206</v>
      </c>
      <c r="H38" s="8">
        <v>5.16</v>
      </c>
      <c r="I38" s="4">
        <v>3</v>
      </c>
    </row>
    <row r="39" spans="1:9" x14ac:dyDescent="0.2">
      <c r="A39" s="2">
        <v>15</v>
      </c>
      <c r="B39" s="1" t="s">
        <v>62</v>
      </c>
      <c r="C39" s="4">
        <v>168</v>
      </c>
      <c r="D39" s="8">
        <v>2.16</v>
      </c>
      <c r="E39" s="4">
        <v>14</v>
      </c>
      <c r="F39" s="8">
        <v>0.37</v>
      </c>
      <c r="G39" s="4">
        <v>154</v>
      </c>
      <c r="H39" s="8">
        <v>3.86</v>
      </c>
      <c r="I39" s="4">
        <v>0</v>
      </c>
    </row>
    <row r="40" spans="1:9" x14ac:dyDescent="0.2">
      <c r="A40" s="2">
        <v>16</v>
      </c>
      <c r="B40" s="1" t="s">
        <v>65</v>
      </c>
      <c r="C40" s="4">
        <v>162</v>
      </c>
      <c r="D40" s="8">
        <v>2.08</v>
      </c>
      <c r="E40" s="4">
        <v>81</v>
      </c>
      <c r="F40" s="8">
        <v>2.16</v>
      </c>
      <c r="G40" s="4">
        <v>81</v>
      </c>
      <c r="H40" s="8">
        <v>2.0299999999999998</v>
      </c>
      <c r="I40" s="4">
        <v>0</v>
      </c>
    </row>
    <row r="41" spans="1:9" x14ac:dyDescent="0.2">
      <c r="A41" s="2">
        <v>17</v>
      </c>
      <c r="B41" s="1" t="s">
        <v>77</v>
      </c>
      <c r="C41" s="4">
        <v>138</v>
      </c>
      <c r="D41" s="8">
        <v>1.77</v>
      </c>
      <c r="E41" s="4">
        <v>14</v>
      </c>
      <c r="F41" s="8">
        <v>0.37</v>
      </c>
      <c r="G41" s="4">
        <v>124</v>
      </c>
      <c r="H41" s="8">
        <v>3.11</v>
      </c>
      <c r="I41" s="4">
        <v>0</v>
      </c>
    </row>
    <row r="42" spans="1:9" x14ac:dyDescent="0.2">
      <c r="A42" s="2">
        <v>18</v>
      </c>
      <c r="B42" s="1" t="s">
        <v>61</v>
      </c>
      <c r="C42" s="4">
        <v>112</v>
      </c>
      <c r="D42" s="8">
        <v>1.44</v>
      </c>
      <c r="E42" s="4">
        <v>7</v>
      </c>
      <c r="F42" s="8">
        <v>0.19</v>
      </c>
      <c r="G42" s="4">
        <v>105</v>
      </c>
      <c r="H42" s="8">
        <v>2.63</v>
      </c>
      <c r="I42" s="4">
        <v>0</v>
      </c>
    </row>
    <row r="43" spans="1:9" x14ac:dyDescent="0.2">
      <c r="A43" s="2">
        <v>19</v>
      </c>
      <c r="B43" s="1" t="s">
        <v>78</v>
      </c>
      <c r="C43" s="4">
        <v>111</v>
      </c>
      <c r="D43" s="8">
        <v>1.43</v>
      </c>
      <c r="E43" s="4">
        <v>12</v>
      </c>
      <c r="F43" s="8">
        <v>0.32</v>
      </c>
      <c r="G43" s="4">
        <v>99</v>
      </c>
      <c r="H43" s="8">
        <v>2.48</v>
      </c>
      <c r="I43" s="4">
        <v>0</v>
      </c>
    </row>
    <row r="44" spans="1:9" x14ac:dyDescent="0.2">
      <c r="A44" s="2">
        <v>20</v>
      </c>
      <c r="B44" s="1" t="s">
        <v>72</v>
      </c>
      <c r="C44" s="4">
        <v>104</v>
      </c>
      <c r="D44" s="8">
        <v>1.34</v>
      </c>
      <c r="E44" s="4">
        <v>34</v>
      </c>
      <c r="F44" s="8">
        <v>0.91</v>
      </c>
      <c r="G44" s="4">
        <v>69</v>
      </c>
      <c r="H44" s="8">
        <v>1.73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70</v>
      </c>
      <c r="C47" s="4">
        <v>177</v>
      </c>
      <c r="D47" s="8">
        <v>12.31</v>
      </c>
      <c r="E47" s="4">
        <v>151</v>
      </c>
      <c r="F47" s="8">
        <v>17.079999999999998</v>
      </c>
      <c r="G47" s="4">
        <v>26</v>
      </c>
      <c r="H47" s="8">
        <v>4.97</v>
      </c>
      <c r="I47" s="4">
        <v>0</v>
      </c>
    </row>
    <row r="48" spans="1:9" x14ac:dyDescent="0.2">
      <c r="A48" s="2">
        <v>1</v>
      </c>
      <c r="B48" s="1" t="s">
        <v>71</v>
      </c>
      <c r="C48" s="4">
        <v>177</v>
      </c>
      <c r="D48" s="8">
        <v>12.31</v>
      </c>
      <c r="E48" s="4">
        <v>163</v>
      </c>
      <c r="F48" s="8">
        <v>18.440000000000001</v>
      </c>
      <c r="G48" s="4">
        <v>14</v>
      </c>
      <c r="H48" s="8">
        <v>2.68</v>
      </c>
      <c r="I48" s="4">
        <v>0</v>
      </c>
    </row>
    <row r="49" spans="1:9" x14ac:dyDescent="0.2">
      <c r="A49" s="2">
        <v>3</v>
      </c>
      <c r="B49" s="1" t="s">
        <v>67</v>
      </c>
      <c r="C49" s="4">
        <v>148</v>
      </c>
      <c r="D49" s="8">
        <v>10.29</v>
      </c>
      <c r="E49" s="4">
        <v>112</v>
      </c>
      <c r="F49" s="8">
        <v>12.67</v>
      </c>
      <c r="G49" s="4">
        <v>36</v>
      </c>
      <c r="H49" s="8">
        <v>6.88</v>
      </c>
      <c r="I49" s="4">
        <v>0</v>
      </c>
    </row>
    <row r="50" spans="1:9" x14ac:dyDescent="0.2">
      <c r="A50" s="2">
        <v>4</v>
      </c>
      <c r="B50" s="1" t="s">
        <v>66</v>
      </c>
      <c r="C50" s="4">
        <v>115</v>
      </c>
      <c r="D50" s="8">
        <v>8</v>
      </c>
      <c r="E50" s="4">
        <v>67</v>
      </c>
      <c r="F50" s="8">
        <v>7.58</v>
      </c>
      <c r="G50" s="4">
        <v>48</v>
      </c>
      <c r="H50" s="8">
        <v>9.18</v>
      </c>
      <c r="I50" s="4">
        <v>0</v>
      </c>
    </row>
    <row r="51" spans="1:9" x14ac:dyDescent="0.2">
      <c r="A51" s="2">
        <v>5</v>
      </c>
      <c r="B51" s="1" t="s">
        <v>64</v>
      </c>
      <c r="C51" s="4">
        <v>95</v>
      </c>
      <c r="D51" s="8">
        <v>6.61</v>
      </c>
      <c r="E51" s="4">
        <v>70</v>
      </c>
      <c r="F51" s="8">
        <v>7.92</v>
      </c>
      <c r="G51" s="4">
        <v>23</v>
      </c>
      <c r="H51" s="8">
        <v>4.4000000000000004</v>
      </c>
      <c r="I51" s="4">
        <v>2</v>
      </c>
    </row>
    <row r="52" spans="1:9" x14ac:dyDescent="0.2">
      <c r="A52" s="2">
        <v>6</v>
      </c>
      <c r="B52" s="1" t="s">
        <v>57</v>
      </c>
      <c r="C52" s="4">
        <v>66</v>
      </c>
      <c r="D52" s="8">
        <v>4.59</v>
      </c>
      <c r="E52" s="4">
        <v>20</v>
      </c>
      <c r="F52" s="8">
        <v>2.2599999999999998</v>
      </c>
      <c r="G52" s="4">
        <v>46</v>
      </c>
      <c r="H52" s="8">
        <v>8.8000000000000007</v>
      </c>
      <c r="I52" s="4">
        <v>0</v>
      </c>
    </row>
    <row r="53" spans="1:9" x14ac:dyDescent="0.2">
      <c r="A53" s="2">
        <v>7</v>
      </c>
      <c r="B53" s="1" t="s">
        <v>58</v>
      </c>
      <c r="C53" s="4">
        <v>50</v>
      </c>
      <c r="D53" s="8">
        <v>3.48</v>
      </c>
      <c r="E53" s="4">
        <v>37</v>
      </c>
      <c r="F53" s="8">
        <v>4.1900000000000004</v>
      </c>
      <c r="G53" s="4">
        <v>13</v>
      </c>
      <c r="H53" s="8">
        <v>2.4900000000000002</v>
      </c>
      <c r="I53" s="4">
        <v>0</v>
      </c>
    </row>
    <row r="54" spans="1:9" x14ac:dyDescent="0.2">
      <c r="A54" s="2">
        <v>8</v>
      </c>
      <c r="B54" s="1" t="s">
        <v>73</v>
      </c>
      <c r="C54" s="4">
        <v>46</v>
      </c>
      <c r="D54" s="8">
        <v>3.2</v>
      </c>
      <c r="E54" s="4">
        <v>25</v>
      </c>
      <c r="F54" s="8">
        <v>2.83</v>
      </c>
      <c r="G54" s="4">
        <v>6</v>
      </c>
      <c r="H54" s="8">
        <v>1.1499999999999999</v>
      </c>
      <c r="I54" s="4">
        <v>1</v>
      </c>
    </row>
    <row r="55" spans="1:9" x14ac:dyDescent="0.2">
      <c r="A55" s="2">
        <v>9</v>
      </c>
      <c r="B55" s="1" t="s">
        <v>65</v>
      </c>
      <c r="C55" s="4">
        <v>44</v>
      </c>
      <c r="D55" s="8">
        <v>3.06</v>
      </c>
      <c r="E55" s="4">
        <v>30</v>
      </c>
      <c r="F55" s="8">
        <v>3.39</v>
      </c>
      <c r="G55" s="4">
        <v>14</v>
      </c>
      <c r="H55" s="8">
        <v>2.68</v>
      </c>
      <c r="I55" s="4">
        <v>0</v>
      </c>
    </row>
    <row r="56" spans="1:9" x14ac:dyDescent="0.2">
      <c r="A56" s="2">
        <v>10</v>
      </c>
      <c r="B56" s="1" t="s">
        <v>63</v>
      </c>
      <c r="C56" s="4">
        <v>43</v>
      </c>
      <c r="D56" s="8">
        <v>2.99</v>
      </c>
      <c r="E56" s="4">
        <v>26</v>
      </c>
      <c r="F56" s="8">
        <v>2.94</v>
      </c>
      <c r="G56" s="4">
        <v>17</v>
      </c>
      <c r="H56" s="8">
        <v>3.25</v>
      </c>
      <c r="I56" s="4">
        <v>0</v>
      </c>
    </row>
    <row r="57" spans="1:9" x14ac:dyDescent="0.2">
      <c r="A57" s="2">
        <v>11</v>
      </c>
      <c r="B57" s="1" t="s">
        <v>60</v>
      </c>
      <c r="C57" s="4">
        <v>42</v>
      </c>
      <c r="D57" s="8">
        <v>2.92</v>
      </c>
      <c r="E57" s="4">
        <v>17</v>
      </c>
      <c r="F57" s="8">
        <v>1.92</v>
      </c>
      <c r="G57" s="4">
        <v>25</v>
      </c>
      <c r="H57" s="8">
        <v>4.78</v>
      </c>
      <c r="I57" s="4">
        <v>0</v>
      </c>
    </row>
    <row r="58" spans="1:9" x14ac:dyDescent="0.2">
      <c r="A58" s="2">
        <v>12</v>
      </c>
      <c r="B58" s="1" t="s">
        <v>59</v>
      </c>
      <c r="C58" s="4">
        <v>36</v>
      </c>
      <c r="D58" s="8">
        <v>2.5</v>
      </c>
      <c r="E58" s="4">
        <v>13</v>
      </c>
      <c r="F58" s="8">
        <v>1.47</v>
      </c>
      <c r="G58" s="4">
        <v>23</v>
      </c>
      <c r="H58" s="8">
        <v>4.4000000000000004</v>
      </c>
      <c r="I58" s="4">
        <v>0</v>
      </c>
    </row>
    <row r="59" spans="1:9" x14ac:dyDescent="0.2">
      <c r="A59" s="2">
        <v>13</v>
      </c>
      <c r="B59" s="1" t="s">
        <v>74</v>
      </c>
      <c r="C59" s="4">
        <v>35</v>
      </c>
      <c r="D59" s="8">
        <v>2.4300000000000002</v>
      </c>
      <c r="E59" s="4">
        <v>29</v>
      </c>
      <c r="F59" s="8">
        <v>3.28</v>
      </c>
      <c r="G59" s="4">
        <v>5</v>
      </c>
      <c r="H59" s="8">
        <v>0.96</v>
      </c>
      <c r="I59" s="4">
        <v>0</v>
      </c>
    </row>
    <row r="60" spans="1:9" x14ac:dyDescent="0.2">
      <c r="A60" s="2">
        <v>14</v>
      </c>
      <c r="B60" s="1" t="s">
        <v>69</v>
      </c>
      <c r="C60" s="4">
        <v>33</v>
      </c>
      <c r="D60" s="8">
        <v>2.29</v>
      </c>
      <c r="E60" s="4">
        <v>6</v>
      </c>
      <c r="F60" s="8">
        <v>0.68</v>
      </c>
      <c r="G60" s="4">
        <v>24</v>
      </c>
      <c r="H60" s="8">
        <v>4.59</v>
      </c>
      <c r="I60" s="4">
        <v>0</v>
      </c>
    </row>
    <row r="61" spans="1:9" x14ac:dyDescent="0.2">
      <c r="A61" s="2">
        <v>15</v>
      </c>
      <c r="B61" s="1" t="s">
        <v>75</v>
      </c>
      <c r="C61" s="4">
        <v>27</v>
      </c>
      <c r="D61" s="8">
        <v>1.88</v>
      </c>
      <c r="E61" s="4">
        <v>2</v>
      </c>
      <c r="F61" s="8">
        <v>0.23</v>
      </c>
      <c r="G61" s="4">
        <v>22</v>
      </c>
      <c r="H61" s="8">
        <v>4.21</v>
      </c>
      <c r="I61" s="4">
        <v>0</v>
      </c>
    </row>
    <row r="62" spans="1:9" x14ac:dyDescent="0.2">
      <c r="A62" s="2">
        <v>16</v>
      </c>
      <c r="B62" s="1" t="s">
        <v>61</v>
      </c>
      <c r="C62" s="4">
        <v>23</v>
      </c>
      <c r="D62" s="8">
        <v>1.6</v>
      </c>
      <c r="E62" s="4">
        <v>7</v>
      </c>
      <c r="F62" s="8">
        <v>0.79</v>
      </c>
      <c r="G62" s="4">
        <v>16</v>
      </c>
      <c r="H62" s="8">
        <v>3.06</v>
      </c>
      <c r="I62" s="4">
        <v>0</v>
      </c>
    </row>
    <row r="63" spans="1:9" x14ac:dyDescent="0.2">
      <c r="A63" s="2">
        <v>17</v>
      </c>
      <c r="B63" s="1" t="s">
        <v>81</v>
      </c>
      <c r="C63" s="4">
        <v>22</v>
      </c>
      <c r="D63" s="8">
        <v>1.53</v>
      </c>
      <c r="E63" s="4">
        <v>12</v>
      </c>
      <c r="F63" s="8">
        <v>1.36</v>
      </c>
      <c r="G63" s="4">
        <v>10</v>
      </c>
      <c r="H63" s="8">
        <v>1.91</v>
      </c>
      <c r="I63" s="4">
        <v>0</v>
      </c>
    </row>
    <row r="64" spans="1:9" x14ac:dyDescent="0.2">
      <c r="A64" s="2">
        <v>18</v>
      </c>
      <c r="B64" s="1" t="s">
        <v>80</v>
      </c>
      <c r="C64" s="4">
        <v>17</v>
      </c>
      <c r="D64" s="8">
        <v>1.18</v>
      </c>
      <c r="E64" s="4">
        <v>3</v>
      </c>
      <c r="F64" s="8">
        <v>0.34</v>
      </c>
      <c r="G64" s="4">
        <v>14</v>
      </c>
      <c r="H64" s="8">
        <v>2.68</v>
      </c>
      <c r="I64" s="4">
        <v>0</v>
      </c>
    </row>
    <row r="65" spans="1:9" x14ac:dyDescent="0.2">
      <c r="A65" s="2">
        <v>19</v>
      </c>
      <c r="B65" s="1" t="s">
        <v>79</v>
      </c>
      <c r="C65" s="4">
        <v>16</v>
      </c>
      <c r="D65" s="8">
        <v>1.1100000000000001</v>
      </c>
      <c r="E65" s="4">
        <v>8</v>
      </c>
      <c r="F65" s="8">
        <v>0.9</v>
      </c>
      <c r="G65" s="4">
        <v>8</v>
      </c>
      <c r="H65" s="8">
        <v>1.53</v>
      </c>
      <c r="I65" s="4">
        <v>0</v>
      </c>
    </row>
    <row r="66" spans="1:9" x14ac:dyDescent="0.2">
      <c r="A66" s="2">
        <v>19</v>
      </c>
      <c r="B66" s="1" t="s">
        <v>72</v>
      </c>
      <c r="C66" s="4">
        <v>16</v>
      </c>
      <c r="D66" s="8">
        <v>1.1100000000000001</v>
      </c>
      <c r="E66" s="4">
        <v>9</v>
      </c>
      <c r="F66" s="8">
        <v>1.02</v>
      </c>
      <c r="G66" s="4">
        <v>7</v>
      </c>
      <c r="H66" s="8">
        <v>1.34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67</v>
      </c>
      <c r="C69" s="4">
        <v>179</v>
      </c>
      <c r="D69" s="8">
        <v>13.04</v>
      </c>
      <c r="E69" s="4">
        <v>158</v>
      </c>
      <c r="F69" s="8">
        <v>17.32</v>
      </c>
      <c r="G69" s="4">
        <v>21</v>
      </c>
      <c r="H69" s="8">
        <v>4.75</v>
      </c>
      <c r="I69" s="4">
        <v>0</v>
      </c>
    </row>
    <row r="70" spans="1:9" x14ac:dyDescent="0.2">
      <c r="A70" s="2">
        <v>2</v>
      </c>
      <c r="B70" s="1" t="s">
        <v>71</v>
      </c>
      <c r="C70" s="4">
        <v>151</v>
      </c>
      <c r="D70" s="8">
        <v>11</v>
      </c>
      <c r="E70" s="4">
        <v>138</v>
      </c>
      <c r="F70" s="8">
        <v>15.13</v>
      </c>
      <c r="G70" s="4">
        <v>13</v>
      </c>
      <c r="H70" s="8">
        <v>2.94</v>
      </c>
      <c r="I70" s="4">
        <v>0</v>
      </c>
    </row>
    <row r="71" spans="1:9" x14ac:dyDescent="0.2">
      <c r="A71" s="2">
        <v>3</v>
      </c>
      <c r="B71" s="1" t="s">
        <v>70</v>
      </c>
      <c r="C71" s="4">
        <v>106</v>
      </c>
      <c r="D71" s="8">
        <v>7.72</v>
      </c>
      <c r="E71" s="4">
        <v>96</v>
      </c>
      <c r="F71" s="8">
        <v>10.53</v>
      </c>
      <c r="G71" s="4">
        <v>10</v>
      </c>
      <c r="H71" s="8">
        <v>2.2599999999999998</v>
      </c>
      <c r="I71" s="4">
        <v>0</v>
      </c>
    </row>
    <row r="72" spans="1:9" x14ac:dyDescent="0.2">
      <c r="A72" s="2">
        <v>4</v>
      </c>
      <c r="B72" s="1" t="s">
        <v>66</v>
      </c>
      <c r="C72" s="4">
        <v>82</v>
      </c>
      <c r="D72" s="8">
        <v>5.97</v>
      </c>
      <c r="E72" s="4">
        <v>36</v>
      </c>
      <c r="F72" s="8">
        <v>3.95</v>
      </c>
      <c r="G72" s="4">
        <v>45</v>
      </c>
      <c r="H72" s="8">
        <v>10.18</v>
      </c>
      <c r="I72" s="4">
        <v>1</v>
      </c>
    </row>
    <row r="73" spans="1:9" x14ac:dyDescent="0.2">
      <c r="A73" s="2">
        <v>5</v>
      </c>
      <c r="B73" s="1" t="s">
        <v>64</v>
      </c>
      <c r="C73" s="4">
        <v>81</v>
      </c>
      <c r="D73" s="8">
        <v>5.9</v>
      </c>
      <c r="E73" s="4">
        <v>63</v>
      </c>
      <c r="F73" s="8">
        <v>6.91</v>
      </c>
      <c r="G73" s="4">
        <v>17</v>
      </c>
      <c r="H73" s="8">
        <v>3.85</v>
      </c>
      <c r="I73" s="4">
        <v>1</v>
      </c>
    </row>
    <row r="74" spans="1:9" x14ac:dyDescent="0.2">
      <c r="A74" s="2">
        <v>6</v>
      </c>
      <c r="B74" s="1" t="s">
        <v>57</v>
      </c>
      <c r="C74" s="4">
        <v>75</v>
      </c>
      <c r="D74" s="8">
        <v>5.46</v>
      </c>
      <c r="E74" s="4">
        <v>41</v>
      </c>
      <c r="F74" s="8">
        <v>4.5</v>
      </c>
      <c r="G74" s="4">
        <v>34</v>
      </c>
      <c r="H74" s="8">
        <v>7.69</v>
      </c>
      <c r="I74" s="4">
        <v>0</v>
      </c>
    </row>
    <row r="75" spans="1:9" x14ac:dyDescent="0.2">
      <c r="A75" s="2">
        <v>7</v>
      </c>
      <c r="B75" s="1" t="s">
        <v>58</v>
      </c>
      <c r="C75" s="4">
        <v>55</v>
      </c>
      <c r="D75" s="8">
        <v>4.01</v>
      </c>
      <c r="E75" s="4">
        <v>37</v>
      </c>
      <c r="F75" s="8">
        <v>4.0599999999999996</v>
      </c>
      <c r="G75" s="4">
        <v>18</v>
      </c>
      <c r="H75" s="8">
        <v>4.07</v>
      </c>
      <c r="I75" s="4">
        <v>0</v>
      </c>
    </row>
    <row r="76" spans="1:9" x14ac:dyDescent="0.2">
      <c r="A76" s="2">
        <v>8</v>
      </c>
      <c r="B76" s="1" t="s">
        <v>63</v>
      </c>
      <c r="C76" s="4">
        <v>49</v>
      </c>
      <c r="D76" s="8">
        <v>3.57</v>
      </c>
      <c r="E76" s="4">
        <v>31</v>
      </c>
      <c r="F76" s="8">
        <v>3.4</v>
      </c>
      <c r="G76" s="4">
        <v>18</v>
      </c>
      <c r="H76" s="8">
        <v>4.07</v>
      </c>
      <c r="I76" s="4">
        <v>0</v>
      </c>
    </row>
    <row r="77" spans="1:9" x14ac:dyDescent="0.2">
      <c r="A77" s="2">
        <v>8</v>
      </c>
      <c r="B77" s="1" t="s">
        <v>73</v>
      </c>
      <c r="C77" s="4">
        <v>49</v>
      </c>
      <c r="D77" s="8">
        <v>3.57</v>
      </c>
      <c r="E77" s="4">
        <v>31</v>
      </c>
      <c r="F77" s="8">
        <v>3.4</v>
      </c>
      <c r="G77" s="4">
        <v>7</v>
      </c>
      <c r="H77" s="8">
        <v>1.58</v>
      </c>
      <c r="I77" s="4">
        <v>0</v>
      </c>
    </row>
    <row r="78" spans="1:9" x14ac:dyDescent="0.2">
      <c r="A78" s="2">
        <v>10</v>
      </c>
      <c r="B78" s="1" t="s">
        <v>65</v>
      </c>
      <c r="C78" s="4">
        <v>45</v>
      </c>
      <c r="D78" s="8">
        <v>3.28</v>
      </c>
      <c r="E78" s="4">
        <v>29</v>
      </c>
      <c r="F78" s="8">
        <v>3.18</v>
      </c>
      <c r="G78" s="4">
        <v>16</v>
      </c>
      <c r="H78" s="8">
        <v>3.62</v>
      </c>
      <c r="I78" s="4">
        <v>0</v>
      </c>
    </row>
    <row r="79" spans="1:9" x14ac:dyDescent="0.2">
      <c r="A79" s="2">
        <v>11</v>
      </c>
      <c r="B79" s="1" t="s">
        <v>59</v>
      </c>
      <c r="C79" s="4">
        <v>40</v>
      </c>
      <c r="D79" s="8">
        <v>2.91</v>
      </c>
      <c r="E79" s="4">
        <v>24</v>
      </c>
      <c r="F79" s="8">
        <v>2.63</v>
      </c>
      <c r="G79" s="4">
        <v>16</v>
      </c>
      <c r="H79" s="8">
        <v>3.62</v>
      </c>
      <c r="I79" s="4">
        <v>0</v>
      </c>
    </row>
    <row r="80" spans="1:9" x14ac:dyDescent="0.2">
      <c r="A80" s="2">
        <v>12</v>
      </c>
      <c r="B80" s="1" t="s">
        <v>60</v>
      </c>
      <c r="C80" s="4">
        <v>37</v>
      </c>
      <c r="D80" s="8">
        <v>2.69</v>
      </c>
      <c r="E80" s="4">
        <v>15</v>
      </c>
      <c r="F80" s="8">
        <v>1.64</v>
      </c>
      <c r="G80" s="4">
        <v>22</v>
      </c>
      <c r="H80" s="8">
        <v>4.9800000000000004</v>
      </c>
      <c r="I80" s="4">
        <v>0</v>
      </c>
    </row>
    <row r="81" spans="1:9" x14ac:dyDescent="0.2">
      <c r="A81" s="2">
        <v>12</v>
      </c>
      <c r="B81" s="1" t="s">
        <v>69</v>
      </c>
      <c r="C81" s="4">
        <v>37</v>
      </c>
      <c r="D81" s="8">
        <v>2.69</v>
      </c>
      <c r="E81" s="4">
        <v>17</v>
      </c>
      <c r="F81" s="8">
        <v>1.86</v>
      </c>
      <c r="G81" s="4">
        <v>20</v>
      </c>
      <c r="H81" s="8">
        <v>4.5199999999999996</v>
      </c>
      <c r="I81" s="4">
        <v>0</v>
      </c>
    </row>
    <row r="82" spans="1:9" x14ac:dyDescent="0.2">
      <c r="A82" s="2">
        <v>12</v>
      </c>
      <c r="B82" s="1" t="s">
        <v>74</v>
      </c>
      <c r="C82" s="4">
        <v>37</v>
      </c>
      <c r="D82" s="8">
        <v>2.69</v>
      </c>
      <c r="E82" s="4">
        <v>33</v>
      </c>
      <c r="F82" s="8">
        <v>3.62</v>
      </c>
      <c r="G82" s="4">
        <v>3</v>
      </c>
      <c r="H82" s="8">
        <v>0.68</v>
      </c>
      <c r="I82" s="4">
        <v>0</v>
      </c>
    </row>
    <row r="83" spans="1:9" x14ac:dyDescent="0.2">
      <c r="A83" s="2">
        <v>15</v>
      </c>
      <c r="B83" s="1" t="s">
        <v>79</v>
      </c>
      <c r="C83" s="4">
        <v>28</v>
      </c>
      <c r="D83" s="8">
        <v>2.04</v>
      </c>
      <c r="E83" s="4">
        <v>12</v>
      </c>
      <c r="F83" s="8">
        <v>1.32</v>
      </c>
      <c r="G83" s="4">
        <v>16</v>
      </c>
      <c r="H83" s="8">
        <v>3.62</v>
      </c>
      <c r="I83" s="4">
        <v>0</v>
      </c>
    </row>
    <row r="84" spans="1:9" x14ac:dyDescent="0.2">
      <c r="A84" s="2">
        <v>16</v>
      </c>
      <c r="B84" s="1" t="s">
        <v>68</v>
      </c>
      <c r="C84" s="4">
        <v>24</v>
      </c>
      <c r="D84" s="8">
        <v>1.75</v>
      </c>
      <c r="E84" s="4">
        <v>21</v>
      </c>
      <c r="F84" s="8">
        <v>2.2999999999999998</v>
      </c>
      <c r="G84" s="4">
        <v>3</v>
      </c>
      <c r="H84" s="8">
        <v>0.68</v>
      </c>
      <c r="I84" s="4">
        <v>0</v>
      </c>
    </row>
    <row r="85" spans="1:9" x14ac:dyDescent="0.2">
      <c r="A85" s="2">
        <v>17</v>
      </c>
      <c r="B85" s="1" t="s">
        <v>76</v>
      </c>
      <c r="C85" s="4">
        <v>23</v>
      </c>
      <c r="D85" s="8">
        <v>1.68</v>
      </c>
      <c r="E85" s="4">
        <v>16</v>
      </c>
      <c r="F85" s="8">
        <v>1.75</v>
      </c>
      <c r="G85" s="4">
        <v>7</v>
      </c>
      <c r="H85" s="8">
        <v>1.58</v>
      </c>
      <c r="I85" s="4">
        <v>0</v>
      </c>
    </row>
    <row r="86" spans="1:9" x14ac:dyDescent="0.2">
      <c r="A86" s="2">
        <v>18</v>
      </c>
      <c r="B86" s="1" t="s">
        <v>62</v>
      </c>
      <c r="C86" s="4">
        <v>18</v>
      </c>
      <c r="D86" s="8">
        <v>1.31</v>
      </c>
      <c r="E86" s="4">
        <v>2</v>
      </c>
      <c r="F86" s="8">
        <v>0.22</v>
      </c>
      <c r="G86" s="4">
        <v>16</v>
      </c>
      <c r="H86" s="8">
        <v>3.62</v>
      </c>
      <c r="I86" s="4">
        <v>0</v>
      </c>
    </row>
    <row r="87" spans="1:9" x14ac:dyDescent="0.2">
      <c r="A87" s="2">
        <v>18</v>
      </c>
      <c r="B87" s="1" t="s">
        <v>72</v>
      </c>
      <c r="C87" s="4">
        <v>18</v>
      </c>
      <c r="D87" s="8">
        <v>1.31</v>
      </c>
      <c r="E87" s="4">
        <v>12</v>
      </c>
      <c r="F87" s="8">
        <v>1.32</v>
      </c>
      <c r="G87" s="4">
        <v>5</v>
      </c>
      <c r="H87" s="8">
        <v>1.1299999999999999</v>
      </c>
      <c r="I87" s="4">
        <v>1</v>
      </c>
    </row>
    <row r="88" spans="1:9" x14ac:dyDescent="0.2">
      <c r="A88" s="2">
        <v>20</v>
      </c>
      <c r="B88" s="1" t="s">
        <v>75</v>
      </c>
      <c r="C88" s="4">
        <v>16</v>
      </c>
      <c r="D88" s="8">
        <v>1.17</v>
      </c>
      <c r="E88" s="4">
        <v>1</v>
      </c>
      <c r="F88" s="8">
        <v>0.11</v>
      </c>
      <c r="G88" s="4">
        <v>14</v>
      </c>
      <c r="H88" s="8">
        <v>3.17</v>
      </c>
      <c r="I88" s="4">
        <v>1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71</v>
      </c>
      <c r="C91" s="4">
        <v>333</v>
      </c>
      <c r="D91" s="8">
        <v>15.04</v>
      </c>
      <c r="E91" s="4">
        <v>301</v>
      </c>
      <c r="F91" s="8">
        <v>23.12</v>
      </c>
      <c r="G91" s="4">
        <v>32</v>
      </c>
      <c r="H91" s="8">
        <v>3.6</v>
      </c>
      <c r="I91" s="4">
        <v>0</v>
      </c>
    </row>
    <row r="92" spans="1:9" x14ac:dyDescent="0.2">
      <c r="A92" s="2">
        <v>2</v>
      </c>
      <c r="B92" s="1" t="s">
        <v>70</v>
      </c>
      <c r="C92" s="4">
        <v>319</v>
      </c>
      <c r="D92" s="8">
        <v>14.41</v>
      </c>
      <c r="E92" s="4">
        <v>276</v>
      </c>
      <c r="F92" s="8">
        <v>21.2</v>
      </c>
      <c r="G92" s="4">
        <v>42</v>
      </c>
      <c r="H92" s="8">
        <v>4.72</v>
      </c>
      <c r="I92" s="4">
        <v>1</v>
      </c>
    </row>
    <row r="93" spans="1:9" x14ac:dyDescent="0.2">
      <c r="A93" s="2">
        <v>3</v>
      </c>
      <c r="B93" s="1" t="s">
        <v>66</v>
      </c>
      <c r="C93" s="4">
        <v>204</v>
      </c>
      <c r="D93" s="8">
        <v>9.2100000000000009</v>
      </c>
      <c r="E93" s="4">
        <v>95</v>
      </c>
      <c r="F93" s="8">
        <v>7.3</v>
      </c>
      <c r="G93" s="4">
        <v>108</v>
      </c>
      <c r="H93" s="8">
        <v>12.13</v>
      </c>
      <c r="I93" s="4">
        <v>1</v>
      </c>
    </row>
    <row r="94" spans="1:9" x14ac:dyDescent="0.2">
      <c r="A94" s="2">
        <v>4</v>
      </c>
      <c r="B94" s="1" t="s">
        <v>67</v>
      </c>
      <c r="C94" s="4">
        <v>128</v>
      </c>
      <c r="D94" s="8">
        <v>5.78</v>
      </c>
      <c r="E94" s="4">
        <v>73</v>
      </c>
      <c r="F94" s="8">
        <v>5.61</v>
      </c>
      <c r="G94" s="4">
        <v>54</v>
      </c>
      <c r="H94" s="8">
        <v>6.07</v>
      </c>
      <c r="I94" s="4">
        <v>0</v>
      </c>
    </row>
    <row r="95" spans="1:9" x14ac:dyDescent="0.2">
      <c r="A95" s="2">
        <v>5</v>
      </c>
      <c r="B95" s="1" t="s">
        <v>64</v>
      </c>
      <c r="C95" s="4">
        <v>116</v>
      </c>
      <c r="D95" s="8">
        <v>5.24</v>
      </c>
      <c r="E95" s="4">
        <v>86</v>
      </c>
      <c r="F95" s="8">
        <v>6.61</v>
      </c>
      <c r="G95" s="4">
        <v>28</v>
      </c>
      <c r="H95" s="8">
        <v>3.15</v>
      </c>
      <c r="I95" s="4">
        <v>2</v>
      </c>
    </row>
    <row r="96" spans="1:9" x14ac:dyDescent="0.2">
      <c r="A96" s="2">
        <v>6</v>
      </c>
      <c r="B96" s="1" t="s">
        <v>57</v>
      </c>
      <c r="C96" s="4">
        <v>87</v>
      </c>
      <c r="D96" s="8">
        <v>3.93</v>
      </c>
      <c r="E96" s="4">
        <v>16</v>
      </c>
      <c r="F96" s="8">
        <v>1.23</v>
      </c>
      <c r="G96" s="4">
        <v>71</v>
      </c>
      <c r="H96" s="8">
        <v>7.98</v>
      </c>
      <c r="I96" s="4">
        <v>0</v>
      </c>
    </row>
    <row r="97" spans="1:9" x14ac:dyDescent="0.2">
      <c r="A97" s="2">
        <v>7</v>
      </c>
      <c r="B97" s="1" t="s">
        <v>58</v>
      </c>
      <c r="C97" s="4">
        <v>80</v>
      </c>
      <c r="D97" s="8">
        <v>3.61</v>
      </c>
      <c r="E97" s="4">
        <v>40</v>
      </c>
      <c r="F97" s="8">
        <v>3.07</v>
      </c>
      <c r="G97" s="4">
        <v>40</v>
      </c>
      <c r="H97" s="8">
        <v>4.49</v>
      </c>
      <c r="I97" s="4">
        <v>0</v>
      </c>
    </row>
    <row r="98" spans="1:9" x14ac:dyDescent="0.2">
      <c r="A98" s="2">
        <v>8</v>
      </c>
      <c r="B98" s="1" t="s">
        <v>74</v>
      </c>
      <c r="C98" s="4">
        <v>67</v>
      </c>
      <c r="D98" s="8">
        <v>3.03</v>
      </c>
      <c r="E98" s="4">
        <v>60</v>
      </c>
      <c r="F98" s="8">
        <v>4.6100000000000003</v>
      </c>
      <c r="G98" s="4">
        <v>7</v>
      </c>
      <c r="H98" s="8">
        <v>0.79</v>
      </c>
      <c r="I98" s="4">
        <v>0</v>
      </c>
    </row>
    <row r="99" spans="1:9" x14ac:dyDescent="0.2">
      <c r="A99" s="2">
        <v>9</v>
      </c>
      <c r="B99" s="1" t="s">
        <v>73</v>
      </c>
      <c r="C99" s="4">
        <v>59</v>
      </c>
      <c r="D99" s="8">
        <v>2.66</v>
      </c>
      <c r="E99" s="4">
        <v>39</v>
      </c>
      <c r="F99" s="8">
        <v>3</v>
      </c>
      <c r="G99" s="4">
        <v>15</v>
      </c>
      <c r="H99" s="8">
        <v>1.69</v>
      </c>
      <c r="I99" s="4">
        <v>1</v>
      </c>
    </row>
    <row r="100" spans="1:9" x14ac:dyDescent="0.2">
      <c r="A100" s="2">
        <v>10</v>
      </c>
      <c r="B100" s="1" t="s">
        <v>63</v>
      </c>
      <c r="C100" s="4">
        <v>58</v>
      </c>
      <c r="D100" s="8">
        <v>2.62</v>
      </c>
      <c r="E100" s="4">
        <v>32</v>
      </c>
      <c r="F100" s="8">
        <v>2.46</v>
      </c>
      <c r="G100" s="4">
        <v>26</v>
      </c>
      <c r="H100" s="8">
        <v>2.92</v>
      </c>
      <c r="I100" s="4">
        <v>0</v>
      </c>
    </row>
    <row r="101" spans="1:9" x14ac:dyDescent="0.2">
      <c r="A101" s="2">
        <v>10</v>
      </c>
      <c r="B101" s="1" t="s">
        <v>65</v>
      </c>
      <c r="C101" s="4">
        <v>58</v>
      </c>
      <c r="D101" s="8">
        <v>2.62</v>
      </c>
      <c r="E101" s="4">
        <v>39</v>
      </c>
      <c r="F101" s="8">
        <v>3</v>
      </c>
      <c r="G101" s="4">
        <v>19</v>
      </c>
      <c r="H101" s="8">
        <v>2.13</v>
      </c>
      <c r="I101" s="4">
        <v>0</v>
      </c>
    </row>
    <row r="102" spans="1:9" x14ac:dyDescent="0.2">
      <c r="A102" s="2">
        <v>12</v>
      </c>
      <c r="B102" s="1" t="s">
        <v>69</v>
      </c>
      <c r="C102" s="4">
        <v>56</v>
      </c>
      <c r="D102" s="8">
        <v>2.5299999999999998</v>
      </c>
      <c r="E102" s="4">
        <v>16</v>
      </c>
      <c r="F102" s="8">
        <v>1.23</v>
      </c>
      <c r="G102" s="4">
        <v>40</v>
      </c>
      <c r="H102" s="8">
        <v>4.49</v>
      </c>
      <c r="I102" s="4">
        <v>0</v>
      </c>
    </row>
    <row r="103" spans="1:9" x14ac:dyDescent="0.2">
      <c r="A103" s="2">
        <v>13</v>
      </c>
      <c r="B103" s="1" t="s">
        <v>59</v>
      </c>
      <c r="C103" s="4">
        <v>49</v>
      </c>
      <c r="D103" s="8">
        <v>2.21</v>
      </c>
      <c r="E103" s="4">
        <v>18</v>
      </c>
      <c r="F103" s="8">
        <v>1.38</v>
      </c>
      <c r="G103" s="4">
        <v>31</v>
      </c>
      <c r="H103" s="8">
        <v>3.48</v>
      </c>
      <c r="I103" s="4">
        <v>0</v>
      </c>
    </row>
    <row r="104" spans="1:9" x14ac:dyDescent="0.2">
      <c r="A104" s="2">
        <v>14</v>
      </c>
      <c r="B104" s="1" t="s">
        <v>68</v>
      </c>
      <c r="C104" s="4">
        <v>44</v>
      </c>
      <c r="D104" s="8">
        <v>1.99</v>
      </c>
      <c r="E104" s="4">
        <v>34</v>
      </c>
      <c r="F104" s="8">
        <v>2.61</v>
      </c>
      <c r="G104" s="4">
        <v>10</v>
      </c>
      <c r="H104" s="8">
        <v>1.1200000000000001</v>
      </c>
      <c r="I104" s="4">
        <v>0</v>
      </c>
    </row>
    <row r="105" spans="1:9" x14ac:dyDescent="0.2">
      <c r="A105" s="2">
        <v>15</v>
      </c>
      <c r="B105" s="1" t="s">
        <v>75</v>
      </c>
      <c r="C105" s="4">
        <v>37</v>
      </c>
      <c r="D105" s="8">
        <v>1.67</v>
      </c>
      <c r="E105" s="4">
        <v>0</v>
      </c>
      <c r="F105" s="8">
        <v>0</v>
      </c>
      <c r="G105" s="4">
        <v>33</v>
      </c>
      <c r="H105" s="8">
        <v>3.71</v>
      </c>
      <c r="I105" s="4">
        <v>2</v>
      </c>
    </row>
    <row r="106" spans="1:9" x14ac:dyDescent="0.2">
      <c r="A106" s="2">
        <v>16</v>
      </c>
      <c r="B106" s="1" t="s">
        <v>60</v>
      </c>
      <c r="C106" s="4">
        <v>34</v>
      </c>
      <c r="D106" s="8">
        <v>1.54</v>
      </c>
      <c r="E106" s="4">
        <v>18</v>
      </c>
      <c r="F106" s="8">
        <v>1.38</v>
      </c>
      <c r="G106" s="4">
        <v>14</v>
      </c>
      <c r="H106" s="8">
        <v>1.57</v>
      </c>
      <c r="I106" s="4">
        <v>2</v>
      </c>
    </row>
    <row r="107" spans="1:9" x14ac:dyDescent="0.2">
      <c r="A107" s="2">
        <v>17</v>
      </c>
      <c r="B107" s="1" t="s">
        <v>76</v>
      </c>
      <c r="C107" s="4">
        <v>30</v>
      </c>
      <c r="D107" s="8">
        <v>1.36</v>
      </c>
      <c r="E107" s="4">
        <v>25</v>
      </c>
      <c r="F107" s="8">
        <v>1.92</v>
      </c>
      <c r="G107" s="4">
        <v>5</v>
      </c>
      <c r="H107" s="8">
        <v>0.56000000000000005</v>
      </c>
      <c r="I107" s="4">
        <v>0</v>
      </c>
    </row>
    <row r="108" spans="1:9" x14ac:dyDescent="0.2">
      <c r="A108" s="2">
        <v>18</v>
      </c>
      <c r="B108" s="1" t="s">
        <v>72</v>
      </c>
      <c r="C108" s="4">
        <v>26</v>
      </c>
      <c r="D108" s="8">
        <v>1.17</v>
      </c>
      <c r="E108" s="4">
        <v>12</v>
      </c>
      <c r="F108" s="8">
        <v>0.92</v>
      </c>
      <c r="G108" s="4">
        <v>14</v>
      </c>
      <c r="H108" s="8">
        <v>1.57</v>
      </c>
      <c r="I108" s="4">
        <v>0</v>
      </c>
    </row>
    <row r="109" spans="1:9" x14ac:dyDescent="0.2">
      <c r="A109" s="2">
        <v>19</v>
      </c>
      <c r="B109" s="1" t="s">
        <v>81</v>
      </c>
      <c r="C109" s="4">
        <v>25</v>
      </c>
      <c r="D109" s="8">
        <v>1.1299999999999999</v>
      </c>
      <c r="E109" s="4">
        <v>13</v>
      </c>
      <c r="F109" s="8">
        <v>1</v>
      </c>
      <c r="G109" s="4">
        <v>12</v>
      </c>
      <c r="H109" s="8">
        <v>1.35</v>
      </c>
      <c r="I109" s="4">
        <v>0</v>
      </c>
    </row>
    <row r="110" spans="1:9" x14ac:dyDescent="0.2">
      <c r="A110" s="2">
        <v>20</v>
      </c>
      <c r="B110" s="1" t="s">
        <v>82</v>
      </c>
      <c r="C110" s="4">
        <v>23</v>
      </c>
      <c r="D110" s="8">
        <v>1.04</v>
      </c>
      <c r="E110" s="4">
        <v>6</v>
      </c>
      <c r="F110" s="8">
        <v>0.46</v>
      </c>
      <c r="G110" s="4">
        <v>17</v>
      </c>
      <c r="H110" s="8">
        <v>1.91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70</v>
      </c>
      <c r="C113" s="4">
        <v>297</v>
      </c>
      <c r="D113" s="8">
        <v>14.06</v>
      </c>
      <c r="E113" s="4">
        <v>255</v>
      </c>
      <c r="F113" s="8">
        <v>22.83</v>
      </c>
      <c r="G113" s="4">
        <v>42</v>
      </c>
      <c r="H113" s="8">
        <v>4.32</v>
      </c>
      <c r="I113" s="4">
        <v>0</v>
      </c>
    </row>
    <row r="114" spans="1:9" x14ac:dyDescent="0.2">
      <c r="A114" s="2">
        <v>2</v>
      </c>
      <c r="B114" s="1" t="s">
        <v>71</v>
      </c>
      <c r="C114" s="4">
        <v>277</v>
      </c>
      <c r="D114" s="8">
        <v>13.11</v>
      </c>
      <c r="E114" s="4">
        <v>253</v>
      </c>
      <c r="F114" s="8">
        <v>22.65</v>
      </c>
      <c r="G114" s="4">
        <v>24</v>
      </c>
      <c r="H114" s="8">
        <v>2.4700000000000002</v>
      </c>
      <c r="I114" s="4">
        <v>0</v>
      </c>
    </row>
    <row r="115" spans="1:9" x14ac:dyDescent="0.2">
      <c r="A115" s="2">
        <v>3</v>
      </c>
      <c r="B115" s="1" t="s">
        <v>66</v>
      </c>
      <c r="C115" s="4">
        <v>127</v>
      </c>
      <c r="D115" s="8">
        <v>6.01</v>
      </c>
      <c r="E115" s="4">
        <v>56</v>
      </c>
      <c r="F115" s="8">
        <v>5.01</v>
      </c>
      <c r="G115" s="4">
        <v>71</v>
      </c>
      <c r="H115" s="8">
        <v>7.3</v>
      </c>
      <c r="I115" s="4">
        <v>0</v>
      </c>
    </row>
    <row r="116" spans="1:9" x14ac:dyDescent="0.2">
      <c r="A116" s="2">
        <v>4</v>
      </c>
      <c r="B116" s="1" t="s">
        <v>57</v>
      </c>
      <c r="C116" s="4">
        <v>119</v>
      </c>
      <c r="D116" s="8">
        <v>5.63</v>
      </c>
      <c r="E116" s="4">
        <v>33</v>
      </c>
      <c r="F116" s="8">
        <v>2.95</v>
      </c>
      <c r="G116" s="4">
        <v>86</v>
      </c>
      <c r="H116" s="8">
        <v>8.84</v>
      </c>
      <c r="I116" s="4">
        <v>0</v>
      </c>
    </row>
    <row r="117" spans="1:9" x14ac:dyDescent="0.2">
      <c r="A117" s="2">
        <v>5</v>
      </c>
      <c r="B117" s="1" t="s">
        <v>67</v>
      </c>
      <c r="C117" s="4">
        <v>106</v>
      </c>
      <c r="D117" s="8">
        <v>5.0199999999999996</v>
      </c>
      <c r="E117" s="4">
        <v>58</v>
      </c>
      <c r="F117" s="8">
        <v>5.19</v>
      </c>
      <c r="G117" s="4">
        <v>47</v>
      </c>
      <c r="H117" s="8">
        <v>4.83</v>
      </c>
      <c r="I117" s="4">
        <v>0</v>
      </c>
    </row>
    <row r="118" spans="1:9" x14ac:dyDescent="0.2">
      <c r="A118" s="2">
        <v>6</v>
      </c>
      <c r="B118" s="1" t="s">
        <v>64</v>
      </c>
      <c r="C118" s="4">
        <v>84</v>
      </c>
      <c r="D118" s="8">
        <v>3.98</v>
      </c>
      <c r="E118" s="4">
        <v>53</v>
      </c>
      <c r="F118" s="8">
        <v>4.74</v>
      </c>
      <c r="G118" s="4">
        <v>30</v>
      </c>
      <c r="H118" s="8">
        <v>3.08</v>
      </c>
      <c r="I118" s="4">
        <v>1</v>
      </c>
    </row>
    <row r="119" spans="1:9" x14ac:dyDescent="0.2">
      <c r="A119" s="2">
        <v>6</v>
      </c>
      <c r="B119" s="1" t="s">
        <v>73</v>
      </c>
      <c r="C119" s="4">
        <v>84</v>
      </c>
      <c r="D119" s="8">
        <v>3.98</v>
      </c>
      <c r="E119" s="4">
        <v>60</v>
      </c>
      <c r="F119" s="8">
        <v>5.37</v>
      </c>
      <c r="G119" s="4">
        <v>16</v>
      </c>
      <c r="H119" s="8">
        <v>1.64</v>
      </c>
      <c r="I119" s="4">
        <v>2</v>
      </c>
    </row>
    <row r="120" spans="1:9" x14ac:dyDescent="0.2">
      <c r="A120" s="2">
        <v>8</v>
      </c>
      <c r="B120" s="1" t="s">
        <v>58</v>
      </c>
      <c r="C120" s="4">
        <v>71</v>
      </c>
      <c r="D120" s="8">
        <v>3.36</v>
      </c>
      <c r="E120" s="4">
        <v>30</v>
      </c>
      <c r="F120" s="8">
        <v>2.69</v>
      </c>
      <c r="G120" s="4">
        <v>41</v>
      </c>
      <c r="H120" s="8">
        <v>4.21</v>
      </c>
      <c r="I120" s="4">
        <v>0</v>
      </c>
    </row>
    <row r="121" spans="1:9" x14ac:dyDescent="0.2">
      <c r="A121" s="2">
        <v>9</v>
      </c>
      <c r="B121" s="1" t="s">
        <v>59</v>
      </c>
      <c r="C121" s="4">
        <v>67</v>
      </c>
      <c r="D121" s="8">
        <v>3.17</v>
      </c>
      <c r="E121" s="4">
        <v>19</v>
      </c>
      <c r="F121" s="8">
        <v>1.7</v>
      </c>
      <c r="G121" s="4">
        <v>48</v>
      </c>
      <c r="H121" s="8">
        <v>4.93</v>
      </c>
      <c r="I121" s="4">
        <v>0</v>
      </c>
    </row>
    <row r="122" spans="1:9" x14ac:dyDescent="0.2">
      <c r="A122" s="2">
        <v>10</v>
      </c>
      <c r="B122" s="1" t="s">
        <v>63</v>
      </c>
      <c r="C122" s="4">
        <v>66</v>
      </c>
      <c r="D122" s="8">
        <v>3.12</v>
      </c>
      <c r="E122" s="4">
        <v>22</v>
      </c>
      <c r="F122" s="8">
        <v>1.97</v>
      </c>
      <c r="G122" s="4">
        <v>44</v>
      </c>
      <c r="H122" s="8">
        <v>4.5199999999999996</v>
      </c>
      <c r="I122" s="4">
        <v>0</v>
      </c>
    </row>
    <row r="123" spans="1:9" x14ac:dyDescent="0.2">
      <c r="A123" s="2">
        <v>11</v>
      </c>
      <c r="B123" s="1" t="s">
        <v>65</v>
      </c>
      <c r="C123" s="4">
        <v>62</v>
      </c>
      <c r="D123" s="8">
        <v>2.93</v>
      </c>
      <c r="E123" s="4">
        <v>50</v>
      </c>
      <c r="F123" s="8">
        <v>4.4800000000000004</v>
      </c>
      <c r="G123" s="4">
        <v>12</v>
      </c>
      <c r="H123" s="8">
        <v>1.23</v>
      </c>
      <c r="I123" s="4">
        <v>0</v>
      </c>
    </row>
    <row r="124" spans="1:9" x14ac:dyDescent="0.2">
      <c r="A124" s="2">
        <v>12</v>
      </c>
      <c r="B124" s="1" t="s">
        <v>74</v>
      </c>
      <c r="C124" s="4">
        <v>55</v>
      </c>
      <c r="D124" s="8">
        <v>2.6</v>
      </c>
      <c r="E124" s="4">
        <v>44</v>
      </c>
      <c r="F124" s="8">
        <v>3.94</v>
      </c>
      <c r="G124" s="4">
        <v>11</v>
      </c>
      <c r="H124" s="8">
        <v>1.1299999999999999</v>
      </c>
      <c r="I124" s="4">
        <v>0</v>
      </c>
    </row>
    <row r="125" spans="1:9" x14ac:dyDescent="0.2">
      <c r="A125" s="2">
        <v>13</v>
      </c>
      <c r="B125" s="1" t="s">
        <v>69</v>
      </c>
      <c r="C125" s="4">
        <v>53</v>
      </c>
      <c r="D125" s="8">
        <v>2.5099999999999998</v>
      </c>
      <c r="E125" s="4">
        <v>16</v>
      </c>
      <c r="F125" s="8">
        <v>1.43</v>
      </c>
      <c r="G125" s="4">
        <v>37</v>
      </c>
      <c r="H125" s="8">
        <v>3.8</v>
      </c>
      <c r="I125" s="4">
        <v>0</v>
      </c>
    </row>
    <row r="126" spans="1:9" x14ac:dyDescent="0.2">
      <c r="A126" s="2">
        <v>14</v>
      </c>
      <c r="B126" s="1" t="s">
        <v>62</v>
      </c>
      <c r="C126" s="4">
        <v>50</v>
      </c>
      <c r="D126" s="8">
        <v>2.37</v>
      </c>
      <c r="E126" s="4">
        <v>4</v>
      </c>
      <c r="F126" s="8">
        <v>0.36</v>
      </c>
      <c r="G126" s="4">
        <v>46</v>
      </c>
      <c r="H126" s="8">
        <v>4.7300000000000004</v>
      </c>
      <c r="I126" s="4">
        <v>0</v>
      </c>
    </row>
    <row r="127" spans="1:9" x14ac:dyDescent="0.2">
      <c r="A127" s="2">
        <v>15</v>
      </c>
      <c r="B127" s="1" t="s">
        <v>75</v>
      </c>
      <c r="C127" s="4">
        <v>46</v>
      </c>
      <c r="D127" s="8">
        <v>2.1800000000000002</v>
      </c>
      <c r="E127" s="4">
        <v>0</v>
      </c>
      <c r="F127" s="8">
        <v>0</v>
      </c>
      <c r="G127" s="4">
        <v>38</v>
      </c>
      <c r="H127" s="8">
        <v>3.91</v>
      </c>
      <c r="I127" s="4">
        <v>6</v>
      </c>
    </row>
    <row r="128" spans="1:9" x14ac:dyDescent="0.2">
      <c r="A128" s="2">
        <v>16</v>
      </c>
      <c r="B128" s="1" t="s">
        <v>61</v>
      </c>
      <c r="C128" s="4">
        <v>37</v>
      </c>
      <c r="D128" s="8">
        <v>1.75</v>
      </c>
      <c r="E128" s="4">
        <v>4</v>
      </c>
      <c r="F128" s="8">
        <v>0.36</v>
      </c>
      <c r="G128" s="4">
        <v>33</v>
      </c>
      <c r="H128" s="8">
        <v>3.39</v>
      </c>
      <c r="I128" s="4">
        <v>0</v>
      </c>
    </row>
    <row r="129" spans="1:9" x14ac:dyDescent="0.2">
      <c r="A129" s="2">
        <v>17</v>
      </c>
      <c r="B129" s="1" t="s">
        <v>72</v>
      </c>
      <c r="C129" s="4">
        <v>31</v>
      </c>
      <c r="D129" s="8">
        <v>1.47</v>
      </c>
      <c r="E129" s="4">
        <v>16</v>
      </c>
      <c r="F129" s="8">
        <v>1.43</v>
      </c>
      <c r="G129" s="4">
        <v>15</v>
      </c>
      <c r="H129" s="8">
        <v>1.54</v>
      </c>
      <c r="I129" s="4">
        <v>0</v>
      </c>
    </row>
    <row r="130" spans="1:9" x14ac:dyDescent="0.2">
      <c r="A130" s="2">
        <v>18</v>
      </c>
      <c r="B130" s="1" t="s">
        <v>84</v>
      </c>
      <c r="C130" s="4">
        <v>29</v>
      </c>
      <c r="D130" s="8">
        <v>1.37</v>
      </c>
      <c r="E130" s="4">
        <v>8</v>
      </c>
      <c r="F130" s="8">
        <v>0.72</v>
      </c>
      <c r="G130" s="4">
        <v>21</v>
      </c>
      <c r="H130" s="8">
        <v>2.16</v>
      </c>
      <c r="I130" s="4">
        <v>0</v>
      </c>
    </row>
    <row r="131" spans="1:9" x14ac:dyDescent="0.2">
      <c r="A131" s="2">
        <v>19</v>
      </c>
      <c r="B131" s="1" t="s">
        <v>83</v>
      </c>
      <c r="C131" s="4">
        <v>28</v>
      </c>
      <c r="D131" s="8">
        <v>1.33</v>
      </c>
      <c r="E131" s="4">
        <v>8</v>
      </c>
      <c r="F131" s="8">
        <v>0.72</v>
      </c>
      <c r="G131" s="4">
        <v>20</v>
      </c>
      <c r="H131" s="8">
        <v>2.06</v>
      </c>
      <c r="I131" s="4">
        <v>0</v>
      </c>
    </row>
    <row r="132" spans="1:9" x14ac:dyDescent="0.2">
      <c r="A132" s="2">
        <v>20</v>
      </c>
      <c r="B132" s="1" t="s">
        <v>77</v>
      </c>
      <c r="C132" s="4">
        <v>27</v>
      </c>
      <c r="D132" s="8">
        <v>1.28</v>
      </c>
      <c r="E132" s="4">
        <v>3</v>
      </c>
      <c r="F132" s="8">
        <v>0.27</v>
      </c>
      <c r="G132" s="4">
        <v>24</v>
      </c>
      <c r="H132" s="8">
        <v>2.4700000000000002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71</v>
      </c>
      <c r="C135" s="4">
        <v>136</v>
      </c>
      <c r="D135" s="8">
        <v>12.92</v>
      </c>
      <c r="E135" s="4">
        <v>129</v>
      </c>
      <c r="F135" s="8">
        <v>20</v>
      </c>
      <c r="G135" s="4">
        <v>7</v>
      </c>
      <c r="H135" s="8">
        <v>1.78</v>
      </c>
      <c r="I135" s="4">
        <v>0</v>
      </c>
    </row>
    <row r="136" spans="1:9" x14ac:dyDescent="0.2">
      <c r="A136" s="2">
        <v>2</v>
      </c>
      <c r="B136" s="1" t="s">
        <v>70</v>
      </c>
      <c r="C136" s="4">
        <v>134</v>
      </c>
      <c r="D136" s="8">
        <v>12.73</v>
      </c>
      <c r="E136" s="4">
        <v>119</v>
      </c>
      <c r="F136" s="8">
        <v>18.45</v>
      </c>
      <c r="G136" s="4">
        <v>15</v>
      </c>
      <c r="H136" s="8">
        <v>3.82</v>
      </c>
      <c r="I136" s="4">
        <v>0</v>
      </c>
    </row>
    <row r="137" spans="1:9" x14ac:dyDescent="0.2">
      <c r="A137" s="2">
        <v>3</v>
      </c>
      <c r="B137" s="1" t="s">
        <v>67</v>
      </c>
      <c r="C137" s="4">
        <v>91</v>
      </c>
      <c r="D137" s="8">
        <v>8.64</v>
      </c>
      <c r="E137" s="4">
        <v>57</v>
      </c>
      <c r="F137" s="8">
        <v>8.84</v>
      </c>
      <c r="G137" s="4">
        <v>33</v>
      </c>
      <c r="H137" s="8">
        <v>8.4</v>
      </c>
      <c r="I137" s="4">
        <v>0</v>
      </c>
    </row>
    <row r="138" spans="1:9" x14ac:dyDescent="0.2">
      <c r="A138" s="2">
        <v>4</v>
      </c>
      <c r="B138" s="1" t="s">
        <v>64</v>
      </c>
      <c r="C138" s="4">
        <v>89</v>
      </c>
      <c r="D138" s="8">
        <v>8.4499999999999993</v>
      </c>
      <c r="E138" s="4">
        <v>66</v>
      </c>
      <c r="F138" s="8">
        <v>10.23</v>
      </c>
      <c r="G138" s="4">
        <v>22</v>
      </c>
      <c r="H138" s="8">
        <v>5.6</v>
      </c>
      <c r="I138" s="4">
        <v>1</v>
      </c>
    </row>
    <row r="139" spans="1:9" x14ac:dyDescent="0.2">
      <c r="A139" s="2">
        <v>5</v>
      </c>
      <c r="B139" s="1" t="s">
        <v>66</v>
      </c>
      <c r="C139" s="4">
        <v>73</v>
      </c>
      <c r="D139" s="8">
        <v>6.93</v>
      </c>
      <c r="E139" s="4">
        <v>38</v>
      </c>
      <c r="F139" s="8">
        <v>5.89</v>
      </c>
      <c r="G139" s="4">
        <v>35</v>
      </c>
      <c r="H139" s="8">
        <v>8.91</v>
      </c>
      <c r="I139" s="4">
        <v>0</v>
      </c>
    </row>
    <row r="140" spans="1:9" x14ac:dyDescent="0.2">
      <c r="A140" s="2">
        <v>6</v>
      </c>
      <c r="B140" s="1" t="s">
        <v>57</v>
      </c>
      <c r="C140" s="4">
        <v>46</v>
      </c>
      <c r="D140" s="8">
        <v>4.37</v>
      </c>
      <c r="E140" s="4">
        <v>17</v>
      </c>
      <c r="F140" s="8">
        <v>2.64</v>
      </c>
      <c r="G140" s="4">
        <v>29</v>
      </c>
      <c r="H140" s="8">
        <v>7.38</v>
      </c>
      <c r="I140" s="4">
        <v>0</v>
      </c>
    </row>
    <row r="141" spans="1:9" x14ac:dyDescent="0.2">
      <c r="A141" s="2">
        <v>7</v>
      </c>
      <c r="B141" s="1" t="s">
        <v>58</v>
      </c>
      <c r="C141" s="4">
        <v>38</v>
      </c>
      <c r="D141" s="8">
        <v>3.61</v>
      </c>
      <c r="E141" s="4">
        <v>22</v>
      </c>
      <c r="F141" s="8">
        <v>3.41</v>
      </c>
      <c r="G141" s="4">
        <v>16</v>
      </c>
      <c r="H141" s="8">
        <v>4.07</v>
      </c>
      <c r="I141" s="4">
        <v>0</v>
      </c>
    </row>
    <row r="142" spans="1:9" x14ac:dyDescent="0.2">
      <c r="A142" s="2">
        <v>8</v>
      </c>
      <c r="B142" s="1" t="s">
        <v>73</v>
      </c>
      <c r="C142" s="4">
        <v>35</v>
      </c>
      <c r="D142" s="8">
        <v>3.32</v>
      </c>
      <c r="E142" s="4">
        <v>22</v>
      </c>
      <c r="F142" s="8">
        <v>3.41</v>
      </c>
      <c r="G142" s="4">
        <v>7</v>
      </c>
      <c r="H142" s="8">
        <v>1.78</v>
      </c>
      <c r="I142" s="4">
        <v>1</v>
      </c>
    </row>
    <row r="143" spans="1:9" x14ac:dyDescent="0.2">
      <c r="A143" s="2">
        <v>9</v>
      </c>
      <c r="B143" s="1" t="s">
        <v>65</v>
      </c>
      <c r="C143" s="4">
        <v>33</v>
      </c>
      <c r="D143" s="8">
        <v>3.13</v>
      </c>
      <c r="E143" s="4">
        <v>21</v>
      </c>
      <c r="F143" s="8">
        <v>3.26</v>
      </c>
      <c r="G143" s="4">
        <v>12</v>
      </c>
      <c r="H143" s="8">
        <v>3.05</v>
      </c>
      <c r="I143" s="4">
        <v>0</v>
      </c>
    </row>
    <row r="144" spans="1:9" x14ac:dyDescent="0.2">
      <c r="A144" s="2">
        <v>10</v>
      </c>
      <c r="B144" s="1" t="s">
        <v>63</v>
      </c>
      <c r="C144" s="4">
        <v>31</v>
      </c>
      <c r="D144" s="8">
        <v>2.94</v>
      </c>
      <c r="E144" s="4">
        <v>18</v>
      </c>
      <c r="F144" s="8">
        <v>2.79</v>
      </c>
      <c r="G144" s="4">
        <v>13</v>
      </c>
      <c r="H144" s="8">
        <v>3.31</v>
      </c>
      <c r="I144" s="4">
        <v>0</v>
      </c>
    </row>
    <row r="145" spans="1:9" x14ac:dyDescent="0.2">
      <c r="A145" s="2">
        <v>11</v>
      </c>
      <c r="B145" s="1" t="s">
        <v>69</v>
      </c>
      <c r="C145" s="4">
        <v>25</v>
      </c>
      <c r="D145" s="8">
        <v>2.37</v>
      </c>
      <c r="E145" s="4">
        <v>5</v>
      </c>
      <c r="F145" s="8">
        <v>0.78</v>
      </c>
      <c r="G145" s="4">
        <v>20</v>
      </c>
      <c r="H145" s="8">
        <v>5.09</v>
      </c>
      <c r="I145" s="4">
        <v>0</v>
      </c>
    </row>
    <row r="146" spans="1:9" x14ac:dyDescent="0.2">
      <c r="A146" s="2">
        <v>12</v>
      </c>
      <c r="B146" s="1" t="s">
        <v>59</v>
      </c>
      <c r="C146" s="4">
        <v>21</v>
      </c>
      <c r="D146" s="8">
        <v>1.99</v>
      </c>
      <c r="E146" s="4">
        <v>9</v>
      </c>
      <c r="F146" s="8">
        <v>1.4</v>
      </c>
      <c r="G146" s="4">
        <v>12</v>
      </c>
      <c r="H146" s="8">
        <v>3.05</v>
      </c>
      <c r="I146" s="4">
        <v>0</v>
      </c>
    </row>
    <row r="147" spans="1:9" x14ac:dyDescent="0.2">
      <c r="A147" s="2">
        <v>13</v>
      </c>
      <c r="B147" s="1" t="s">
        <v>85</v>
      </c>
      <c r="C147" s="4">
        <v>20</v>
      </c>
      <c r="D147" s="8">
        <v>1.9</v>
      </c>
      <c r="E147" s="4">
        <v>2</v>
      </c>
      <c r="F147" s="8">
        <v>0.31</v>
      </c>
      <c r="G147" s="4">
        <v>18</v>
      </c>
      <c r="H147" s="8">
        <v>4.58</v>
      </c>
      <c r="I147" s="4">
        <v>0</v>
      </c>
    </row>
    <row r="148" spans="1:9" x14ac:dyDescent="0.2">
      <c r="A148" s="2">
        <v>13</v>
      </c>
      <c r="B148" s="1" t="s">
        <v>74</v>
      </c>
      <c r="C148" s="4">
        <v>20</v>
      </c>
      <c r="D148" s="8">
        <v>1.9</v>
      </c>
      <c r="E148" s="4">
        <v>19</v>
      </c>
      <c r="F148" s="8">
        <v>2.95</v>
      </c>
      <c r="G148" s="4">
        <v>1</v>
      </c>
      <c r="H148" s="8">
        <v>0.25</v>
      </c>
      <c r="I148" s="4">
        <v>0</v>
      </c>
    </row>
    <row r="149" spans="1:9" x14ac:dyDescent="0.2">
      <c r="A149" s="2">
        <v>13</v>
      </c>
      <c r="B149" s="1" t="s">
        <v>75</v>
      </c>
      <c r="C149" s="4">
        <v>20</v>
      </c>
      <c r="D149" s="8">
        <v>1.9</v>
      </c>
      <c r="E149" s="4">
        <v>1</v>
      </c>
      <c r="F149" s="8">
        <v>0.16</v>
      </c>
      <c r="G149" s="4">
        <v>17</v>
      </c>
      <c r="H149" s="8">
        <v>4.33</v>
      </c>
      <c r="I149" s="4">
        <v>1</v>
      </c>
    </row>
    <row r="150" spans="1:9" x14ac:dyDescent="0.2">
      <c r="A150" s="2">
        <v>16</v>
      </c>
      <c r="B150" s="1" t="s">
        <v>80</v>
      </c>
      <c r="C150" s="4">
        <v>18</v>
      </c>
      <c r="D150" s="8">
        <v>1.71</v>
      </c>
      <c r="E150" s="4">
        <v>8</v>
      </c>
      <c r="F150" s="8">
        <v>1.24</v>
      </c>
      <c r="G150" s="4">
        <v>10</v>
      </c>
      <c r="H150" s="8">
        <v>2.54</v>
      </c>
      <c r="I150" s="4">
        <v>0</v>
      </c>
    </row>
    <row r="151" spans="1:9" x14ac:dyDescent="0.2">
      <c r="A151" s="2">
        <v>17</v>
      </c>
      <c r="B151" s="1" t="s">
        <v>60</v>
      </c>
      <c r="C151" s="4">
        <v>17</v>
      </c>
      <c r="D151" s="8">
        <v>1.61</v>
      </c>
      <c r="E151" s="4">
        <v>10</v>
      </c>
      <c r="F151" s="8">
        <v>1.55</v>
      </c>
      <c r="G151" s="4">
        <v>7</v>
      </c>
      <c r="H151" s="8">
        <v>1.78</v>
      </c>
      <c r="I151" s="4">
        <v>0</v>
      </c>
    </row>
    <row r="152" spans="1:9" x14ac:dyDescent="0.2">
      <c r="A152" s="2">
        <v>18</v>
      </c>
      <c r="B152" s="1" t="s">
        <v>68</v>
      </c>
      <c r="C152" s="4">
        <v>16</v>
      </c>
      <c r="D152" s="8">
        <v>1.52</v>
      </c>
      <c r="E152" s="4">
        <v>13</v>
      </c>
      <c r="F152" s="8">
        <v>2.02</v>
      </c>
      <c r="G152" s="4">
        <v>3</v>
      </c>
      <c r="H152" s="8">
        <v>0.76</v>
      </c>
      <c r="I152" s="4">
        <v>0</v>
      </c>
    </row>
    <row r="153" spans="1:9" x14ac:dyDescent="0.2">
      <c r="A153" s="2">
        <v>18</v>
      </c>
      <c r="B153" s="1" t="s">
        <v>76</v>
      </c>
      <c r="C153" s="4">
        <v>16</v>
      </c>
      <c r="D153" s="8">
        <v>1.52</v>
      </c>
      <c r="E153" s="4">
        <v>14</v>
      </c>
      <c r="F153" s="8">
        <v>2.17</v>
      </c>
      <c r="G153" s="4">
        <v>2</v>
      </c>
      <c r="H153" s="8">
        <v>0.51</v>
      </c>
      <c r="I153" s="4">
        <v>0</v>
      </c>
    </row>
    <row r="154" spans="1:9" x14ac:dyDescent="0.2">
      <c r="A154" s="2">
        <v>20</v>
      </c>
      <c r="B154" s="1" t="s">
        <v>79</v>
      </c>
      <c r="C154" s="4">
        <v>15</v>
      </c>
      <c r="D154" s="8">
        <v>1.42</v>
      </c>
      <c r="E154" s="4">
        <v>7</v>
      </c>
      <c r="F154" s="8">
        <v>1.0900000000000001</v>
      </c>
      <c r="G154" s="4">
        <v>8</v>
      </c>
      <c r="H154" s="8">
        <v>2.04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71</v>
      </c>
      <c r="C157" s="4">
        <v>105</v>
      </c>
      <c r="D157" s="8">
        <v>14.23</v>
      </c>
      <c r="E157" s="4">
        <v>95</v>
      </c>
      <c r="F157" s="8">
        <v>20.13</v>
      </c>
      <c r="G157" s="4">
        <v>10</v>
      </c>
      <c r="H157" s="8">
        <v>3.91</v>
      </c>
      <c r="I157" s="4">
        <v>0</v>
      </c>
    </row>
    <row r="158" spans="1:9" x14ac:dyDescent="0.2">
      <c r="A158" s="2">
        <v>2</v>
      </c>
      <c r="B158" s="1" t="s">
        <v>70</v>
      </c>
      <c r="C158" s="4">
        <v>71</v>
      </c>
      <c r="D158" s="8">
        <v>9.6199999999999992</v>
      </c>
      <c r="E158" s="4">
        <v>67</v>
      </c>
      <c r="F158" s="8">
        <v>14.19</v>
      </c>
      <c r="G158" s="4">
        <v>4</v>
      </c>
      <c r="H158" s="8">
        <v>1.56</v>
      </c>
      <c r="I158" s="4">
        <v>0</v>
      </c>
    </row>
    <row r="159" spans="1:9" x14ac:dyDescent="0.2">
      <c r="A159" s="2">
        <v>3</v>
      </c>
      <c r="B159" s="1" t="s">
        <v>66</v>
      </c>
      <c r="C159" s="4">
        <v>66</v>
      </c>
      <c r="D159" s="8">
        <v>8.94</v>
      </c>
      <c r="E159" s="4">
        <v>33</v>
      </c>
      <c r="F159" s="8">
        <v>6.99</v>
      </c>
      <c r="G159" s="4">
        <v>33</v>
      </c>
      <c r="H159" s="8">
        <v>12.89</v>
      </c>
      <c r="I159" s="4">
        <v>0</v>
      </c>
    </row>
    <row r="160" spans="1:9" x14ac:dyDescent="0.2">
      <c r="A160" s="2">
        <v>4</v>
      </c>
      <c r="B160" s="1" t="s">
        <v>64</v>
      </c>
      <c r="C160" s="4">
        <v>59</v>
      </c>
      <c r="D160" s="8">
        <v>7.99</v>
      </c>
      <c r="E160" s="4">
        <v>42</v>
      </c>
      <c r="F160" s="8">
        <v>8.9</v>
      </c>
      <c r="G160" s="4">
        <v>16</v>
      </c>
      <c r="H160" s="8">
        <v>6.25</v>
      </c>
      <c r="I160" s="4">
        <v>1</v>
      </c>
    </row>
    <row r="161" spans="1:9" x14ac:dyDescent="0.2">
      <c r="A161" s="2">
        <v>5</v>
      </c>
      <c r="B161" s="1" t="s">
        <v>57</v>
      </c>
      <c r="C161" s="4">
        <v>48</v>
      </c>
      <c r="D161" s="8">
        <v>6.5</v>
      </c>
      <c r="E161" s="4">
        <v>23</v>
      </c>
      <c r="F161" s="8">
        <v>4.87</v>
      </c>
      <c r="G161" s="4">
        <v>25</v>
      </c>
      <c r="H161" s="8">
        <v>9.77</v>
      </c>
      <c r="I161" s="4">
        <v>0</v>
      </c>
    </row>
    <row r="162" spans="1:9" x14ac:dyDescent="0.2">
      <c r="A162" s="2">
        <v>6</v>
      </c>
      <c r="B162" s="1" t="s">
        <v>67</v>
      </c>
      <c r="C162" s="4">
        <v>40</v>
      </c>
      <c r="D162" s="8">
        <v>5.42</v>
      </c>
      <c r="E162" s="4">
        <v>28</v>
      </c>
      <c r="F162" s="8">
        <v>5.93</v>
      </c>
      <c r="G162" s="4">
        <v>12</v>
      </c>
      <c r="H162" s="8">
        <v>4.6900000000000004</v>
      </c>
      <c r="I162" s="4">
        <v>0</v>
      </c>
    </row>
    <row r="163" spans="1:9" x14ac:dyDescent="0.2">
      <c r="A163" s="2">
        <v>7</v>
      </c>
      <c r="B163" s="1" t="s">
        <v>58</v>
      </c>
      <c r="C163" s="4">
        <v>31</v>
      </c>
      <c r="D163" s="8">
        <v>4.2</v>
      </c>
      <c r="E163" s="4">
        <v>20</v>
      </c>
      <c r="F163" s="8">
        <v>4.24</v>
      </c>
      <c r="G163" s="4">
        <v>11</v>
      </c>
      <c r="H163" s="8">
        <v>4.3</v>
      </c>
      <c r="I163" s="4">
        <v>0</v>
      </c>
    </row>
    <row r="164" spans="1:9" x14ac:dyDescent="0.2">
      <c r="A164" s="2">
        <v>8</v>
      </c>
      <c r="B164" s="1" t="s">
        <v>65</v>
      </c>
      <c r="C164" s="4">
        <v>29</v>
      </c>
      <c r="D164" s="8">
        <v>3.93</v>
      </c>
      <c r="E164" s="4">
        <v>17</v>
      </c>
      <c r="F164" s="8">
        <v>3.6</v>
      </c>
      <c r="G164" s="4">
        <v>12</v>
      </c>
      <c r="H164" s="8">
        <v>4.6900000000000004</v>
      </c>
      <c r="I164" s="4">
        <v>0</v>
      </c>
    </row>
    <row r="165" spans="1:9" x14ac:dyDescent="0.2">
      <c r="A165" s="2">
        <v>9</v>
      </c>
      <c r="B165" s="1" t="s">
        <v>63</v>
      </c>
      <c r="C165" s="4">
        <v>26</v>
      </c>
      <c r="D165" s="8">
        <v>3.52</v>
      </c>
      <c r="E165" s="4">
        <v>22</v>
      </c>
      <c r="F165" s="8">
        <v>4.66</v>
      </c>
      <c r="G165" s="4">
        <v>4</v>
      </c>
      <c r="H165" s="8">
        <v>1.56</v>
      </c>
      <c r="I165" s="4">
        <v>0</v>
      </c>
    </row>
    <row r="166" spans="1:9" x14ac:dyDescent="0.2">
      <c r="A166" s="2">
        <v>10</v>
      </c>
      <c r="B166" s="1" t="s">
        <v>59</v>
      </c>
      <c r="C166" s="4">
        <v>23</v>
      </c>
      <c r="D166" s="8">
        <v>3.12</v>
      </c>
      <c r="E166" s="4">
        <v>8</v>
      </c>
      <c r="F166" s="8">
        <v>1.69</v>
      </c>
      <c r="G166" s="4">
        <v>15</v>
      </c>
      <c r="H166" s="8">
        <v>5.86</v>
      </c>
      <c r="I166" s="4">
        <v>0</v>
      </c>
    </row>
    <row r="167" spans="1:9" x14ac:dyDescent="0.2">
      <c r="A167" s="2">
        <v>11</v>
      </c>
      <c r="B167" s="1" t="s">
        <v>73</v>
      </c>
      <c r="C167" s="4">
        <v>19</v>
      </c>
      <c r="D167" s="8">
        <v>2.57</v>
      </c>
      <c r="E167" s="4">
        <v>16</v>
      </c>
      <c r="F167" s="8">
        <v>3.39</v>
      </c>
      <c r="G167" s="4">
        <v>0</v>
      </c>
      <c r="H167" s="8">
        <v>0</v>
      </c>
      <c r="I167" s="4">
        <v>1</v>
      </c>
    </row>
    <row r="168" spans="1:9" x14ac:dyDescent="0.2">
      <c r="A168" s="2">
        <v>12</v>
      </c>
      <c r="B168" s="1" t="s">
        <v>60</v>
      </c>
      <c r="C168" s="4">
        <v>17</v>
      </c>
      <c r="D168" s="8">
        <v>2.2999999999999998</v>
      </c>
      <c r="E168" s="4">
        <v>11</v>
      </c>
      <c r="F168" s="8">
        <v>2.33</v>
      </c>
      <c r="G168" s="4">
        <v>5</v>
      </c>
      <c r="H168" s="8">
        <v>1.95</v>
      </c>
      <c r="I168" s="4">
        <v>1</v>
      </c>
    </row>
    <row r="169" spans="1:9" x14ac:dyDescent="0.2">
      <c r="A169" s="2">
        <v>12</v>
      </c>
      <c r="B169" s="1" t="s">
        <v>81</v>
      </c>
      <c r="C169" s="4">
        <v>17</v>
      </c>
      <c r="D169" s="8">
        <v>2.2999999999999998</v>
      </c>
      <c r="E169" s="4">
        <v>12</v>
      </c>
      <c r="F169" s="8">
        <v>2.54</v>
      </c>
      <c r="G169" s="4">
        <v>5</v>
      </c>
      <c r="H169" s="8">
        <v>1.95</v>
      </c>
      <c r="I169" s="4">
        <v>0</v>
      </c>
    </row>
    <row r="170" spans="1:9" x14ac:dyDescent="0.2">
      <c r="A170" s="2">
        <v>14</v>
      </c>
      <c r="B170" s="1" t="s">
        <v>86</v>
      </c>
      <c r="C170" s="4">
        <v>16</v>
      </c>
      <c r="D170" s="8">
        <v>2.17</v>
      </c>
      <c r="E170" s="4">
        <v>7</v>
      </c>
      <c r="F170" s="8">
        <v>1.48</v>
      </c>
      <c r="G170" s="4">
        <v>9</v>
      </c>
      <c r="H170" s="8">
        <v>3.52</v>
      </c>
      <c r="I170" s="4">
        <v>0</v>
      </c>
    </row>
    <row r="171" spans="1:9" x14ac:dyDescent="0.2">
      <c r="A171" s="2">
        <v>15</v>
      </c>
      <c r="B171" s="1" t="s">
        <v>69</v>
      </c>
      <c r="C171" s="4">
        <v>15</v>
      </c>
      <c r="D171" s="8">
        <v>2.0299999999999998</v>
      </c>
      <c r="E171" s="4">
        <v>6</v>
      </c>
      <c r="F171" s="8">
        <v>1.27</v>
      </c>
      <c r="G171" s="4">
        <v>9</v>
      </c>
      <c r="H171" s="8">
        <v>3.52</v>
      </c>
      <c r="I171" s="4">
        <v>0</v>
      </c>
    </row>
    <row r="172" spans="1:9" x14ac:dyDescent="0.2">
      <c r="A172" s="2">
        <v>16</v>
      </c>
      <c r="B172" s="1" t="s">
        <v>74</v>
      </c>
      <c r="C172" s="4">
        <v>14</v>
      </c>
      <c r="D172" s="8">
        <v>1.9</v>
      </c>
      <c r="E172" s="4">
        <v>10</v>
      </c>
      <c r="F172" s="8">
        <v>2.12</v>
      </c>
      <c r="G172" s="4">
        <v>3</v>
      </c>
      <c r="H172" s="8">
        <v>1.17</v>
      </c>
      <c r="I172" s="4">
        <v>0</v>
      </c>
    </row>
    <row r="173" spans="1:9" x14ac:dyDescent="0.2">
      <c r="A173" s="2">
        <v>16</v>
      </c>
      <c r="B173" s="1" t="s">
        <v>75</v>
      </c>
      <c r="C173" s="4">
        <v>14</v>
      </c>
      <c r="D173" s="8">
        <v>1.9</v>
      </c>
      <c r="E173" s="4">
        <v>0</v>
      </c>
      <c r="F173" s="8">
        <v>0</v>
      </c>
      <c r="G173" s="4">
        <v>14</v>
      </c>
      <c r="H173" s="8">
        <v>5.47</v>
      </c>
      <c r="I173" s="4">
        <v>0</v>
      </c>
    </row>
    <row r="174" spans="1:9" x14ac:dyDescent="0.2">
      <c r="A174" s="2">
        <v>18</v>
      </c>
      <c r="B174" s="1" t="s">
        <v>76</v>
      </c>
      <c r="C174" s="4">
        <v>10</v>
      </c>
      <c r="D174" s="8">
        <v>1.36</v>
      </c>
      <c r="E174" s="4">
        <v>10</v>
      </c>
      <c r="F174" s="8">
        <v>2.12</v>
      </c>
      <c r="G174" s="4">
        <v>0</v>
      </c>
      <c r="H174" s="8">
        <v>0</v>
      </c>
      <c r="I174" s="4">
        <v>0</v>
      </c>
    </row>
    <row r="175" spans="1:9" x14ac:dyDescent="0.2">
      <c r="A175" s="2">
        <v>19</v>
      </c>
      <c r="B175" s="1" t="s">
        <v>80</v>
      </c>
      <c r="C175" s="4">
        <v>9</v>
      </c>
      <c r="D175" s="8">
        <v>1.22</v>
      </c>
      <c r="E175" s="4">
        <v>1</v>
      </c>
      <c r="F175" s="8">
        <v>0.21</v>
      </c>
      <c r="G175" s="4">
        <v>8</v>
      </c>
      <c r="H175" s="8">
        <v>3.13</v>
      </c>
      <c r="I175" s="4">
        <v>0</v>
      </c>
    </row>
    <row r="176" spans="1:9" x14ac:dyDescent="0.2">
      <c r="A176" s="2">
        <v>19</v>
      </c>
      <c r="B176" s="1" t="s">
        <v>87</v>
      </c>
      <c r="C176" s="4">
        <v>9</v>
      </c>
      <c r="D176" s="8">
        <v>1.22</v>
      </c>
      <c r="E176" s="4">
        <v>0</v>
      </c>
      <c r="F176" s="8">
        <v>0</v>
      </c>
      <c r="G176" s="4">
        <v>9</v>
      </c>
      <c r="H176" s="8">
        <v>3.52</v>
      </c>
      <c r="I176" s="4">
        <v>0</v>
      </c>
    </row>
    <row r="177" spans="1:9" x14ac:dyDescent="0.2">
      <c r="A177" s="2">
        <v>19</v>
      </c>
      <c r="B177" s="1" t="s">
        <v>68</v>
      </c>
      <c r="C177" s="4">
        <v>9</v>
      </c>
      <c r="D177" s="8">
        <v>1.22</v>
      </c>
      <c r="E177" s="4">
        <v>8</v>
      </c>
      <c r="F177" s="8">
        <v>1.69</v>
      </c>
      <c r="G177" s="4">
        <v>1</v>
      </c>
      <c r="H177" s="8">
        <v>0.39</v>
      </c>
      <c r="I177" s="4">
        <v>0</v>
      </c>
    </row>
    <row r="178" spans="1:9" x14ac:dyDescent="0.2">
      <c r="A178" s="1"/>
      <c r="C178" s="4"/>
      <c r="D178" s="8"/>
      <c r="E178" s="4"/>
      <c r="F178" s="8"/>
      <c r="G178" s="4"/>
      <c r="H178" s="8"/>
      <c r="I178" s="4"/>
    </row>
    <row r="179" spans="1:9" x14ac:dyDescent="0.2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2">
      <c r="A180" s="2">
        <v>1</v>
      </c>
      <c r="B180" s="1" t="s">
        <v>71</v>
      </c>
      <c r="C180" s="4">
        <v>375</v>
      </c>
      <c r="D180" s="8">
        <v>13.27</v>
      </c>
      <c r="E180" s="4">
        <v>349</v>
      </c>
      <c r="F180" s="8">
        <v>20.39</v>
      </c>
      <c r="G180" s="4">
        <v>26</v>
      </c>
      <c r="H180" s="8">
        <v>2.39</v>
      </c>
      <c r="I180" s="4">
        <v>0</v>
      </c>
    </row>
    <row r="181" spans="1:9" x14ac:dyDescent="0.2">
      <c r="A181" s="2">
        <v>2</v>
      </c>
      <c r="B181" s="1" t="s">
        <v>70</v>
      </c>
      <c r="C181" s="4">
        <v>293</v>
      </c>
      <c r="D181" s="8">
        <v>10.37</v>
      </c>
      <c r="E181" s="4">
        <v>252</v>
      </c>
      <c r="F181" s="8">
        <v>14.72</v>
      </c>
      <c r="G181" s="4">
        <v>41</v>
      </c>
      <c r="H181" s="8">
        <v>3.76</v>
      </c>
      <c r="I181" s="4">
        <v>0</v>
      </c>
    </row>
    <row r="182" spans="1:9" x14ac:dyDescent="0.2">
      <c r="A182" s="2">
        <v>3</v>
      </c>
      <c r="B182" s="1" t="s">
        <v>66</v>
      </c>
      <c r="C182" s="4">
        <v>245</v>
      </c>
      <c r="D182" s="8">
        <v>8.67</v>
      </c>
      <c r="E182" s="4">
        <v>134</v>
      </c>
      <c r="F182" s="8">
        <v>7.83</v>
      </c>
      <c r="G182" s="4">
        <v>111</v>
      </c>
      <c r="H182" s="8">
        <v>10.19</v>
      </c>
      <c r="I182" s="4">
        <v>0</v>
      </c>
    </row>
    <row r="183" spans="1:9" x14ac:dyDescent="0.2">
      <c r="A183" s="2">
        <v>4</v>
      </c>
      <c r="B183" s="1" t="s">
        <v>64</v>
      </c>
      <c r="C183" s="4">
        <v>194</v>
      </c>
      <c r="D183" s="8">
        <v>6.87</v>
      </c>
      <c r="E183" s="4">
        <v>149</v>
      </c>
      <c r="F183" s="8">
        <v>8.6999999999999993</v>
      </c>
      <c r="G183" s="4">
        <v>45</v>
      </c>
      <c r="H183" s="8">
        <v>4.13</v>
      </c>
      <c r="I183" s="4">
        <v>0</v>
      </c>
    </row>
    <row r="184" spans="1:9" x14ac:dyDescent="0.2">
      <c r="A184" s="2">
        <v>5</v>
      </c>
      <c r="B184" s="1" t="s">
        <v>67</v>
      </c>
      <c r="C184" s="4">
        <v>182</v>
      </c>
      <c r="D184" s="8">
        <v>6.44</v>
      </c>
      <c r="E184" s="4">
        <v>130</v>
      </c>
      <c r="F184" s="8">
        <v>7.59</v>
      </c>
      <c r="G184" s="4">
        <v>44</v>
      </c>
      <c r="H184" s="8">
        <v>4.04</v>
      </c>
      <c r="I184" s="4">
        <v>0</v>
      </c>
    </row>
    <row r="185" spans="1:9" x14ac:dyDescent="0.2">
      <c r="A185" s="2">
        <v>6</v>
      </c>
      <c r="B185" s="1" t="s">
        <v>57</v>
      </c>
      <c r="C185" s="4">
        <v>163</v>
      </c>
      <c r="D185" s="8">
        <v>5.77</v>
      </c>
      <c r="E185" s="4">
        <v>62</v>
      </c>
      <c r="F185" s="8">
        <v>3.62</v>
      </c>
      <c r="G185" s="4">
        <v>101</v>
      </c>
      <c r="H185" s="8">
        <v>9.27</v>
      </c>
      <c r="I185" s="4">
        <v>0</v>
      </c>
    </row>
    <row r="186" spans="1:9" x14ac:dyDescent="0.2">
      <c r="A186" s="2">
        <v>7</v>
      </c>
      <c r="B186" s="1" t="s">
        <v>58</v>
      </c>
      <c r="C186" s="4">
        <v>124</v>
      </c>
      <c r="D186" s="8">
        <v>4.3899999999999997</v>
      </c>
      <c r="E186" s="4">
        <v>68</v>
      </c>
      <c r="F186" s="8">
        <v>3.97</v>
      </c>
      <c r="G186" s="4">
        <v>56</v>
      </c>
      <c r="H186" s="8">
        <v>5.14</v>
      </c>
      <c r="I186" s="4">
        <v>0</v>
      </c>
    </row>
    <row r="187" spans="1:9" x14ac:dyDescent="0.2">
      <c r="A187" s="2">
        <v>8</v>
      </c>
      <c r="B187" s="1" t="s">
        <v>65</v>
      </c>
      <c r="C187" s="4">
        <v>98</v>
      </c>
      <c r="D187" s="8">
        <v>3.47</v>
      </c>
      <c r="E187" s="4">
        <v>66</v>
      </c>
      <c r="F187" s="8">
        <v>3.86</v>
      </c>
      <c r="G187" s="4">
        <v>32</v>
      </c>
      <c r="H187" s="8">
        <v>2.94</v>
      </c>
      <c r="I187" s="4">
        <v>0</v>
      </c>
    </row>
    <row r="188" spans="1:9" x14ac:dyDescent="0.2">
      <c r="A188" s="2">
        <v>9</v>
      </c>
      <c r="B188" s="1" t="s">
        <v>59</v>
      </c>
      <c r="C188" s="4">
        <v>97</v>
      </c>
      <c r="D188" s="8">
        <v>3.43</v>
      </c>
      <c r="E188" s="4">
        <v>34</v>
      </c>
      <c r="F188" s="8">
        <v>1.99</v>
      </c>
      <c r="G188" s="4">
        <v>63</v>
      </c>
      <c r="H188" s="8">
        <v>5.79</v>
      </c>
      <c r="I188" s="4">
        <v>0</v>
      </c>
    </row>
    <row r="189" spans="1:9" x14ac:dyDescent="0.2">
      <c r="A189" s="2">
        <v>10</v>
      </c>
      <c r="B189" s="1" t="s">
        <v>63</v>
      </c>
      <c r="C189" s="4">
        <v>77</v>
      </c>
      <c r="D189" s="8">
        <v>2.73</v>
      </c>
      <c r="E189" s="4">
        <v>43</v>
      </c>
      <c r="F189" s="8">
        <v>2.5099999999999998</v>
      </c>
      <c r="G189" s="4">
        <v>34</v>
      </c>
      <c r="H189" s="8">
        <v>3.12</v>
      </c>
      <c r="I189" s="4">
        <v>0</v>
      </c>
    </row>
    <row r="190" spans="1:9" x14ac:dyDescent="0.2">
      <c r="A190" s="2">
        <v>11</v>
      </c>
      <c r="B190" s="1" t="s">
        <v>74</v>
      </c>
      <c r="C190" s="4">
        <v>71</v>
      </c>
      <c r="D190" s="8">
        <v>2.5099999999999998</v>
      </c>
      <c r="E190" s="4">
        <v>63</v>
      </c>
      <c r="F190" s="8">
        <v>3.68</v>
      </c>
      <c r="G190" s="4">
        <v>8</v>
      </c>
      <c r="H190" s="8">
        <v>0.73</v>
      </c>
      <c r="I190" s="4">
        <v>0</v>
      </c>
    </row>
    <row r="191" spans="1:9" x14ac:dyDescent="0.2">
      <c r="A191" s="2">
        <v>12</v>
      </c>
      <c r="B191" s="1" t="s">
        <v>73</v>
      </c>
      <c r="C191" s="4">
        <v>69</v>
      </c>
      <c r="D191" s="8">
        <v>2.44</v>
      </c>
      <c r="E191" s="4">
        <v>55</v>
      </c>
      <c r="F191" s="8">
        <v>3.21</v>
      </c>
      <c r="G191" s="4">
        <v>12</v>
      </c>
      <c r="H191" s="8">
        <v>1.1000000000000001</v>
      </c>
      <c r="I191" s="4">
        <v>0</v>
      </c>
    </row>
    <row r="192" spans="1:9" x14ac:dyDescent="0.2">
      <c r="A192" s="2">
        <v>12</v>
      </c>
      <c r="B192" s="1" t="s">
        <v>75</v>
      </c>
      <c r="C192" s="4">
        <v>69</v>
      </c>
      <c r="D192" s="8">
        <v>2.44</v>
      </c>
      <c r="E192" s="4">
        <v>3</v>
      </c>
      <c r="F192" s="8">
        <v>0.18</v>
      </c>
      <c r="G192" s="4">
        <v>63</v>
      </c>
      <c r="H192" s="8">
        <v>5.79</v>
      </c>
      <c r="I192" s="4">
        <v>0</v>
      </c>
    </row>
    <row r="193" spans="1:9" x14ac:dyDescent="0.2">
      <c r="A193" s="2">
        <v>14</v>
      </c>
      <c r="B193" s="1" t="s">
        <v>68</v>
      </c>
      <c r="C193" s="4">
        <v>57</v>
      </c>
      <c r="D193" s="8">
        <v>2.02</v>
      </c>
      <c r="E193" s="4">
        <v>43</v>
      </c>
      <c r="F193" s="8">
        <v>2.5099999999999998</v>
      </c>
      <c r="G193" s="4">
        <v>13</v>
      </c>
      <c r="H193" s="8">
        <v>1.19</v>
      </c>
      <c r="I193" s="4">
        <v>1</v>
      </c>
    </row>
    <row r="194" spans="1:9" x14ac:dyDescent="0.2">
      <c r="A194" s="2">
        <v>15</v>
      </c>
      <c r="B194" s="1" t="s">
        <v>69</v>
      </c>
      <c r="C194" s="4">
        <v>55</v>
      </c>
      <c r="D194" s="8">
        <v>1.95</v>
      </c>
      <c r="E194" s="4">
        <v>23</v>
      </c>
      <c r="F194" s="8">
        <v>1.34</v>
      </c>
      <c r="G194" s="4">
        <v>32</v>
      </c>
      <c r="H194" s="8">
        <v>2.94</v>
      </c>
      <c r="I194" s="4">
        <v>0</v>
      </c>
    </row>
    <row r="195" spans="1:9" x14ac:dyDescent="0.2">
      <c r="A195" s="2">
        <v>16</v>
      </c>
      <c r="B195" s="1" t="s">
        <v>76</v>
      </c>
      <c r="C195" s="4">
        <v>49</v>
      </c>
      <c r="D195" s="8">
        <v>1.73</v>
      </c>
      <c r="E195" s="4">
        <v>31</v>
      </c>
      <c r="F195" s="8">
        <v>1.81</v>
      </c>
      <c r="G195" s="4">
        <v>18</v>
      </c>
      <c r="H195" s="8">
        <v>1.65</v>
      </c>
      <c r="I195" s="4">
        <v>0</v>
      </c>
    </row>
    <row r="196" spans="1:9" x14ac:dyDescent="0.2">
      <c r="A196" s="2">
        <v>17</v>
      </c>
      <c r="B196" s="1" t="s">
        <v>61</v>
      </c>
      <c r="C196" s="4">
        <v>37</v>
      </c>
      <c r="D196" s="8">
        <v>1.31</v>
      </c>
      <c r="E196" s="4">
        <v>14</v>
      </c>
      <c r="F196" s="8">
        <v>0.82</v>
      </c>
      <c r="G196" s="4">
        <v>23</v>
      </c>
      <c r="H196" s="8">
        <v>2.11</v>
      </c>
      <c r="I196" s="4">
        <v>0</v>
      </c>
    </row>
    <row r="197" spans="1:9" x14ac:dyDescent="0.2">
      <c r="A197" s="2">
        <v>18</v>
      </c>
      <c r="B197" s="1" t="s">
        <v>88</v>
      </c>
      <c r="C197" s="4">
        <v>35</v>
      </c>
      <c r="D197" s="8">
        <v>1.24</v>
      </c>
      <c r="E197" s="4">
        <v>6</v>
      </c>
      <c r="F197" s="8">
        <v>0.35</v>
      </c>
      <c r="G197" s="4">
        <v>24</v>
      </c>
      <c r="H197" s="8">
        <v>2.2000000000000002</v>
      </c>
      <c r="I197" s="4">
        <v>0</v>
      </c>
    </row>
    <row r="198" spans="1:9" x14ac:dyDescent="0.2">
      <c r="A198" s="2">
        <v>19</v>
      </c>
      <c r="B198" s="1" t="s">
        <v>72</v>
      </c>
      <c r="C198" s="4">
        <v>31</v>
      </c>
      <c r="D198" s="8">
        <v>1.1000000000000001</v>
      </c>
      <c r="E198" s="4">
        <v>13</v>
      </c>
      <c r="F198" s="8">
        <v>0.76</v>
      </c>
      <c r="G198" s="4">
        <v>18</v>
      </c>
      <c r="H198" s="8">
        <v>1.65</v>
      </c>
      <c r="I198" s="4">
        <v>0</v>
      </c>
    </row>
    <row r="199" spans="1:9" x14ac:dyDescent="0.2">
      <c r="A199" s="2">
        <v>20</v>
      </c>
      <c r="B199" s="1" t="s">
        <v>77</v>
      </c>
      <c r="C199" s="4">
        <v>28</v>
      </c>
      <c r="D199" s="8">
        <v>0.99</v>
      </c>
      <c r="E199" s="4">
        <v>7</v>
      </c>
      <c r="F199" s="8">
        <v>0.41</v>
      </c>
      <c r="G199" s="4">
        <v>21</v>
      </c>
      <c r="H199" s="8">
        <v>1.93</v>
      </c>
      <c r="I199" s="4">
        <v>0</v>
      </c>
    </row>
    <row r="200" spans="1:9" x14ac:dyDescent="0.2">
      <c r="A200" s="1"/>
      <c r="C200" s="4"/>
      <c r="D200" s="8"/>
      <c r="E200" s="4"/>
      <c r="F200" s="8"/>
      <c r="G200" s="4"/>
      <c r="H200" s="8"/>
      <c r="I200" s="4"/>
    </row>
    <row r="201" spans="1:9" x14ac:dyDescent="0.2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2">
      <c r="A202" s="2">
        <v>1</v>
      </c>
      <c r="B202" s="1" t="s">
        <v>71</v>
      </c>
      <c r="C202" s="4">
        <v>61</v>
      </c>
      <c r="D202" s="8">
        <v>15.6</v>
      </c>
      <c r="E202" s="4">
        <v>54</v>
      </c>
      <c r="F202" s="8">
        <v>21.86</v>
      </c>
      <c r="G202" s="4">
        <v>7</v>
      </c>
      <c r="H202" s="8">
        <v>5.43</v>
      </c>
      <c r="I202" s="4">
        <v>0</v>
      </c>
    </row>
    <row r="203" spans="1:9" x14ac:dyDescent="0.2">
      <c r="A203" s="2">
        <v>2</v>
      </c>
      <c r="B203" s="1" t="s">
        <v>64</v>
      </c>
      <c r="C203" s="4">
        <v>33</v>
      </c>
      <c r="D203" s="8">
        <v>8.44</v>
      </c>
      <c r="E203" s="4">
        <v>26</v>
      </c>
      <c r="F203" s="8">
        <v>10.53</v>
      </c>
      <c r="G203" s="4">
        <v>6</v>
      </c>
      <c r="H203" s="8">
        <v>4.6500000000000004</v>
      </c>
      <c r="I203" s="4">
        <v>1</v>
      </c>
    </row>
    <row r="204" spans="1:9" x14ac:dyDescent="0.2">
      <c r="A204" s="2">
        <v>3</v>
      </c>
      <c r="B204" s="1" t="s">
        <v>66</v>
      </c>
      <c r="C204" s="4">
        <v>32</v>
      </c>
      <c r="D204" s="8">
        <v>8.18</v>
      </c>
      <c r="E204" s="4">
        <v>17</v>
      </c>
      <c r="F204" s="8">
        <v>6.88</v>
      </c>
      <c r="G204" s="4">
        <v>14</v>
      </c>
      <c r="H204" s="8">
        <v>10.85</v>
      </c>
      <c r="I204" s="4">
        <v>1</v>
      </c>
    </row>
    <row r="205" spans="1:9" x14ac:dyDescent="0.2">
      <c r="A205" s="2">
        <v>4</v>
      </c>
      <c r="B205" s="1" t="s">
        <v>70</v>
      </c>
      <c r="C205" s="4">
        <v>31</v>
      </c>
      <c r="D205" s="8">
        <v>7.93</v>
      </c>
      <c r="E205" s="4">
        <v>25</v>
      </c>
      <c r="F205" s="8">
        <v>10.119999999999999</v>
      </c>
      <c r="G205" s="4">
        <v>6</v>
      </c>
      <c r="H205" s="8">
        <v>4.6500000000000004</v>
      </c>
      <c r="I205" s="4">
        <v>0</v>
      </c>
    </row>
    <row r="206" spans="1:9" x14ac:dyDescent="0.2">
      <c r="A206" s="2">
        <v>5</v>
      </c>
      <c r="B206" s="1" t="s">
        <v>57</v>
      </c>
      <c r="C206" s="4">
        <v>26</v>
      </c>
      <c r="D206" s="8">
        <v>6.65</v>
      </c>
      <c r="E206" s="4">
        <v>19</v>
      </c>
      <c r="F206" s="8">
        <v>7.69</v>
      </c>
      <c r="G206" s="4">
        <v>7</v>
      </c>
      <c r="H206" s="8">
        <v>5.43</v>
      </c>
      <c r="I206" s="4">
        <v>0</v>
      </c>
    </row>
    <row r="207" spans="1:9" x14ac:dyDescent="0.2">
      <c r="A207" s="2">
        <v>6</v>
      </c>
      <c r="B207" s="1" t="s">
        <v>58</v>
      </c>
      <c r="C207" s="4">
        <v>20</v>
      </c>
      <c r="D207" s="8">
        <v>5.12</v>
      </c>
      <c r="E207" s="4">
        <v>16</v>
      </c>
      <c r="F207" s="8">
        <v>6.48</v>
      </c>
      <c r="G207" s="4">
        <v>4</v>
      </c>
      <c r="H207" s="8">
        <v>3.1</v>
      </c>
      <c r="I207" s="4">
        <v>0</v>
      </c>
    </row>
    <row r="208" spans="1:9" x14ac:dyDescent="0.2">
      <c r="A208" s="2">
        <v>7</v>
      </c>
      <c r="B208" s="1" t="s">
        <v>65</v>
      </c>
      <c r="C208" s="4">
        <v>12</v>
      </c>
      <c r="D208" s="8">
        <v>3.07</v>
      </c>
      <c r="E208" s="4">
        <v>10</v>
      </c>
      <c r="F208" s="8">
        <v>4.05</v>
      </c>
      <c r="G208" s="4">
        <v>2</v>
      </c>
      <c r="H208" s="8">
        <v>1.55</v>
      </c>
      <c r="I208" s="4">
        <v>0</v>
      </c>
    </row>
    <row r="209" spans="1:9" x14ac:dyDescent="0.2">
      <c r="A209" s="2">
        <v>7</v>
      </c>
      <c r="B209" s="1" t="s">
        <v>73</v>
      </c>
      <c r="C209" s="4">
        <v>12</v>
      </c>
      <c r="D209" s="8">
        <v>3.07</v>
      </c>
      <c r="E209" s="4">
        <v>9</v>
      </c>
      <c r="F209" s="8">
        <v>3.64</v>
      </c>
      <c r="G209" s="4">
        <v>2</v>
      </c>
      <c r="H209" s="8">
        <v>1.55</v>
      </c>
      <c r="I209" s="4">
        <v>0</v>
      </c>
    </row>
    <row r="210" spans="1:9" x14ac:dyDescent="0.2">
      <c r="A210" s="2">
        <v>7</v>
      </c>
      <c r="B210" s="1" t="s">
        <v>74</v>
      </c>
      <c r="C210" s="4">
        <v>12</v>
      </c>
      <c r="D210" s="8">
        <v>3.07</v>
      </c>
      <c r="E210" s="4">
        <v>10</v>
      </c>
      <c r="F210" s="8">
        <v>4.05</v>
      </c>
      <c r="G210" s="4">
        <v>2</v>
      </c>
      <c r="H210" s="8">
        <v>1.55</v>
      </c>
      <c r="I210" s="4">
        <v>0</v>
      </c>
    </row>
    <row r="211" spans="1:9" x14ac:dyDescent="0.2">
      <c r="A211" s="2">
        <v>7</v>
      </c>
      <c r="B211" s="1" t="s">
        <v>75</v>
      </c>
      <c r="C211" s="4">
        <v>12</v>
      </c>
      <c r="D211" s="8">
        <v>3.07</v>
      </c>
      <c r="E211" s="4">
        <v>0</v>
      </c>
      <c r="F211" s="8">
        <v>0</v>
      </c>
      <c r="G211" s="4">
        <v>5</v>
      </c>
      <c r="H211" s="8">
        <v>3.88</v>
      </c>
      <c r="I211" s="4">
        <v>4</v>
      </c>
    </row>
    <row r="212" spans="1:9" x14ac:dyDescent="0.2">
      <c r="A212" s="2">
        <v>11</v>
      </c>
      <c r="B212" s="1" t="s">
        <v>59</v>
      </c>
      <c r="C212" s="4">
        <v>11</v>
      </c>
      <c r="D212" s="8">
        <v>2.81</v>
      </c>
      <c r="E212" s="4">
        <v>2</v>
      </c>
      <c r="F212" s="8">
        <v>0.81</v>
      </c>
      <c r="G212" s="4">
        <v>9</v>
      </c>
      <c r="H212" s="8">
        <v>6.98</v>
      </c>
      <c r="I212" s="4">
        <v>0</v>
      </c>
    </row>
    <row r="213" spans="1:9" x14ac:dyDescent="0.2">
      <c r="A213" s="2">
        <v>12</v>
      </c>
      <c r="B213" s="1" t="s">
        <v>60</v>
      </c>
      <c r="C213" s="4">
        <v>10</v>
      </c>
      <c r="D213" s="8">
        <v>2.56</v>
      </c>
      <c r="E213" s="4">
        <v>1</v>
      </c>
      <c r="F213" s="8">
        <v>0.4</v>
      </c>
      <c r="G213" s="4">
        <v>8</v>
      </c>
      <c r="H213" s="8">
        <v>6.2</v>
      </c>
      <c r="I213" s="4">
        <v>1</v>
      </c>
    </row>
    <row r="214" spans="1:9" x14ac:dyDescent="0.2">
      <c r="A214" s="2">
        <v>13</v>
      </c>
      <c r="B214" s="1" t="s">
        <v>63</v>
      </c>
      <c r="C214" s="4">
        <v>9</v>
      </c>
      <c r="D214" s="8">
        <v>2.2999999999999998</v>
      </c>
      <c r="E214" s="4">
        <v>5</v>
      </c>
      <c r="F214" s="8">
        <v>2.02</v>
      </c>
      <c r="G214" s="4">
        <v>4</v>
      </c>
      <c r="H214" s="8">
        <v>3.1</v>
      </c>
      <c r="I214" s="4">
        <v>0</v>
      </c>
    </row>
    <row r="215" spans="1:9" x14ac:dyDescent="0.2">
      <c r="A215" s="2">
        <v>13</v>
      </c>
      <c r="B215" s="1" t="s">
        <v>67</v>
      </c>
      <c r="C215" s="4">
        <v>9</v>
      </c>
      <c r="D215" s="8">
        <v>2.2999999999999998</v>
      </c>
      <c r="E215" s="4">
        <v>4</v>
      </c>
      <c r="F215" s="8">
        <v>1.62</v>
      </c>
      <c r="G215" s="4">
        <v>5</v>
      </c>
      <c r="H215" s="8">
        <v>3.88</v>
      </c>
      <c r="I215" s="4">
        <v>0</v>
      </c>
    </row>
    <row r="216" spans="1:9" x14ac:dyDescent="0.2">
      <c r="A216" s="2">
        <v>13</v>
      </c>
      <c r="B216" s="1" t="s">
        <v>69</v>
      </c>
      <c r="C216" s="4">
        <v>9</v>
      </c>
      <c r="D216" s="8">
        <v>2.2999999999999998</v>
      </c>
      <c r="E216" s="4">
        <v>7</v>
      </c>
      <c r="F216" s="8">
        <v>2.83</v>
      </c>
      <c r="G216" s="4">
        <v>2</v>
      </c>
      <c r="H216" s="8">
        <v>1.55</v>
      </c>
      <c r="I216" s="4">
        <v>0</v>
      </c>
    </row>
    <row r="217" spans="1:9" x14ac:dyDescent="0.2">
      <c r="A217" s="2">
        <v>13</v>
      </c>
      <c r="B217" s="1" t="s">
        <v>81</v>
      </c>
      <c r="C217" s="4">
        <v>9</v>
      </c>
      <c r="D217" s="8">
        <v>2.2999999999999998</v>
      </c>
      <c r="E217" s="4">
        <v>6</v>
      </c>
      <c r="F217" s="8">
        <v>2.4300000000000002</v>
      </c>
      <c r="G217" s="4">
        <v>3</v>
      </c>
      <c r="H217" s="8">
        <v>2.33</v>
      </c>
      <c r="I217" s="4">
        <v>0</v>
      </c>
    </row>
    <row r="218" spans="1:9" x14ac:dyDescent="0.2">
      <c r="A218" s="2">
        <v>17</v>
      </c>
      <c r="B218" s="1" t="s">
        <v>87</v>
      </c>
      <c r="C218" s="4">
        <v>7</v>
      </c>
      <c r="D218" s="8">
        <v>1.79</v>
      </c>
      <c r="E218" s="4">
        <v>0</v>
      </c>
      <c r="F218" s="8">
        <v>0</v>
      </c>
      <c r="G218" s="4">
        <v>7</v>
      </c>
      <c r="H218" s="8">
        <v>5.43</v>
      </c>
      <c r="I218" s="4">
        <v>0</v>
      </c>
    </row>
    <row r="219" spans="1:9" x14ac:dyDescent="0.2">
      <c r="A219" s="2">
        <v>17</v>
      </c>
      <c r="B219" s="1" t="s">
        <v>76</v>
      </c>
      <c r="C219" s="4">
        <v>7</v>
      </c>
      <c r="D219" s="8">
        <v>1.79</v>
      </c>
      <c r="E219" s="4">
        <v>4</v>
      </c>
      <c r="F219" s="8">
        <v>1.62</v>
      </c>
      <c r="G219" s="4">
        <v>3</v>
      </c>
      <c r="H219" s="8">
        <v>2.33</v>
      </c>
      <c r="I219" s="4">
        <v>0</v>
      </c>
    </row>
    <row r="220" spans="1:9" x14ac:dyDescent="0.2">
      <c r="A220" s="2">
        <v>19</v>
      </c>
      <c r="B220" s="1" t="s">
        <v>68</v>
      </c>
      <c r="C220" s="4">
        <v>5</v>
      </c>
      <c r="D220" s="8">
        <v>1.28</v>
      </c>
      <c r="E220" s="4">
        <v>4</v>
      </c>
      <c r="F220" s="8">
        <v>1.62</v>
      </c>
      <c r="G220" s="4">
        <v>1</v>
      </c>
      <c r="H220" s="8">
        <v>0.78</v>
      </c>
      <c r="I220" s="4">
        <v>0</v>
      </c>
    </row>
    <row r="221" spans="1:9" x14ac:dyDescent="0.2">
      <c r="A221" s="2">
        <v>20</v>
      </c>
      <c r="B221" s="1" t="s">
        <v>89</v>
      </c>
      <c r="C221" s="4">
        <v>4</v>
      </c>
      <c r="D221" s="8">
        <v>1.02</v>
      </c>
      <c r="E221" s="4">
        <v>1</v>
      </c>
      <c r="F221" s="8">
        <v>0.4</v>
      </c>
      <c r="G221" s="4">
        <v>3</v>
      </c>
      <c r="H221" s="8">
        <v>2.33</v>
      </c>
      <c r="I221" s="4">
        <v>0</v>
      </c>
    </row>
    <row r="222" spans="1:9" x14ac:dyDescent="0.2">
      <c r="A222" s="2">
        <v>20</v>
      </c>
      <c r="B222" s="1" t="s">
        <v>90</v>
      </c>
      <c r="C222" s="4">
        <v>4</v>
      </c>
      <c r="D222" s="8">
        <v>1.02</v>
      </c>
      <c r="E222" s="4">
        <v>1</v>
      </c>
      <c r="F222" s="8">
        <v>0.4</v>
      </c>
      <c r="G222" s="4">
        <v>3</v>
      </c>
      <c r="H222" s="8">
        <v>2.33</v>
      </c>
      <c r="I222" s="4">
        <v>0</v>
      </c>
    </row>
    <row r="223" spans="1:9" x14ac:dyDescent="0.2">
      <c r="A223" s="2">
        <v>20</v>
      </c>
      <c r="B223" s="1" t="s">
        <v>61</v>
      </c>
      <c r="C223" s="4">
        <v>4</v>
      </c>
      <c r="D223" s="8">
        <v>1.02</v>
      </c>
      <c r="E223" s="4">
        <v>1</v>
      </c>
      <c r="F223" s="8">
        <v>0.4</v>
      </c>
      <c r="G223" s="4">
        <v>3</v>
      </c>
      <c r="H223" s="8">
        <v>2.33</v>
      </c>
      <c r="I223" s="4">
        <v>0</v>
      </c>
    </row>
    <row r="224" spans="1:9" x14ac:dyDescent="0.2">
      <c r="A224" s="2">
        <v>20</v>
      </c>
      <c r="B224" s="1" t="s">
        <v>80</v>
      </c>
      <c r="C224" s="4">
        <v>4</v>
      </c>
      <c r="D224" s="8">
        <v>1.02</v>
      </c>
      <c r="E224" s="4">
        <v>0</v>
      </c>
      <c r="F224" s="8">
        <v>0</v>
      </c>
      <c r="G224" s="4">
        <v>4</v>
      </c>
      <c r="H224" s="8">
        <v>3.1</v>
      </c>
      <c r="I224" s="4">
        <v>0</v>
      </c>
    </row>
    <row r="225" spans="1:9" x14ac:dyDescent="0.2">
      <c r="A225" s="2">
        <v>20</v>
      </c>
      <c r="B225" s="1" t="s">
        <v>72</v>
      </c>
      <c r="C225" s="4">
        <v>4</v>
      </c>
      <c r="D225" s="8">
        <v>1.02</v>
      </c>
      <c r="E225" s="4">
        <v>2</v>
      </c>
      <c r="F225" s="8">
        <v>0.81</v>
      </c>
      <c r="G225" s="4">
        <v>2</v>
      </c>
      <c r="H225" s="8">
        <v>1.55</v>
      </c>
      <c r="I225" s="4">
        <v>0</v>
      </c>
    </row>
    <row r="226" spans="1:9" x14ac:dyDescent="0.2">
      <c r="A226" s="1"/>
      <c r="C226" s="4"/>
      <c r="D226" s="8"/>
      <c r="E226" s="4"/>
      <c r="F226" s="8"/>
      <c r="G226" s="4"/>
      <c r="H226" s="8"/>
      <c r="I226" s="4"/>
    </row>
    <row r="227" spans="1:9" x14ac:dyDescent="0.2">
      <c r="A227" s="1" t="s">
        <v>10</v>
      </c>
      <c r="C227" s="4"/>
      <c r="D227" s="8"/>
      <c r="E227" s="4"/>
      <c r="F227" s="8"/>
      <c r="G227" s="4"/>
      <c r="H227" s="8"/>
      <c r="I227" s="4"/>
    </row>
    <row r="228" spans="1:9" x14ac:dyDescent="0.2">
      <c r="A228" s="2">
        <v>1</v>
      </c>
      <c r="B228" s="1" t="s">
        <v>70</v>
      </c>
      <c r="C228" s="4">
        <v>150</v>
      </c>
      <c r="D228" s="8">
        <v>14.56</v>
      </c>
      <c r="E228" s="4">
        <v>126</v>
      </c>
      <c r="F228" s="8">
        <v>23.46</v>
      </c>
      <c r="G228" s="4">
        <v>24</v>
      </c>
      <c r="H228" s="8">
        <v>5.03</v>
      </c>
      <c r="I228" s="4">
        <v>0</v>
      </c>
    </row>
    <row r="229" spans="1:9" x14ac:dyDescent="0.2">
      <c r="A229" s="2">
        <v>2</v>
      </c>
      <c r="B229" s="1" t="s">
        <v>71</v>
      </c>
      <c r="C229" s="4">
        <v>126</v>
      </c>
      <c r="D229" s="8">
        <v>12.23</v>
      </c>
      <c r="E229" s="4">
        <v>121</v>
      </c>
      <c r="F229" s="8">
        <v>22.53</v>
      </c>
      <c r="G229" s="4">
        <v>5</v>
      </c>
      <c r="H229" s="8">
        <v>1.05</v>
      </c>
      <c r="I229" s="4">
        <v>0</v>
      </c>
    </row>
    <row r="230" spans="1:9" x14ac:dyDescent="0.2">
      <c r="A230" s="2">
        <v>3</v>
      </c>
      <c r="B230" s="1" t="s">
        <v>66</v>
      </c>
      <c r="C230" s="4">
        <v>81</v>
      </c>
      <c r="D230" s="8">
        <v>7.86</v>
      </c>
      <c r="E230" s="4">
        <v>38</v>
      </c>
      <c r="F230" s="8">
        <v>7.08</v>
      </c>
      <c r="G230" s="4">
        <v>43</v>
      </c>
      <c r="H230" s="8">
        <v>9.01</v>
      </c>
      <c r="I230" s="4">
        <v>0</v>
      </c>
    </row>
    <row r="231" spans="1:9" x14ac:dyDescent="0.2">
      <c r="A231" s="2">
        <v>4</v>
      </c>
      <c r="B231" s="1" t="s">
        <v>67</v>
      </c>
      <c r="C231" s="4">
        <v>75</v>
      </c>
      <c r="D231" s="8">
        <v>7.28</v>
      </c>
      <c r="E231" s="4">
        <v>53</v>
      </c>
      <c r="F231" s="8">
        <v>9.8699999999999992</v>
      </c>
      <c r="G231" s="4">
        <v>22</v>
      </c>
      <c r="H231" s="8">
        <v>4.6100000000000003</v>
      </c>
      <c r="I231" s="4">
        <v>0</v>
      </c>
    </row>
    <row r="232" spans="1:9" x14ac:dyDescent="0.2">
      <c r="A232" s="2">
        <v>5</v>
      </c>
      <c r="B232" s="1" t="s">
        <v>57</v>
      </c>
      <c r="C232" s="4">
        <v>62</v>
      </c>
      <c r="D232" s="8">
        <v>6.02</v>
      </c>
      <c r="E232" s="4">
        <v>10</v>
      </c>
      <c r="F232" s="8">
        <v>1.86</v>
      </c>
      <c r="G232" s="4">
        <v>52</v>
      </c>
      <c r="H232" s="8">
        <v>10.9</v>
      </c>
      <c r="I232" s="4">
        <v>0</v>
      </c>
    </row>
    <row r="233" spans="1:9" x14ac:dyDescent="0.2">
      <c r="A233" s="2">
        <v>6</v>
      </c>
      <c r="B233" s="1" t="s">
        <v>64</v>
      </c>
      <c r="C233" s="4">
        <v>55</v>
      </c>
      <c r="D233" s="8">
        <v>5.34</v>
      </c>
      <c r="E233" s="4">
        <v>39</v>
      </c>
      <c r="F233" s="8">
        <v>7.26</v>
      </c>
      <c r="G233" s="4">
        <v>16</v>
      </c>
      <c r="H233" s="8">
        <v>3.35</v>
      </c>
      <c r="I233" s="4">
        <v>0</v>
      </c>
    </row>
    <row r="234" spans="1:9" x14ac:dyDescent="0.2">
      <c r="A234" s="2">
        <v>7</v>
      </c>
      <c r="B234" s="1" t="s">
        <v>69</v>
      </c>
      <c r="C234" s="4">
        <v>35</v>
      </c>
      <c r="D234" s="8">
        <v>3.4</v>
      </c>
      <c r="E234" s="4">
        <v>8</v>
      </c>
      <c r="F234" s="8">
        <v>1.49</v>
      </c>
      <c r="G234" s="4">
        <v>27</v>
      </c>
      <c r="H234" s="8">
        <v>5.66</v>
      </c>
      <c r="I234" s="4">
        <v>0</v>
      </c>
    </row>
    <row r="235" spans="1:9" x14ac:dyDescent="0.2">
      <c r="A235" s="2">
        <v>8</v>
      </c>
      <c r="B235" s="1" t="s">
        <v>75</v>
      </c>
      <c r="C235" s="4">
        <v>34</v>
      </c>
      <c r="D235" s="8">
        <v>3.3</v>
      </c>
      <c r="E235" s="4">
        <v>0</v>
      </c>
      <c r="F235" s="8">
        <v>0</v>
      </c>
      <c r="G235" s="4">
        <v>29</v>
      </c>
      <c r="H235" s="8">
        <v>6.08</v>
      </c>
      <c r="I235" s="4">
        <v>5</v>
      </c>
    </row>
    <row r="236" spans="1:9" x14ac:dyDescent="0.2">
      <c r="A236" s="2">
        <v>9</v>
      </c>
      <c r="B236" s="1" t="s">
        <v>59</v>
      </c>
      <c r="C236" s="4">
        <v>32</v>
      </c>
      <c r="D236" s="8">
        <v>3.11</v>
      </c>
      <c r="E236" s="4">
        <v>7</v>
      </c>
      <c r="F236" s="8">
        <v>1.3</v>
      </c>
      <c r="G236" s="4">
        <v>24</v>
      </c>
      <c r="H236" s="8">
        <v>5.03</v>
      </c>
      <c r="I236" s="4">
        <v>1</v>
      </c>
    </row>
    <row r="237" spans="1:9" x14ac:dyDescent="0.2">
      <c r="A237" s="2">
        <v>10</v>
      </c>
      <c r="B237" s="1" t="s">
        <v>63</v>
      </c>
      <c r="C237" s="4">
        <v>29</v>
      </c>
      <c r="D237" s="8">
        <v>2.82</v>
      </c>
      <c r="E237" s="4">
        <v>13</v>
      </c>
      <c r="F237" s="8">
        <v>2.42</v>
      </c>
      <c r="G237" s="4">
        <v>16</v>
      </c>
      <c r="H237" s="8">
        <v>3.35</v>
      </c>
      <c r="I237" s="4">
        <v>0</v>
      </c>
    </row>
    <row r="238" spans="1:9" x14ac:dyDescent="0.2">
      <c r="A238" s="2">
        <v>11</v>
      </c>
      <c r="B238" s="1" t="s">
        <v>58</v>
      </c>
      <c r="C238" s="4">
        <v>28</v>
      </c>
      <c r="D238" s="8">
        <v>2.72</v>
      </c>
      <c r="E238" s="4">
        <v>12</v>
      </c>
      <c r="F238" s="8">
        <v>2.23</v>
      </c>
      <c r="G238" s="4">
        <v>16</v>
      </c>
      <c r="H238" s="8">
        <v>3.35</v>
      </c>
      <c r="I238" s="4">
        <v>0</v>
      </c>
    </row>
    <row r="239" spans="1:9" x14ac:dyDescent="0.2">
      <c r="A239" s="2">
        <v>12</v>
      </c>
      <c r="B239" s="1" t="s">
        <v>65</v>
      </c>
      <c r="C239" s="4">
        <v>24</v>
      </c>
      <c r="D239" s="8">
        <v>2.33</v>
      </c>
      <c r="E239" s="4">
        <v>15</v>
      </c>
      <c r="F239" s="8">
        <v>2.79</v>
      </c>
      <c r="G239" s="4">
        <v>9</v>
      </c>
      <c r="H239" s="8">
        <v>1.89</v>
      </c>
      <c r="I239" s="4">
        <v>0</v>
      </c>
    </row>
    <row r="240" spans="1:9" x14ac:dyDescent="0.2">
      <c r="A240" s="2">
        <v>12</v>
      </c>
      <c r="B240" s="1" t="s">
        <v>73</v>
      </c>
      <c r="C240" s="4">
        <v>24</v>
      </c>
      <c r="D240" s="8">
        <v>2.33</v>
      </c>
      <c r="E240" s="4">
        <v>17</v>
      </c>
      <c r="F240" s="8">
        <v>3.17</v>
      </c>
      <c r="G240" s="4">
        <v>4</v>
      </c>
      <c r="H240" s="8">
        <v>0.84</v>
      </c>
      <c r="I240" s="4">
        <v>0</v>
      </c>
    </row>
    <row r="241" spans="1:9" x14ac:dyDescent="0.2">
      <c r="A241" s="2">
        <v>12</v>
      </c>
      <c r="B241" s="1" t="s">
        <v>74</v>
      </c>
      <c r="C241" s="4">
        <v>24</v>
      </c>
      <c r="D241" s="8">
        <v>2.33</v>
      </c>
      <c r="E241" s="4">
        <v>22</v>
      </c>
      <c r="F241" s="8">
        <v>4.0999999999999996</v>
      </c>
      <c r="G241" s="4">
        <v>2</v>
      </c>
      <c r="H241" s="8">
        <v>0.42</v>
      </c>
      <c r="I241" s="4">
        <v>0</v>
      </c>
    </row>
    <row r="242" spans="1:9" x14ac:dyDescent="0.2">
      <c r="A242" s="2">
        <v>15</v>
      </c>
      <c r="B242" s="1" t="s">
        <v>80</v>
      </c>
      <c r="C242" s="4">
        <v>19</v>
      </c>
      <c r="D242" s="8">
        <v>1.84</v>
      </c>
      <c r="E242" s="4">
        <v>5</v>
      </c>
      <c r="F242" s="8">
        <v>0.93</v>
      </c>
      <c r="G242" s="4">
        <v>14</v>
      </c>
      <c r="H242" s="8">
        <v>2.94</v>
      </c>
      <c r="I242" s="4">
        <v>0</v>
      </c>
    </row>
    <row r="243" spans="1:9" x14ac:dyDescent="0.2">
      <c r="A243" s="2">
        <v>16</v>
      </c>
      <c r="B243" s="1" t="s">
        <v>62</v>
      </c>
      <c r="C243" s="4">
        <v>17</v>
      </c>
      <c r="D243" s="8">
        <v>1.65</v>
      </c>
      <c r="E243" s="4">
        <v>1</v>
      </c>
      <c r="F243" s="8">
        <v>0.19</v>
      </c>
      <c r="G243" s="4">
        <v>16</v>
      </c>
      <c r="H243" s="8">
        <v>3.35</v>
      </c>
      <c r="I243" s="4">
        <v>0</v>
      </c>
    </row>
    <row r="244" spans="1:9" x14ac:dyDescent="0.2">
      <c r="A244" s="2">
        <v>17</v>
      </c>
      <c r="B244" s="1" t="s">
        <v>79</v>
      </c>
      <c r="C244" s="4">
        <v>16</v>
      </c>
      <c r="D244" s="8">
        <v>1.55</v>
      </c>
      <c r="E244" s="4">
        <v>2</v>
      </c>
      <c r="F244" s="8">
        <v>0.37</v>
      </c>
      <c r="G244" s="4">
        <v>14</v>
      </c>
      <c r="H244" s="8">
        <v>2.94</v>
      </c>
      <c r="I244" s="4">
        <v>0</v>
      </c>
    </row>
    <row r="245" spans="1:9" x14ac:dyDescent="0.2">
      <c r="A245" s="2">
        <v>17</v>
      </c>
      <c r="B245" s="1" t="s">
        <v>72</v>
      </c>
      <c r="C245" s="4">
        <v>16</v>
      </c>
      <c r="D245" s="8">
        <v>1.55</v>
      </c>
      <c r="E245" s="4">
        <v>8</v>
      </c>
      <c r="F245" s="8">
        <v>1.49</v>
      </c>
      <c r="G245" s="4">
        <v>8</v>
      </c>
      <c r="H245" s="8">
        <v>1.68</v>
      </c>
      <c r="I245" s="4">
        <v>0</v>
      </c>
    </row>
    <row r="246" spans="1:9" x14ac:dyDescent="0.2">
      <c r="A246" s="2">
        <v>19</v>
      </c>
      <c r="B246" s="1" t="s">
        <v>68</v>
      </c>
      <c r="C246" s="4">
        <v>14</v>
      </c>
      <c r="D246" s="8">
        <v>1.36</v>
      </c>
      <c r="E246" s="4">
        <v>11</v>
      </c>
      <c r="F246" s="8">
        <v>2.0499999999999998</v>
      </c>
      <c r="G246" s="4">
        <v>3</v>
      </c>
      <c r="H246" s="8">
        <v>0.63</v>
      </c>
      <c r="I246" s="4">
        <v>0</v>
      </c>
    </row>
    <row r="247" spans="1:9" x14ac:dyDescent="0.2">
      <c r="A247" s="2">
        <v>20</v>
      </c>
      <c r="B247" s="1" t="s">
        <v>81</v>
      </c>
      <c r="C247" s="4">
        <v>13</v>
      </c>
      <c r="D247" s="8">
        <v>1.26</v>
      </c>
      <c r="E247" s="4">
        <v>5</v>
      </c>
      <c r="F247" s="8">
        <v>0.93</v>
      </c>
      <c r="G247" s="4">
        <v>8</v>
      </c>
      <c r="H247" s="8">
        <v>1.68</v>
      </c>
      <c r="I247" s="4">
        <v>0</v>
      </c>
    </row>
    <row r="248" spans="1:9" x14ac:dyDescent="0.2">
      <c r="A248" s="1"/>
      <c r="C248" s="4"/>
      <c r="D248" s="8"/>
      <c r="E248" s="4"/>
      <c r="F248" s="8"/>
      <c r="G248" s="4"/>
      <c r="H248" s="8"/>
      <c r="I248" s="4"/>
    </row>
    <row r="249" spans="1:9" x14ac:dyDescent="0.2">
      <c r="A249" s="1" t="s">
        <v>11</v>
      </c>
      <c r="C249" s="4"/>
      <c r="D249" s="8"/>
      <c r="E249" s="4"/>
      <c r="F249" s="8"/>
      <c r="G249" s="4"/>
      <c r="H249" s="8"/>
      <c r="I249" s="4"/>
    </row>
    <row r="250" spans="1:9" x14ac:dyDescent="0.2">
      <c r="A250" s="2">
        <v>1</v>
      </c>
      <c r="B250" s="1" t="s">
        <v>71</v>
      </c>
      <c r="C250" s="4">
        <v>85</v>
      </c>
      <c r="D250" s="8">
        <v>11.32</v>
      </c>
      <c r="E250" s="4">
        <v>76</v>
      </c>
      <c r="F250" s="8">
        <v>17.16</v>
      </c>
      <c r="G250" s="4">
        <v>9</v>
      </c>
      <c r="H250" s="8">
        <v>3.16</v>
      </c>
      <c r="I250" s="4">
        <v>0</v>
      </c>
    </row>
    <row r="251" spans="1:9" x14ac:dyDescent="0.2">
      <c r="A251" s="2">
        <v>2</v>
      </c>
      <c r="B251" s="1" t="s">
        <v>66</v>
      </c>
      <c r="C251" s="4">
        <v>80</v>
      </c>
      <c r="D251" s="8">
        <v>10.65</v>
      </c>
      <c r="E251" s="4">
        <v>40</v>
      </c>
      <c r="F251" s="8">
        <v>9.0299999999999994</v>
      </c>
      <c r="G251" s="4">
        <v>38</v>
      </c>
      <c r="H251" s="8">
        <v>13.33</v>
      </c>
      <c r="I251" s="4">
        <v>1</v>
      </c>
    </row>
    <row r="252" spans="1:9" x14ac:dyDescent="0.2">
      <c r="A252" s="2">
        <v>3</v>
      </c>
      <c r="B252" s="1" t="s">
        <v>70</v>
      </c>
      <c r="C252" s="4">
        <v>70</v>
      </c>
      <c r="D252" s="8">
        <v>9.32</v>
      </c>
      <c r="E252" s="4">
        <v>63</v>
      </c>
      <c r="F252" s="8">
        <v>14.22</v>
      </c>
      <c r="G252" s="4">
        <v>7</v>
      </c>
      <c r="H252" s="8">
        <v>2.46</v>
      </c>
      <c r="I252" s="4">
        <v>0</v>
      </c>
    </row>
    <row r="253" spans="1:9" x14ac:dyDescent="0.2">
      <c r="A253" s="2">
        <v>4</v>
      </c>
      <c r="B253" s="1" t="s">
        <v>67</v>
      </c>
      <c r="C253" s="4">
        <v>59</v>
      </c>
      <c r="D253" s="8">
        <v>7.86</v>
      </c>
      <c r="E253" s="4">
        <v>40</v>
      </c>
      <c r="F253" s="8">
        <v>9.0299999999999994</v>
      </c>
      <c r="G253" s="4">
        <v>19</v>
      </c>
      <c r="H253" s="8">
        <v>6.67</v>
      </c>
      <c r="I253" s="4">
        <v>0</v>
      </c>
    </row>
    <row r="254" spans="1:9" x14ac:dyDescent="0.2">
      <c r="A254" s="2">
        <v>5</v>
      </c>
      <c r="B254" s="1" t="s">
        <v>64</v>
      </c>
      <c r="C254" s="4">
        <v>56</v>
      </c>
      <c r="D254" s="8">
        <v>7.46</v>
      </c>
      <c r="E254" s="4">
        <v>39</v>
      </c>
      <c r="F254" s="8">
        <v>8.8000000000000007</v>
      </c>
      <c r="G254" s="4">
        <v>16</v>
      </c>
      <c r="H254" s="8">
        <v>5.61</v>
      </c>
      <c r="I254" s="4">
        <v>1</v>
      </c>
    </row>
    <row r="255" spans="1:9" x14ac:dyDescent="0.2">
      <c r="A255" s="2">
        <v>6</v>
      </c>
      <c r="B255" s="1" t="s">
        <v>57</v>
      </c>
      <c r="C255" s="4">
        <v>34</v>
      </c>
      <c r="D255" s="8">
        <v>4.53</v>
      </c>
      <c r="E255" s="4">
        <v>12</v>
      </c>
      <c r="F255" s="8">
        <v>2.71</v>
      </c>
      <c r="G255" s="4">
        <v>22</v>
      </c>
      <c r="H255" s="8">
        <v>7.72</v>
      </c>
      <c r="I255" s="4">
        <v>0</v>
      </c>
    </row>
    <row r="256" spans="1:9" x14ac:dyDescent="0.2">
      <c r="A256" s="2">
        <v>7</v>
      </c>
      <c r="B256" s="1" t="s">
        <v>69</v>
      </c>
      <c r="C256" s="4">
        <v>28</v>
      </c>
      <c r="D256" s="8">
        <v>3.73</v>
      </c>
      <c r="E256" s="4">
        <v>5</v>
      </c>
      <c r="F256" s="8">
        <v>1.1299999999999999</v>
      </c>
      <c r="G256" s="4">
        <v>22</v>
      </c>
      <c r="H256" s="8">
        <v>7.72</v>
      </c>
      <c r="I256" s="4">
        <v>0</v>
      </c>
    </row>
    <row r="257" spans="1:9" x14ac:dyDescent="0.2">
      <c r="A257" s="2">
        <v>8</v>
      </c>
      <c r="B257" s="1" t="s">
        <v>58</v>
      </c>
      <c r="C257" s="4">
        <v>27</v>
      </c>
      <c r="D257" s="8">
        <v>3.6</v>
      </c>
      <c r="E257" s="4">
        <v>22</v>
      </c>
      <c r="F257" s="8">
        <v>4.97</v>
      </c>
      <c r="G257" s="4">
        <v>5</v>
      </c>
      <c r="H257" s="8">
        <v>1.75</v>
      </c>
      <c r="I257" s="4">
        <v>0</v>
      </c>
    </row>
    <row r="258" spans="1:9" x14ac:dyDescent="0.2">
      <c r="A258" s="2">
        <v>9</v>
      </c>
      <c r="B258" s="1" t="s">
        <v>74</v>
      </c>
      <c r="C258" s="4">
        <v>26</v>
      </c>
      <c r="D258" s="8">
        <v>3.46</v>
      </c>
      <c r="E258" s="4">
        <v>26</v>
      </c>
      <c r="F258" s="8">
        <v>5.87</v>
      </c>
      <c r="G258" s="4">
        <v>0</v>
      </c>
      <c r="H258" s="8">
        <v>0</v>
      </c>
      <c r="I258" s="4">
        <v>0</v>
      </c>
    </row>
    <row r="259" spans="1:9" x14ac:dyDescent="0.2">
      <c r="A259" s="2">
        <v>10</v>
      </c>
      <c r="B259" s="1" t="s">
        <v>75</v>
      </c>
      <c r="C259" s="4">
        <v>25</v>
      </c>
      <c r="D259" s="8">
        <v>3.33</v>
      </c>
      <c r="E259" s="4">
        <v>1</v>
      </c>
      <c r="F259" s="8">
        <v>0.23</v>
      </c>
      <c r="G259" s="4">
        <v>21</v>
      </c>
      <c r="H259" s="8">
        <v>7.37</v>
      </c>
      <c r="I259" s="4">
        <v>0</v>
      </c>
    </row>
    <row r="260" spans="1:9" x14ac:dyDescent="0.2">
      <c r="A260" s="2">
        <v>11</v>
      </c>
      <c r="B260" s="1" t="s">
        <v>63</v>
      </c>
      <c r="C260" s="4">
        <v>23</v>
      </c>
      <c r="D260" s="8">
        <v>3.06</v>
      </c>
      <c r="E260" s="4">
        <v>18</v>
      </c>
      <c r="F260" s="8">
        <v>4.0599999999999996</v>
      </c>
      <c r="G260" s="4">
        <v>5</v>
      </c>
      <c r="H260" s="8">
        <v>1.75</v>
      </c>
      <c r="I260" s="4">
        <v>0</v>
      </c>
    </row>
    <row r="261" spans="1:9" x14ac:dyDescent="0.2">
      <c r="A261" s="2">
        <v>12</v>
      </c>
      <c r="B261" s="1" t="s">
        <v>60</v>
      </c>
      <c r="C261" s="4">
        <v>21</v>
      </c>
      <c r="D261" s="8">
        <v>2.8</v>
      </c>
      <c r="E261" s="4">
        <v>14</v>
      </c>
      <c r="F261" s="8">
        <v>3.16</v>
      </c>
      <c r="G261" s="4">
        <v>6</v>
      </c>
      <c r="H261" s="8">
        <v>2.11</v>
      </c>
      <c r="I261" s="4">
        <v>1</v>
      </c>
    </row>
    <row r="262" spans="1:9" x14ac:dyDescent="0.2">
      <c r="A262" s="2">
        <v>13</v>
      </c>
      <c r="B262" s="1" t="s">
        <v>59</v>
      </c>
      <c r="C262" s="4">
        <v>18</v>
      </c>
      <c r="D262" s="8">
        <v>2.4</v>
      </c>
      <c r="E262" s="4">
        <v>7</v>
      </c>
      <c r="F262" s="8">
        <v>1.58</v>
      </c>
      <c r="G262" s="4">
        <v>11</v>
      </c>
      <c r="H262" s="8">
        <v>3.86</v>
      </c>
      <c r="I262" s="4">
        <v>0</v>
      </c>
    </row>
    <row r="263" spans="1:9" x14ac:dyDescent="0.2">
      <c r="A263" s="2">
        <v>14</v>
      </c>
      <c r="B263" s="1" t="s">
        <v>65</v>
      </c>
      <c r="C263" s="4">
        <v>17</v>
      </c>
      <c r="D263" s="8">
        <v>2.2599999999999998</v>
      </c>
      <c r="E263" s="4">
        <v>13</v>
      </c>
      <c r="F263" s="8">
        <v>2.93</v>
      </c>
      <c r="G263" s="4">
        <v>4</v>
      </c>
      <c r="H263" s="8">
        <v>1.4</v>
      </c>
      <c r="I263" s="4">
        <v>0</v>
      </c>
    </row>
    <row r="264" spans="1:9" x14ac:dyDescent="0.2">
      <c r="A264" s="2">
        <v>14</v>
      </c>
      <c r="B264" s="1" t="s">
        <v>73</v>
      </c>
      <c r="C264" s="4">
        <v>17</v>
      </c>
      <c r="D264" s="8">
        <v>2.2599999999999998</v>
      </c>
      <c r="E264" s="4">
        <v>8</v>
      </c>
      <c r="F264" s="8">
        <v>1.81</v>
      </c>
      <c r="G264" s="4">
        <v>4</v>
      </c>
      <c r="H264" s="8">
        <v>1.4</v>
      </c>
      <c r="I264" s="4">
        <v>0</v>
      </c>
    </row>
    <row r="265" spans="1:9" x14ac:dyDescent="0.2">
      <c r="A265" s="2">
        <v>16</v>
      </c>
      <c r="B265" s="1" t="s">
        <v>76</v>
      </c>
      <c r="C265" s="4">
        <v>14</v>
      </c>
      <c r="D265" s="8">
        <v>1.86</v>
      </c>
      <c r="E265" s="4">
        <v>11</v>
      </c>
      <c r="F265" s="8">
        <v>2.48</v>
      </c>
      <c r="G265" s="4">
        <v>3</v>
      </c>
      <c r="H265" s="8">
        <v>1.05</v>
      </c>
      <c r="I265" s="4">
        <v>0</v>
      </c>
    </row>
    <row r="266" spans="1:9" x14ac:dyDescent="0.2">
      <c r="A266" s="2">
        <v>17</v>
      </c>
      <c r="B266" s="1" t="s">
        <v>62</v>
      </c>
      <c r="C266" s="4">
        <v>13</v>
      </c>
      <c r="D266" s="8">
        <v>1.73</v>
      </c>
      <c r="E266" s="4">
        <v>2</v>
      </c>
      <c r="F266" s="8">
        <v>0.45</v>
      </c>
      <c r="G266" s="4">
        <v>11</v>
      </c>
      <c r="H266" s="8">
        <v>3.86</v>
      </c>
      <c r="I266" s="4">
        <v>0</v>
      </c>
    </row>
    <row r="267" spans="1:9" x14ac:dyDescent="0.2">
      <c r="A267" s="2">
        <v>17</v>
      </c>
      <c r="B267" s="1" t="s">
        <v>68</v>
      </c>
      <c r="C267" s="4">
        <v>13</v>
      </c>
      <c r="D267" s="8">
        <v>1.73</v>
      </c>
      <c r="E267" s="4">
        <v>10</v>
      </c>
      <c r="F267" s="8">
        <v>2.2599999999999998</v>
      </c>
      <c r="G267" s="4">
        <v>3</v>
      </c>
      <c r="H267" s="8">
        <v>1.05</v>
      </c>
      <c r="I267" s="4">
        <v>0</v>
      </c>
    </row>
    <row r="268" spans="1:9" x14ac:dyDescent="0.2">
      <c r="A268" s="2">
        <v>19</v>
      </c>
      <c r="B268" s="1" t="s">
        <v>88</v>
      </c>
      <c r="C268" s="4">
        <v>11</v>
      </c>
      <c r="D268" s="8">
        <v>1.46</v>
      </c>
      <c r="E268" s="4">
        <v>5</v>
      </c>
      <c r="F268" s="8">
        <v>1.1299999999999999</v>
      </c>
      <c r="G268" s="4">
        <v>5</v>
      </c>
      <c r="H268" s="8">
        <v>1.75</v>
      </c>
      <c r="I268" s="4">
        <v>0</v>
      </c>
    </row>
    <row r="269" spans="1:9" x14ac:dyDescent="0.2">
      <c r="A269" s="2">
        <v>20</v>
      </c>
      <c r="B269" s="1" t="s">
        <v>72</v>
      </c>
      <c r="C269" s="4">
        <v>10</v>
      </c>
      <c r="D269" s="8">
        <v>1.33</v>
      </c>
      <c r="E269" s="4">
        <v>5</v>
      </c>
      <c r="F269" s="8">
        <v>1.1299999999999999</v>
      </c>
      <c r="G269" s="4">
        <v>5</v>
      </c>
      <c r="H269" s="8">
        <v>1.75</v>
      </c>
      <c r="I269" s="4">
        <v>0</v>
      </c>
    </row>
    <row r="270" spans="1:9" x14ac:dyDescent="0.2">
      <c r="A270" s="2">
        <v>20</v>
      </c>
      <c r="B270" s="1" t="s">
        <v>82</v>
      </c>
      <c r="C270" s="4">
        <v>10</v>
      </c>
      <c r="D270" s="8">
        <v>1.33</v>
      </c>
      <c r="E270" s="4">
        <v>1</v>
      </c>
      <c r="F270" s="8">
        <v>0.23</v>
      </c>
      <c r="G270" s="4">
        <v>8</v>
      </c>
      <c r="H270" s="8">
        <v>2.81</v>
      </c>
      <c r="I270" s="4">
        <v>1</v>
      </c>
    </row>
    <row r="271" spans="1:9" x14ac:dyDescent="0.2">
      <c r="A271" s="1"/>
      <c r="C271" s="4"/>
      <c r="D271" s="8"/>
      <c r="E271" s="4"/>
      <c r="F271" s="8"/>
      <c r="G271" s="4"/>
      <c r="H271" s="8"/>
      <c r="I271" s="4"/>
    </row>
    <row r="272" spans="1:9" x14ac:dyDescent="0.2">
      <c r="A272" s="1" t="s">
        <v>12</v>
      </c>
      <c r="C272" s="4"/>
      <c r="D272" s="8"/>
      <c r="E272" s="4"/>
      <c r="F272" s="8"/>
      <c r="G272" s="4"/>
      <c r="H272" s="8"/>
      <c r="I272" s="4"/>
    </row>
    <row r="273" spans="1:9" x14ac:dyDescent="0.2">
      <c r="A273" s="2">
        <v>1</v>
      </c>
      <c r="B273" s="1" t="s">
        <v>71</v>
      </c>
      <c r="C273" s="4">
        <v>78</v>
      </c>
      <c r="D273" s="8">
        <v>12.48</v>
      </c>
      <c r="E273" s="4">
        <v>75</v>
      </c>
      <c r="F273" s="8">
        <v>17.989999999999998</v>
      </c>
      <c r="G273" s="4">
        <v>3</v>
      </c>
      <c r="H273" s="8">
        <v>1.55</v>
      </c>
      <c r="I273" s="4">
        <v>0</v>
      </c>
    </row>
    <row r="274" spans="1:9" x14ac:dyDescent="0.2">
      <c r="A274" s="2">
        <v>2</v>
      </c>
      <c r="B274" s="1" t="s">
        <v>70</v>
      </c>
      <c r="C274" s="4">
        <v>50</v>
      </c>
      <c r="D274" s="8">
        <v>8</v>
      </c>
      <c r="E274" s="4">
        <v>48</v>
      </c>
      <c r="F274" s="8">
        <v>11.51</v>
      </c>
      <c r="G274" s="4">
        <v>2</v>
      </c>
      <c r="H274" s="8">
        <v>1.03</v>
      </c>
      <c r="I274" s="4">
        <v>0</v>
      </c>
    </row>
    <row r="275" spans="1:9" x14ac:dyDescent="0.2">
      <c r="A275" s="2">
        <v>3</v>
      </c>
      <c r="B275" s="1" t="s">
        <v>66</v>
      </c>
      <c r="C275" s="4">
        <v>49</v>
      </c>
      <c r="D275" s="8">
        <v>7.84</v>
      </c>
      <c r="E275" s="4">
        <v>26</v>
      </c>
      <c r="F275" s="8">
        <v>6.24</v>
      </c>
      <c r="G275" s="4">
        <v>22</v>
      </c>
      <c r="H275" s="8">
        <v>11.34</v>
      </c>
      <c r="I275" s="4">
        <v>1</v>
      </c>
    </row>
    <row r="276" spans="1:9" x14ac:dyDescent="0.2">
      <c r="A276" s="2">
        <v>3</v>
      </c>
      <c r="B276" s="1" t="s">
        <v>81</v>
      </c>
      <c r="C276" s="4">
        <v>49</v>
      </c>
      <c r="D276" s="8">
        <v>7.84</v>
      </c>
      <c r="E276" s="4">
        <v>40</v>
      </c>
      <c r="F276" s="8">
        <v>9.59</v>
      </c>
      <c r="G276" s="4">
        <v>9</v>
      </c>
      <c r="H276" s="8">
        <v>4.6399999999999997</v>
      </c>
      <c r="I276" s="4">
        <v>0</v>
      </c>
    </row>
    <row r="277" spans="1:9" x14ac:dyDescent="0.2">
      <c r="A277" s="2">
        <v>5</v>
      </c>
      <c r="B277" s="1" t="s">
        <v>67</v>
      </c>
      <c r="C277" s="4">
        <v>47</v>
      </c>
      <c r="D277" s="8">
        <v>7.52</v>
      </c>
      <c r="E277" s="4">
        <v>39</v>
      </c>
      <c r="F277" s="8">
        <v>9.35</v>
      </c>
      <c r="G277" s="4">
        <v>7</v>
      </c>
      <c r="H277" s="8">
        <v>3.61</v>
      </c>
      <c r="I277" s="4">
        <v>0</v>
      </c>
    </row>
    <row r="278" spans="1:9" x14ac:dyDescent="0.2">
      <c r="A278" s="2">
        <v>6</v>
      </c>
      <c r="B278" s="1" t="s">
        <v>57</v>
      </c>
      <c r="C278" s="4">
        <v>42</v>
      </c>
      <c r="D278" s="8">
        <v>6.72</v>
      </c>
      <c r="E278" s="4">
        <v>22</v>
      </c>
      <c r="F278" s="8">
        <v>5.28</v>
      </c>
      <c r="G278" s="4">
        <v>20</v>
      </c>
      <c r="H278" s="8">
        <v>10.31</v>
      </c>
      <c r="I278" s="4">
        <v>0</v>
      </c>
    </row>
    <row r="279" spans="1:9" x14ac:dyDescent="0.2">
      <c r="A279" s="2">
        <v>7</v>
      </c>
      <c r="B279" s="1" t="s">
        <v>64</v>
      </c>
      <c r="C279" s="4">
        <v>39</v>
      </c>
      <c r="D279" s="8">
        <v>6.24</v>
      </c>
      <c r="E279" s="4">
        <v>32</v>
      </c>
      <c r="F279" s="8">
        <v>7.67</v>
      </c>
      <c r="G279" s="4">
        <v>6</v>
      </c>
      <c r="H279" s="8">
        <v>3.09</v>
      </c>
      <c r="I279" s="4">
        <v>1</v>
      </c>
    </row>
    <row r="280" spans="1:9" x14ac:dyDescent="0.2">
      <c r="A280" s="2">
        <v>8</v>
      </c>
      <c r="B280" s="1" t="s">
        <v>58</v>
      </c>
      <c r="C280" s="4">
        <v>30</v>
      </c>
      <c r="D280" s="8">
        <v>4.8</v>
      </c>
      <c r="E280" s="4">
        <v>18</v>
      </c>
      <c r="F280" s="8">
        <v>4.32</v>
      </c>
      <c r="G280" s="4">
        <v>12</v>
      </c>
      <c r="H280" s="8">
        <v>6.19</v>
      </c>
      <c r="I280" s="4">
        <v>0</v>
      </c>
    </row>
    <row r="281" spans="1:9" x14ac:dyDescent="0.2">
      <c r="A281" s="2">
        <v>9</v>
      </c>
      <c r="B281" s="1" t="s">
        <v>75</v>
      </c>
      <c r="C281" s="4">
        <v>28</v>
      </c>
      <c r="D281" s="8">
        <v>4.4800000000000004</v>
      </c>
      <c r="E281" s="4">
        <v>0</v>
      </c>
      <c r="F281" s="8">
        <v>0</v>
      </c>
      <c r="G281" s="4">
        <v>28</v>
      </c>
      <c r="H281" s="8">
        <v>14.43</v>
      </c>
      <c r="I281" s="4">
        <v>0</v>
      </c>
    </row>
    <row r="282" spans="1:9" x14ac:dyDescent="0.2">
      <c r="A282" s="2">
        <v>10</v>
      </c>
      <c r="B282" s="1" t="s">
        <v>73</v>
      </c>
      <c r="C282" s="4">
        <v>24</v>
      </c>
      <c r="D282" s="8">
        <v>3.84</v>
      </c>
      <c r="E282" s="4">
        <v>15</v>
      </c>
      <c r="F282" s="8">
        <v>3.6</v>
      </c>
      <c r="G282" s="4">
        <v>5</v>
      </c>
      <c r="H282" s="8">
        <v>2.58</v>
      </c>
      <c r="I282" s="4">
        <v>0</v>
      </c>
    </row>
    <row r="283" spans="1:9" x14ac:dyDescent="0.2">
      <c r="A283" s="2">
        <v>11</v>
      </c>
      <c r="B283" s="1" t="s">
        <v>65</v>
      </c>
      <c r="C283" s="4">
        <v>23</v>
      </c>
      <c r="D283" s="8">
        <v>3.68</v>
      </c>
      <c r="E283" s="4">
        <v>16</v>
      </c>
      <c r="F283" s="8">
        <v>3.84</v>
      </c>
      <c r="G283" s="4">
        <v>7</v>
      </c>
      <c r="H283" s="8">
        <v>3.61</v>
      </c>
      <c r="I283" s="4">
        <v>0</v>
      </c>
    </row>
    <row r="284" spans="1:9" x14ac:dyDescent="0.2">
      <c r="A284" s="2">
        <v>12</v>
      </c>
      <c r="B284" s="1" t="s">
        <v>59</v>
      </c>
      <c r="C284" s="4">
        <v>17</v>
      </c>
      <c r="D284" s="8">
        <v>2.72</v>
      </c>
      <c r="E284" s="4">
        <v>10</v>
      </c>
      <c r="F284" s="8">
        <v>2.4</v>
      </c>
      <c r="G284" s="4">
        <v>7</v>
      </c>
      <c r="H284" s="8">
        <v>3.61</v>
      </c>
      <c r="I284" s="4">
        <v>0</v>
      </c>
    </row>
    <row r="285" spans="1:9" x14ac:dyDescent="0.2">
      <c r="A285" s="2">
        <v>13</v>
      </c>
      <c r="B285" s="1" t="s">
        <v>76</v>
      </c>
      <c r="C285" s="4">
        <v>15</v>
      </c>
      <c r="D285" s="8">
        <v>2.4</v>
      </c>
      <c r="E285" s="4">
        <v>12</v>
      </c>
      <c r="F285" s="8">
        <v>2.88</v>
      </c>
      <c r="G285" s="4">
        <v>3</v>
      </c>
      <c r="H285" s="8">
        <v>1.55</v>
      </c>
      <c r="I285" s="4">
        <v>0</v>
      </c>
    </row>
    <row r="286" spans="1:9" x14ac:dyDescent="0.2">
      <c r="A286" s="2">
        <v>14</v>
      </c>
      <c r="B286" s="1" t="s">
        <v>74</v>
      </c>
      <c r="C286" s="4">
        <v>13</v>
      </c>
      <c r="D286" s="8">
        <v>2.08</v>
      </c>
      <c r="E286" s="4">
        <v>13</v>
      </c>
      <c r="F286" s="8">
        <v>3.12</v>
      </c>
      <c r="G286" s="4">
        <v>0</v>
      </c>
      <c r="H286" s="8">
        <v>0</v>
      </c>
      <c r="I286" s="4">
        <v>0</v>
      </c>
    </row>
    <row r="287" spans="1:9" x14ac:dyDescent="0.2">
      <c r="A287" s="2">
        <v>15</v>
      </c>
      <c r="B287" s="1" t="s">
        <v>60</v>
      </c>
      <c r="C287" s="4">
        <v>8</v>
      </c>
      <c r="D287" s="8">
        <v>1.28</v>
      </c>
      <c r="E287" s="4">
        <v>5</v>
      </c>
      <c r="F287" s="8">
        <v>1.2</v>
      </c>
      <c r="G287" s="4">
        <v>3</v>
      </c>
      <c r="H287" s="8">
        <v>1.55</v>
      </c>
      <c r="I287" s="4">
        <v>0</v>
      </c>
    </row>
    <row r="288" spans="1:9" x14ac:dyDescent="0.2">
      <c r="A288" s="2">
        <v>15</v>
      </c>
      <c r="B288" s="1" t="s">
        <v>63</v>
      </c>
      <c r="C288" s="4">
        <v>8</v>
      </c>
      <c r="D288" s="8">
        <v>1.28</v>
      </c>
      <c r="E288" s="4">
        <v>5</v>
      </c>
      <c r="F288" s="8">
        <v>1.2</v>
      </c>
      <c r="G288" s="4">
        <v>3</v>
      </c>
      <c r="H288" s="8">
        <v>1.55</v>
      </c>
      <c r="I288" s="4">
        <v>0</v>
      </c>
    </row>
    <row r="289" spans="1:9" x14ac:dyDescent="0.2">
      <c r="A289" s="2">
        <v>15</v>
      </c>
      <c r="B289" s="1" t="s">
        <v>69</v>
      </c>
      <c r="C289" s="4">
        <v>8</v>
      </c>
      <c r="D289" s="8">
        <v>1.28</v>
      </c>
      <c r="E289" s="4">
        <v>6</v>
      </c>
      <c r="F289" s="8">
        <v>1.44</v>
      </c>
      <c r="G289" s="4">
        <v>2</v>
      </c>
      <c r="H289" s="8">
        <v>1.03</v>
      </c>
      <c r="I289" s="4">
        <v>0</v>
      </c>
    </row>
    <row r="290" spans="1:9" x14ac:dyDescent="0.2">
      <c r="A290" s="2">
        <v>15</v>
      </c>
      <c r="B290" s="1" t="s">
        <v>88</v>
      </c>
      <c r="C290" s="4">
        <v>8</v>
      </c>
      <c r="D290" s="8">
        <v>1.28</v>
      </c>
      <c r="E290" s="4">
        <v>3</v>
      </c>
      <c r="F290" s="8">
        <v>0.72</v>
      </c>
      <c r="G290" s="4">
        <v>3</v>
      </c>
      <c r="H290" s="8">
        <v>1.55</v>
      </c>
      <c r="I290" s="4">
        <v>0</v>
      </c>
    </row>
    <row r="291" spans="1:9" x14ac:dyDescent="0.2">
      <c r="A291" s="2">
        <v>19</v>
      </c>
      <c r="B291" s="1" t="s">
        <v>83</v>
      </c>
      <c r="C291" s="4">
        <v>7</v>
      </c>
      <c r="D291" s="8">
        <v>1.1200000000000001</v>
      </c>
      <c r="E291" s="4">
        <v>1</v>
      </c>
      <c r="F291" s="8">
        <v>0.24</v>
      </c>
      <c r="G291" s="4">
        <v>6</v>
      </c>
      <c r="H291" s="8">
        <v>3.09</v>
      </c>
      <c r="I291" s="4">
        <v>0</v>
      </c>
    </row>
    <row r="292" spans="1:9" x14ac:dyDescent="0.2">
      <c r="A292" s="2">
        <v>19</v>
      </c>
      <c r="B292" s="1" t="s">
        <v>68</v>
      </c>
      <c r="C292" s="4">
        <v>7</v>
      </c>
      <c r="D292" s="8">
        <v>1.1200000000000001</v>
      </c>
      <c r="E292" s="4">
        <v>7</v>
      </c>
      <c r="F292" s="8">
        <v>1.68</v>
      </c>
      <c r="G292" s="4">
        <v>0</v>
      </c>
      <c r="H292" s="8">
        <v>0</v>
      </c>
      <c r="I292" s="4">
        <v>0</v>
      </c>
    </row>
    <row r="293" spans="1:9" x14ac:dyDescent="0.2">
      <c r="A293" s="1"/>
      <c r="C293" s="4"/>
      <c r="D293" s="8"/>
      <c r="E293" s="4"/>
      <c r="F293" s="8"/>
      <c r="G293" s="4"/>
      <c r="H293" s="8"/>
      <c r="I293" s="4"/>
    </row>
    <row r="294" spans="1:9" x14ac:dyDescent="0.2">
      <c r="A294" s="1" t="s">
        <v>13</v>
      </c>
      <c r="C294" s="4"/>
      <c r="D294" s="8"/>
      <c r="E294" s="4"/>
      <c r="F294" s="8"/>
      <c r="G294" s="4"/>
      <c r="H294" s="8"/>
      <c r="I294" s="4"/>
    </row>
    <row r="295" spans="1:9" x14ac:dyDescent="0.2">
      <c r="A295" s="2">
        <v>1</v>
      </c>
      <c r="B295" s="1" t="s">
        <v>71</v>
      </c>
      <c r="C295" s="4">
        <v>416</v>
      </c>
      <c r="D295" s="8">
        <v>14.06</v>
      </c>
      <c r="E295" s="4">
        <v>383</v>
      </c>
      <c r="F295" s="8">
        <v>21.41</v>
      </c>
      <c r="G295" s="4">
        <v>33</v>
      </c>
      <c r="H295" s="8">
        <v>2.87</v>
      </c>
      <c r="I295" s="4">
        <v>0</v>
      </c>
    </row>
    <row r="296" spans="1:9" x14ac:dyDescent="0.2">
      <c r="A296" s="2">
        <v>2</v>
      </c>
      <c r="B296" s="1" t="s">
        <v>70</v>
      </c>
      <c r="C296" s="4">
        <v>405</v>
      </c>
      <c r="D296" s="8">
        <v>13.69</v>
      </c>
      <c r="E296" s="4">
        <v>362</v>
      </c>
      <c r="F296" s="8">
        <v>20.23</v>
      </c>
      <c r="G296" s="4">
        <v>43</v>
      </c>
      <c r="H296" s="8">
        <v>3.75</v>
      </c>
      <c r="I296" s="4">
        <v>0</v>
      </c>
    </row>
    <row r="297" spans="1:9" x14ac:dyDescent="0.2">
      <c r="A297" s="2">
        <v>3</v>
      </c>
      <c r="B297" s="1" t="s">
        <v>67</v>
      </c>
      <c r="C297" s="4">
        <v>251</v>
      </c>
      <c r="D297" s="8">
        <v>8.49</v>
      </c>
      <c r="E297" s="4">
        <v>195</v>
      </c>
      <c r="F297" s="8">
        <v>10.9</v>
      </c>
      <c r="G297" s="4">
        <v>55</v>
      </c>
      <c r="H297" s="8">
        <v>4.79</v>
      </c>
      <c r="I297" s="4">
        <v>0</v>
      </c>
    </row>
    <row r="298" spans="1:9" x14ac:dyDescent="0.2">
      <c r="A298" s="2">
        <v>4</v>
      </c>
      <c r="B298" s="1" t="s">
        <v>66</v>
      </c>
      <c r="C298" s="4">
        <v>205</v>
      </c>
      <c r="D298" s="8">
        <v>6.93</v>
      </c>
      <c r="E298" s="4">
        <v>105</v>
      </c>
      <c r="F298" s="8">
        <v>5.87</v>
      </c>
      <c r="G298" s="4">
        <v>100</v>
      </c>
      <c r="H298" s="8">
        <v>8.7100000000000009</v>
      </c>
      <c r="I298" s="4">
        <v>0</v>
      </c>
    </row>
    <row r="299" spans="1:9" x14ac:dyDescent="0.2">
      <c r="A299" s="2">
        <v>5</v>
      </c>
      <c r="B299" s="1" t="s">
        <v>64</v>
      </c>
      <c r="C299" s="4">
        <v>161</v>
      </c>
      <c r="D299" s="8">
        <v>5.44</v>
      </c>
      <c r="E299" s="4">
        <v>116</v>
      </c>
      <c r="F299" s="8">
        <v>6.48</v>
      </c>
      <c r="G299" s="4">
        <v>43</v>
      </c>
      <c r="H299" s="8">
        <v>3.75</v>
      </c>
      <c r="I299" s="4">
        <v>2</v>
      </c>
    </row>
    <row r="300" spans="1:9" x14ac:dyDescent="0.2">
      <c r="A300" s="2">
        <v>6</v>
      </c>
      <c r="B300" s="1" t="s">
        <v>57</v>
      </c>
      <c r="C300" s="4">
        <v>129</v>
      </c>
      <c r="D300" s="8">
        <v>4.3600000000000003</v>
      </c>
      <c r="E300" s="4">
        <v>30</v>
      </c>
      <c r="F300" s="8">
        <v>1.68</v>
      </c>
      <c r="G300" s="4">
        <v>99</v>
      </c>
      <c r="H300" s="8">
        <v>8.6199999999999992</v>
      </c>
      <c r="I300" s="4">
        <v>0</v>
      </c>
    </row>
    <row r="301" spans="1:9" x14ac:dyDescent="0.2">
      <c r="A301" s="2">
        <v>7</v>
      </c>
      <c r="B301" s="1" t="s">
        <v>58</v>
      </c>
      <c r="C301" s="4">
        <v>119</v>
      </c>
      <c r="D301" s="8">
        <v>4.0199999999999996</v>
      </c>
      <c r="E301" s="4">
        <v>68</v>
      </c>
      <c r="F301" s="8">
        <v>3.8</v>
      </c>
      <c r="G301" s="4">
        <v>51</v>
      </c>
      <c r="H301" s="8">
        <v>4.4400000000000004</v>
      </c>
      <c r="I301" s="4">
        <v>0</v>
      </c>
    </row>
    <row r="302" spans="1:9" x14ac:dyDescent="0.2">
      <c r="A302" s="2">
        <v>8</v>
      </c>
      <c r="B302" s="1" t="s">
        <v>65</v>
      </c>
      <c r="C302" s="4">
        <v>105</v>
      </c>
      <c r="D302" s="8">
        <v>3.55</v>
      </c>
      <c r="E302" s="4">
        <v>63</v>
      </c>
      <c r="F302" s="8">
        <v>3.52</v>
      </c>
      <c r="G302" s="4">
        <v>42</v>
      </c>
      <c r="H302" s="8">
        <v>3.66</v>
      </c>
      <c r="I302" s="4">
        <v>0</v>
      </c>
    </row>
    <row r="303" spans="1:9" x14ac:dyDescent="0.2">
      <c r="A303" s="2">
        <v>9</v>
      </c>
      <c r="B303" s="1" t="s">
        <v>63</v>
      </c>
      <c r="C303" s="4">
        <v>77</v>
      </c>
      <c r="D303" s="8">
        <v>2.6</v>
      </c>
      <c r="E303" s="4">
        <v>34</v>
      </c>
      <c r="F303" s="8">
        <v>1.9</v>
      </c>
      <c r="G303" s="4">
        <v>43</v>
      </c>
      <c r="H303" s="8">
        <v>3.75</v>
      </c>
      <c r="I303" s="4">
        <v>0</v>
      </c>
    </row>
    <row r="304" spans="1:9" x14ac:dyDescent="0.2">
      <c r="A304" s="2">
        <v>10</v>
      </c>
      <c r="B304" s="1" t="s">
        <v>75</v>
      </c>
      <c r="C304" s="4">
        <v>75</v>
      </c>
      <c r="D304" s="8">
        <v>2.54</v>
      </c>
      <c r="E304" s="4">
        <v>0</v>
      </c>
      <c r="F304" s="8">
        <v>0</v>
      </c>
      <c r="G304" s="4">
        <v>75</v>
      </c>
      <c r="H304" s="8">
        <v>6.53</v>
      </c>
      <c r="I304" s="4">
        <v>0</v>
      </c>
    </row>
    <row r="305" spans="1:9" x14ac:dyDescent="0.2">
      <c r="A305" s="2">
        <v>11</v>
      </c>
      <c r="B305" s="1" t="s">
        <v>59</v>
      </c>
      <c r="C305" s="4">
        <v>74</v>
      </c>
      <c r="D305" s="8">
        <v>2.5</v>
      </c>
      <c r="E305" s="4">
        <v>20</v>
      </c>
      <c r="F305" s="8">
        <v>1.1200000000000001</v>
      </c>
      <c r="G305" s="4">
        <v>54</v>
      </c>
      <c r="H305" s="8">
        <v>4.7</v>
      </c>
      <c r="I305" s="4">
        <v>0</v>
      </c>
    </row>
    <row r="306" spans="1:9" x14ac:dyDescent="0.2">
      <c r="A306" s="2">
        <v>12</v>
      </c>
      <c r="B306" s="1" t="s">
        <v>73</v>
      </c>
      <c r="C306" s="4">
        <v>69</v>
      </c>
      <c r="D306" s="8">
        <v>2.33</v>
      </c>
      <c r="E306" s="4">
        <v>45</v>
      </c>
      <c r="F306" s="8">
        <v>2.52</v>
      </c>
      <c r="G306" s="4">
        <v>15</v>
      </c>
      <c r="H306" s="8">
        <v>1.31</v>
      </c>
      <c r="I306" s="4">
        <v>1</v>
      </c>
    </row>
    <row r="307" spans="1:9" x14ac:dyDescent="0.2">
      <c r="A307" s="2">
        <v>13</v>
      </c>
      <c r="B307" s="1" t="s">
        <v>74</v>
      </c>
      <c r="C307" s="4">
        <v>66</v>
      </c>
      <c r="D307" s="8">
        <v>2.23</v>
      </c>
      <c r="E307" s="4">
        <v>56</v>
      </c>
      <c r="F307" s="8">
        <v>3.13</v>
      </c>
      <c r="G307" s="4">
        <v>10</v>
      </c>
      <c r="H307" s="8">
        <v>0.87</v>
      </c>
      <c r="I307" s="4">
        <v>0</v>
      </c>
    </row>
    <row r="308" spans="1:9" x14ac:dyDescent="0.2">
      <c r="A308" s="2">
        <v>14</v>
      </c>
      <c r="B308" s="1" t="s">
        <v>69</v>
      </c>
      <c r="C308" s="4">
        <v>63</v>
      </c>
      <c r="D308" s="8">
        <v>2.13</v>
      </c>
      <c r="E308" s="4">
        <v>24</v>
      </c>
      <c r="F308" s="8">
        <v>1.34</v>
      </c>
      <c r="G308" s="4">
        <v>37</v>
      </c>
      <c r="H308" s="8">
        <v>3.22</v>
      </c>
      <c r="I308" s="4">
        <v>0</v>
      </c>
    </row>
    <row r="309" spans="1:9" x14ac:dyDescent="0.2">
      <c r="A309" s="2">
        <v>15</v>
      </c>
      <c r="B309" s="1" t="s">
        <v>68</v>
      </c>
      <c r="C309" s="4">
        <v>54</v>
      </c>
      <c r="D309" s="8">
        <v>1.83</v>
      </c>
      <c r="E309" s="4">
        <v>41</v>
      </c>
      <c r="F309" s="8">
        <v>2.29</v>
      </c>
      <c r="G309" s="4">
        <v>13</v>
      </c>
      <c r="H309" s="8">
        <v>1.1299999999999999</v>
      </c>
      <c r="I309" s="4">
        <v>0</v>
      </c>
    </row>
    <row r="310" spans="1:9" x14ac:dyDescent="0.2">
      <c r="A310" s="2">
        <v>16</v>
      </c>
      <c r="B310" s="1" t="s">
        <v>62</v>
      </c>
      <c r="C310" s="4">
        <v>50</v>
      </c>
      <c r="D310" s="8">
        <v>1.69</v>
      </c>
      <c r="E310" s="4">
        <v>5</v>
      </c>
      <c r="F310" s="8">
        <v>0.28000000000000003</v>
      </c>
      <c r="G310" s="4">
        <v>45</v>
      </c>
      <c r="H310" s="8">
        <v>3.92</v>
      </c>
      <c r="I310" s="4">
        <v>0</v>
      </c>
    </row>
    <row r="311" spans="1:9" x14ac:dyDescent="0.2">
      <c r="A311" s="2">
        <v>17</v>
      </c>
      <c r="B311" s="1" t="s">
        <v>61</v>
      </c>
      <c r="C311" s="4">
        <v>41</v>
      </c>
      <c r="D311" s="8">
        <v>1.39</v>
      </c>
      <c r="E311" s="4">
        <v>9</v>
      </c>
      <c r="F311" s="8">
        <v>0.5</v>
      </c>
      <c r="G311" s="4">
        <v>32</v>
      </c>
      <c r="H311" s="8">
        <v>2.79</v>
      </c>
      <c r="I311" s="4">
        <v>0</v>
      </c>
    </row>
    <row r="312" spans="1:9" x14ac:dyDescent="0.2">
      <c r="A312" s="2">
        <v>18</v>
      </c>
      <c r="B312" s="1" t="s">
        <v>91</v>
      </c>
      <c r="C312" s="4">
        <v>38</v>
      </c>
      <c r="D312" s="8">
        <v>1.28</v>
      </c>
      <c r="E312" s="4">
        <v>26</v>
      </c>
      <c r="F312" s="8">
        <v>1.45</v>
      </c>
      <c r="G312" s="4">
        <v>12</v>
      </c>
      <c r="H312" s="8">
        <v>1.05</v>
      </c>
      <c r="I312" s="4">
        <v>0</v>
      </c>
    </row>
    <row r="313" spans="1:9" x14ac:dyDescent="0.2">
      <c r="A313" s="2">
        <v>19</v>
      </c>
      <c r="B313" s="1" t="s">
        <v>77</v>
      </c>
      <c r="C313" s="4">
        <v>35</v>
      </c>
      <c r="D313" s="8">
        <v>1.18</v>
      </c>
      <c r="E313" s="4">
        <v>6</v>
      </c>
      <c r="F313" s="8">
        <v>0.34</v>
      </c>
      <c r="G313" s="4">
        <v>29</v>
      </c>
      <c r="H313" s="8">
        <v>2.5299999999999998</v>
      </c>
      <c r="I313" s="4">
        <v>0</v>
      </c>
    </row>
    <row r="314" spans="1:9" x14ac:dyDescent="0.2">
      <c r="A314" s="2">
        <v>19</v>
      </c>
      <c r="B314" s="1" t="s">
        <v>76</v>
      </c>
      <c r="C314" s="4">
        <v>35</v>
      </c>
      <c r="D314" s="8">
        <v>1.18</v>
      </c>
      <c r="E314" s="4">
        <v>25</v>
      </c>
      <c r="F314" s="8">
        <v>1.4</v>
      </c>
      <c r="G314" s="4">
        <v>9</v>
      </c>
      <c r="H314" s="8">
        <v>0.78</v>
      </c>
      <c r="I314" s="4">
        <v>1</v>
      </c>
    </row>
    <row r="315" spans="1:9" x14ac:dyDescent="0.2">
      <c r="A315" s="1"/>
      <c r="C315" s="4"/>
      <c r="D315" s="8"/>
      <c r="E315" s="4"/>
      <c r="F315" s="8"/>
      <c r="G315" s="4"/>
      <c r="H315" s="8"/>
      <c r="I315" s="4"/>
    </row>
    <row r="316" spans="1:9" x14ac:dyDescent="0.2">
      <c r="A316" s="1" t="s">
        <v>14</v>
      </c>
      <c r="C316" s="4"/>
      <c r="D316" s="8"/>
      <c r="E316" s="4"/>
      <c r="F316" s="8"/>
      <c r="G316" s="4"/>
      <c r="H316" s="8"/>
      <c r="I316" s="4"/>
    </row>
    <row r="317" spans="1:9" x14ac:dyDescent="0.2">
      <c r="A317" s="2">
        <v>1</v>
      </c>
      <c r="B317" s="1" t="s">
        <v>71</v>
      </c>
      <c r="C317" s="4">
        <v>96</v>
      </c>
      <c r="D317" s="8">
        <v>11.55</v>
      </c>
      <c r="E317" s="4">
        <v>84</v>
      </c>
      <c r="F317" s="8">
        <v>20.9</v>
      </c>
      <c r="G317" s="4">
        <v>12</v>
      </c>
      <c r="H317" s="8">
        <v>2.85</v>
      </c>
      <c r="I317" s="4">
        <v>0</v>
      </c>
    </row>
    <row r="318" spans="1:9" x14ac:dyDescent="0.2">
      <c r="A318" s="2">
        <v>2</v>
      </c>
      <c r="B318" s="1" t="s">
        <v>57</v>
      </c>
      <c r="C318" s="4">
        <v>71</v>
      </c>
      <c r="D318" s="8">
        <v>8.5399999999999991</v>
      </c>
      <c r="E318" s="4">
        <v>24</v>
      </c>
      <c r="F318" s="8">
        <v>5.97</v>
      </c>
      <c r="G318" s="4">
        <v>47</v>
      </c>
      <c r="H318" s="8">
        <v>11.16</v>
      </c>
      <c r="I318" s="4">
        <v>0</v>
      </c>
    </row>
    <row r="319" spans="1:9" x14ac:dyDescent="0.2">
      <c r="A319" s="2">
        <v>3</v>
      </c>
      <c r="B319" s="1" t="s">
        <v>59</v>
      </c>
      <c r="C319" s="4">
        <v>64</v>
      </c>
      <c r="D319" s="8">
        <v>7.7</v>
      </c>
      <c r="E319" s="4">
        <v>17</v>
      </c>
      <c r="F319" s="8">
        <v>4.2300000000000004</v>
      </c>
      <c r="G319" s="4">
        <v>47</v>
      </c>
      <c r="H319" s="8">
        <v>11.16</v>
      </c>
      <c r="I319" s="4">
        <v>0</v>
      </c>
    </row>
    <row r="320" spans="1:9" x14ac:dyDescent="0.2">
      <c r="A320" s="2">
        <v>4</v>
      </c>
      <c r="B320" s="1" t="s">
        <v>58</v>
      </c>
      <c r="C320" s="4">
        <v>61</v>
      </c>
      <c r="D320" s="8">
        <v>7.34</v>
      </c>
      <c r="E320" s="4">
        <v>21</v>
      </c>
      <c r="F320" s="8">
        <v>5.22</v>
      </c>
      <c r="G320" s="4">
        <v>40</v>
      </c>
      <c r="H320" s="8">
        <v>9.5</v>
      </c>
      <c r="I320" s="4">
        <v>0</v>
      </c>
    </row>
    <row r="321" spans="1:9" x14ac:dyDescent="0.2">
      <c r="A321" s="2">
        <v>5</v>
      </c>
      <c r="B321" s="1" t="s">
        <v>70</v>
      </c>
      <c r="C321" s="4">
        <v>54</v>
      </c>
      <c r="D321" s="8">
        <v>6.5</v>
      </c>
      <c r="E321" s="4">
        <v>46</v>
      </c>
      <c r="F321" s="8">
        <v>11.44</v>
      </c>
      <c r="G321" s="4">
        <v>8</v>
      </c>
      <c r="H321" s="8">
        <v>1.9</v>
      </c>
      <c r="I321" s="4">
        <v>0</v>
      </c>
    </row>
    <row r="322" spans="1:9" x14ac:dyDescent="0.2">
      <c r="A322" s="2">
        <v>6</v>
      </c>
      <c r="B322" s="1" t="s">
        <v>67</v>
      </c>
      <c r="C322" s="4">
        <v>48</v>
      </c>
      <c r="D322" s="8">
        <v>5.78</v>
      </c>
      <c r="E322" s="4">
        <v>30</v>
      </c>
      <c r="F322" s="8">
        <v>7.46</v>
      </c>
      <c r="G322" s="4">
        <v>17</v>
      </c>
      <c r="H322" s="8">
        <v>4.04</v>
      </c>
      <c r="I322" s="4">
        <v>0</v>
      </c>
    </row>
    <row r="323" spans="1:9" x14ac:dyDescent="0.2">
      <c r="A323" s="2">
        <v>7</v>
      </c>
      <c r="B323" s="1" t="s">
        <v>65</v>
      </c>
      <c r="C323" s="4">
        <v>40</v>
      </c>
      <c r="D323" s="8">
        <v>4.8099999999999996</v>
      </c>
      <c r="E323" s="4">
        <v>20</v>
      </c>
      <c r="F323" s="8">
        <v>4.9800000000000004</v>
      </c>
      <c r="G323" s="4">
        <v>20</v>
      </c>
      <c r="H323" s="8">
        <v>4.75</v>
      </c>
      <c r="I323" s="4">
        <v>0</v>
      </c>
    </row>
    <row r="324" spans="1:9" x14ac:dyDescent="0.2">
      <c r="A324" s="2">
        <v>8</v>
      </c>
      <c r="B324" s="1" t="s">
        <v>66</v>
      </c>
      <c r="C324" s="4">
        <v>28</v>
      </c>
      <c r="D324" s="8">
        <v>3.37</v>
      </c>
      <c r="E324" s="4">
        <v>12</v>
      </c>
      <c r="F324" s="8">
        <v>2.99</v>
      </c>
      <c r="G324" s="4">
        <v>16</v>
      </c>
      <c r="H324" s="8">
        <v>3.8</v>
      </c>
      <c r="I324" s="4">
        <v>0</v>
      </c>
    </row>
    <row r="325" spans="1:9" x14ac:dyDescent="0.2">
      <c r="A325" s="2">
        <v>8</v>
      </c>
      <c r="B325" s="1" t="s">
        <v>73</v>
      </c>
      <c r="C325" s="4">
        <v>28</v>
      </c>
      <c r="D325" s="8">
        <v>3.37</v>
      </c>
      <c r="E325" s="4">
        <v>26</v>
      </c>
      <c r="F325" s="8">
        <v>6.47</v>
      </c>
      <c r="G325" s="4">
        <v>2</v>
      </c>
      <c r="H325" s="8">
        <v>0.48</v>
      </c>
      <c r="I325" s="4">
        <v>0</v>
      </c>
    </row>
    <row r="326" spans="1:9" x14ac:dyDescent="0.2">
      <c r="A326" s="2">
        <v>10</v>
      </c>
      <c r="B326" s="1" t="s">
        <v>69</v>
      </c>
      <c r="C326" s="4">
        <v>24</v>
      </c>
      <c r="D326" s="8">
        <v>2.89</v>
      </c>
      <c r="E326" s="4">
        <v>13</v>
      </c>
      <c r="F326" s="8">
        <v>3.23</v>
      </c>
      <c r="G326" s="4">
        <v>9</v>
      </c>
      <c r="H326" s="8">
        <v>2.14</v>
      </c>
      <c r="I326" s="4">
        <v>0</v>
      </c>
    </row>
    <row r="327" spans="1:9" x14ac:dyDescent="0.2">
      <c r="A327" s="2">
        <v>11</v>
      </c>
      <c r="B327" s="1" t="s">
        <v>75</v>
      </c>
      <c r="C327" s="4">
        <v>23</v>
      </c>
      <c r="D327" s="8">
        <v>2.77</v>
      </c>
      <c r="E327" s="4">
        <v>1</v>
      </c>
      <c r="F327" s="8">
        <v>0.25</v>
      </c>
      <c r="G327" s="4">
        <v>20</v>
      </c>
      <c r="H327" s="8">
        <v>4.75</v>
      </c>
      <c r="I327" s="4">
        <v>2</v>
      </c>
    </row>
    <row r="328" spans="1:9" x14ac:dyDescent="0.2">
      <c r="A328" s="2">
        <v>12</v>
      </c>
      <c r="B328" s="1" t="s">
        <v>68</v>
      </c>
      <c r="C328" s="4">
        <v>19</v>
      </c>
      <c r="D328" s="8">
        <v>2.29</v>
      </c>
      <c r="E328" s="4">
        <v>15</v>
      </c>
      <c r="F328" s="8">
        <v>3.73</v>
      </c>
      <c r="G328" s="4">
        <v>4</v>
      </c>
      <c r="H328" s="8">
        <v>0.95</v>
      </c>
      <c r="I328" s="4">
        <v>0</v>
      </c>
    </row>
    <row r="329" spans="1:9" x14ac:dyDescent="0.2">
      <c r="A329" s="2">
        <v>12</v>
      </c>
      <c r="B329" s="1" t="s">
        <v>74</v>
      </c>
      <c r="C329" s="4">
        <v>19</v>
      </c>
      <c r="D329" s="8">
        <v>2.29</v>
      </c>
      <c r="E329" s="4">
        <v>16</v>
      </c>
      <c r="F329" s="8">
        <v>3.98</v>
      </c>
      <c r="G329" s="4">
        <v>3</v>
      </c>
      <c r="H329" s="8">
        <v>0.71</v>
      </c>
      <c r="I329" s="4">
        <v>0</v>
      </c>
    </row>
    <row r="330" spans="1:9" x14ac:dyDescent="0.2">
      <c r="A330" s="2">
        <v>14</v>
      </c>
      <c r="B330" s="1" t="s">
        <v>92</v>
      </c>
      <c r="C330" s="4">
        <v>16</v>
      </c>
      <c r="D330" s="8">
        <v>1.93</v>
      </c>
      <c r="E330" s="4">
        <v>7</v>
      </c>
      <c r="F330" s="8">
        <v>1.74</v>
      </c>
      <c r="G330" s="4">
        <v>9</v>
      </c>
      <c r="H330" s="8">
        <v>2.14</v>
      </c>
      <c r="I330" s="4">
        <v>0</v>
      </c>
    </row>
    <row r="331" spans="1:9" x14ac:dyDescent="0.2">
      <c r="A331" s="2">
        <v>14</v>
      </c>
      <c r="B331" s="1" t="s">
        <v>79</v>
      </c>
      <c r="C331" s="4">
        <v>16</v>
      </c>
      <c r="D331" s="8">
        <v>1.93</v>
      </c>
      <c r="E331" s="4">
        <v>3</v>
      </c>
      <c r="F331" s="8">
        <v>0.75</v>
      </c>
      <c r="G331" s="4">
        <v>13</v>
      </c>
      <c r="H331" s="8">
        <v>3.09</v>
      </c>
      <c r="I331" s="4">
        <v>0</v>
      </c>
    </row>
    <row r="332" spans="1:9" x14ac:dyDescent="0.2">
      <c r="A332" s="2">
        <v>16</v>
      </c>
      <c r="B332" s="1" t="s">
        <v>62</v>
      </c>
      <c r="C332" s="4">
        <v>15</v>
      </c>
      <c r="D332" s="8">
        <v>1.81</v>
      </c>
      <c r="E332" s="4">
        <v>3</v>
      </c>
      <c r="F332" s="8">
        <v>0.75</v>
      </c>
      <c r="G332" s="4">
        <v>12</v>
      </c>
      <c r="H332" s="8">
        <v>2.85</v>
      </c>
      <c r="I332" s="4">
        <v>0</v>
      </c>
    </row>
    <row r="333" spans="1:9" x14ac:dyDescent="0.2">
      <c r="A333" s="2">
        <v>16</v>
      </c>
      <c r="B333" s="1" t="s">
        <v>76</v>
      </c>
      <c r="C333" s="4">
        <v>15</v>
      </c>
      <c r="D333" s="8">
        <v>1.81</v>
      </c>
      <c r="E333" s="4">
        <v>13</v>
      </c>
      <c r="F333" s="8">
        <v>3.23</v>
      </c>
      <c r="G333" s="4">
        <v>2</v>
      </c>
      <c r="H333" s="8">
        <v>0.48</v>
      </c>
      <c r="I333" s="4">
        <v>0</v>
      </c>
    </row>
    <row r="334" spans="1:9" x14ac:dyDescent="0.2">
      <c r="A334" s="2">
        <v>18</v>
      </c>
      <c r="B334" s="1" t="s">
        <v>93</v>
      </c>
      <c r="C334" s="4">
        <v>14</v>
      </c>
      <c r="D334" s="8">
        <v>1.68</v>
      </c>
      <c r="E334" s="4">
        <v>0</v>
      </c>
      <c r="F334" s="8">
        <v>0</v>
      </c>
      <c r="G334" s="4">
        <v>14</v>
      </c>
      <c r="H334" s="8">
        <v>3.33</v>
      </c>
      <c r="I334" s="4">
        <v>0</v>
      </c>
    </row>
    <row r="335" spans="1:9" x14ac:dyDescent="0.2">
      <c r="A335" s="2">
        <v>19</v>
      </c>
      <c r="B335" s="1" t="s">
        <v>64</v>
      </c>
      <c r="C335" s="4">
        <v>12</v>
      </c>
      <c r="D335" s="8">
        <v>1.44</v>
      </c>
      <c r="E335" s="4">
        <v>7</v>
      </c>
      <c r="F335" s="8">
        <v>1.74</v>
      </c>
      <c r="G335" s="4">
        <v>5</v>
      </c>
      <c r="H335" s="8">
        <v>1.19</v>
      </c>
      <c r="I335" s="4">
        <v>0</v>
      </c>
    </row>
    <row r="336" spans="1:9" x14ac:dyDescent="0.2">
      <c r="A336" s="2">
        <v>20</v>
      </c>
      <c r="B336" s="1" t="s">
        <v>94</v>
      </c>
      <c r="C336" s="4">
        <v>11</v>
      </c>
      <c r="D336" s="8">
        <v>1.32</v>
      </c>
      <c r="E336" s="4">
        <v>2</v>
      </c>
      <c r="F336" s="8">
        <v>0.5</v>
      </c>
      <c r="G336" s="4">
        <v>9</v>
      </c>
      <c r="H336" s="8">
        <v>2.14</v>
      </c>
      <c r="I336" s="4">
        <v>0</v>
      </c>
    </row>
    <row r="337" spans="1:9" x14ac:dyDescent="0.2">
      <c r="A337" s="1"/>
      <c r="C337" s="4"/>
      <c r="D337" s="8"/>
      <c r="E337" s="4"/>
      <c r="F337" s="8"/>
      <c r="G337" s="4"/>
      <c r="H337" s="8"/>
      <c r="I337" s="4"/>
    </row>
    <row r="338" spans="1:9" x14ac:dyDescent="0.2">
      <c r="A338" s="1" t="s">
        <v>15</v>
      </c>
      <c r="C338" s="4"/>
      <c r="D338" s="8"/>
      <c r="E338" s="4"/>
      <c r="F338" s="8"/>
      <c r="G338" s="4"/>
      <c r="H338" s="8"/>
      <c r="I338" s="4"/>
    </row>
    <row r="339" spans="1:9" x14ac:dyDescent="0.2">
      <c r="A339" s="2">
        <v>1</v>
      </c>
      <c r="B339" s="1" t="s">
        <v>71</v>
      </c>
      <c r="C339" s="4">
        <v>51</v>
      </c>
      <c r="D339" s="8">
        <v>11.97</v>
      </c>
      <c r="E339" s="4">
        <v>47</v>
      </c>
      <c r="F339" s="8">
        <v>16.91</v>
      </c>
      <c r="G339" s="4">
        <v>4</v>
      </c>
      <c r="H339" s="8">
        <v>2.9</v>
      </c>
      <c r="I339" s="4">
        <v>0</v>
      </c>
    </row>
    <row r="340" spans="1:9" x14ac:dyDescent="0.2">
      <c r="A340" s="2">
        <v>2</v>
      </c>
      <c r="B340" s="1" t="s">
        <v>70</v>
      </c>
      <c r="C340" s="4">
        <v>42</v>
      </c>
      <c r="D340" s="8">
        <v>9.86</v>
      </c>
      <c r="E340" s="4">
        <v>37</v>
      </c>
      <c r="F340" s="8">
        <v>13.31</v>
      </c>
      <c r="G340" s="4">
        <v>5</v>
      </c>
      <c r="H340" s="8">
        <v>3.62</v>
      </c>
      <c r="I340" s="4">
        <v>0</v>
      </c>
    </row>
    <row r="341" spans="1:9" x14ac:dyDescent="0.2">
      <c r="A341" s="2">
        <v>3</v>
      </c>
      <c r="B341" s="1" t="s">
        <v>81</v>
      </c>
      <c r="C341" s="4">
        <v>37</v>
      </c>
      <c r="D341" s="8">
        <v>8.69</v>
      </c>
      <c r="E341" s="4">
        <v>31</v>
      </c>
      <c r="F341" s="8">
        <v>11.15</v>
      </c>
      <c r="G341" s="4">
        <v>6</v>
      </c>
      <c r="H341" s="8">
        <v>4.3499999999999996</v>
      </c>
      <c r="I341" s="4">
        <v>0</v>
      </c>
    </row>
    <row r="342" spans="1:9" x14ac:dyDescent="0.2">
      <c r="A342" s="2">
        <v>4</v>
      </c>
      <c r="B342" s="1" t="s">
        <v>57</v>
      </c>
      <c r="C342" s="4">
        <v>35</v>
      </c>
      <c r="D342" s="8">
        <v>8.2200000000000006</v>
      </c>
      <c r="E342" s="4">
        <v>12</v>
      </c>
      <c r="F342" s="8">
        <v>4.32</v>
      </c>
      <c r="G342" s="4">
        <v>23</v>
      </c>
      <c r="H342" s="8">
        <v>16.670000000000002</v>
      </c>
      <c r="I342" s="4">
        <v>0</v>
      </c>
    </row>
    <row r="343" spans="1:9" x14ac:dyDescent="0.2">
      <c r="A343" s="2">
        <v>5</v>
      </c>
      <c r="B343" s="1" t="s">
        <v>67</v>
      </c>
      <c r="C343" s="4">
        <v>33</v>
      </c>
      <c r="D343" s="8">
        <v>7.75</v>
      </c>
      <c r="E343" s="4">
        <v>27</v>
      </c>
      <c r="F343" s="8">
        <v>9.7100000000000009</v>
      </c>
      <c r="G343" s="4">
        <v>5</v>
      </c>
      <c r="H343" s="8">
        <v>3.62</v>
      </c>
      <c r="I343" s="4">
        <v>0</v>
      </c>
    </row>
    <row r="344" spans="1:9" x14ac:dyDescent="0.2">
      <c r="A344" s="2">
        <v>6</v>
      </c>
      <c r="B344" s="1" t="s">
        <v>66</v>
      </c>
      <c r="C344" s="4">
        <v>29</v>
      </c>
      <c r="D344" s="8">
        <v>6.81</v>
      </c>
      <c r="E344" s="4">
        <v>17</v>
      </c>
      <c r="F344" s="8">
        <v>6.12</v>
      </c>
      <c r="G344" s="4">
        <v>12</v>
      </c>
      <c r="H344" s="8">
        <v>8.6999999999999993</v>
      </c>
      <c r="I344" s="4">
        <v>0</v>
      </c>
    </row>
    <row r="345" spans="1:9" x14ac:dyDescent="0.2">
      <c r="A345" s="2">
        <v>7</v>
      </c>
      <c r="B345" s="1" t="s">
        <v>64</v>
      </c>
      <c r="C345" s="4">
        <v>27</v>
      </c>
      <c r="D345" s="8">
        <v>6.34</v>
      </c>
      <c r="E345" s="4">
        <v>20</v>
      </c>
      <c r="F345" s="8">
        <v>7.19</v>
      </c>
      <c r="G345" s="4">
        <v>7</v>
      </c>
      <c r="H345" s="8">
        <v>5.07</v>
      </c>
      <c r="I345" s="4">
        <v>0</v>
      </c>
    </row>
    <row r="346" spans="1:9" x14ac:dyDescent="0.2">
      <c r="A346" s="2">
        <v>8</v>
      </c>
      <c r="B346" s="1" t="s">
        <v>58</v>
      </c>
      <c r="C346" s="4">
        <v>20</v>
      </c>
      <c r="D346" s="8">
        <v>4.6900000000000004</v>
      </c>
      <c r="E346" s="4">
        <v>13</v>
      </c>
      <c r="F346" s="8">
        <v>4.68</v>
      </c>
      <c r="G346" s="4">
        <v>7</v>
      </c>
      <c r="H346" s="8">
        <v>5.07</v>
      </c>
      <c r="I346" s="4">
        <v>0</v>
      </c>
    </row>
    <row r="347" spans="1:9" x14ac:dyDescent="0.2">
      <c r="A347" s="2">
        <v>9</v>
      </c>
      <c r="B347" s="1" t="s">
        <v>73</v>
      </c>
      <c r="C347" s="4">
        <v>15</v>
      </c>
      <c r="D347" s="8">
        <v>3.52</v>
      </c>
      <c r="E347" s="4">
        <v>9</v>
      </c>
      <c r="F347" s="8">
        <v>3.24</v>
      </c>
      <c r="G347" s="4">
        <v>1</v>
      </c>
      <c r="H347" s="8">
        <v>0.72</v>
      </c>
      <c r="I347" s="4">
        <v>0</v>
      </c>
    </row>
    <row r="348" spans="1:9" x14ac:dyDescent="0.2">
      <c r="A348" s="2">
        <v>10</v>
      </c>
      <c r="B348" s="1" t="s">
        <v>69</v>
      </c>
      <c r="C348" s="4">
        <v>11</v>
      </c>
      <c r="D348" s="8">
        <v>2.58</v>
      </c>
      <c r="E348" s="4">
        <v>8</v>
      </c>
      <c r="F348" s="8">
        <v>2.88</v>
      </c>
      <c r="G348" s="4">
        <v>2</v>
      </c>
      <c r="H348" s="8">
        <v>1.45</v>
      </c>
      <c r="I348" s="4">
        <v>0</v>
      </c>
    </row>
    <row r="349" spans="1:9" x14ac:dyDescent="0.2">
      <c r="A349" s="2">
        <v>10</v>
      </c>
      <c r="B349" s="1" t="s">
        <v>75</v>
      </c>
      <c r="C349" s="4">
        <v>11</v>
      </c>
      <c r="D349" s="8">
        <v>2.58</v>
      </c>
      <c r="E349" s="4">
        <v>0</v>
      </c>
      <c r="F349" s="8">
        <v>0</v>
      </c>
      <c r="G349" s="4">
        <v>11</v>
      </c>
      <c r="H349" s="8">
        <v>7.97</v>
      </c>
      <c r="I349" s="4">
        <v>0</v>
      </c>
    </row>
    <row r="350" spans="1:9" x14ac:dyDescent="0.2">
      <c r="A350" s="2">
        <v>12</v>
      </c>
      <c r="B350" s="1" t="s">
        <v>65</v>
      </c>
      <c r="C350" s="4">
        <v>9</v>
      </c>
      <c r="D350" s="8">
        <v>2.11</v>
      </c>
      <c r="E350" s="4">
        <v>4</v>
      </c>
      <c r="F350" s="8">
        <v>1.44</v>
      </c>
      <c r="G350" s="4">
        <v>5</v>
      </c>
      <c r="H350" s="8">
        <v>3.62</v>
      </c>
      <c r="I350" s="4">
        <v>0</v>
      </c>
    </row>
    <row r="351" spans="1:9" x14ac:dyDescent="0.2">
      <c r="A351" s="2">
        <v>13</v>
      </c>
      <c r="B351" s="1" t="s">
        <v>59</v>
      </c>
      <c r="C351" s="4">
        <v>8</v>
      </c>
      <c r="D351" s="8">
        <v>1.88</v>
      </c>
      <c r="E351" s="4">
        <v>4</v>
      </c>
      <c r="F351" s="8">
        <v>1.44</v>
      </c>
      <c r="G351" s="4">
        <v>4</v>
      </c>
      <c r="H351" s="8">
        <v>2.9</v>
      </c>
      <c r="I351" s="4">
        <v>0</v>
      </c>
    </row>
    <row r="352" spans="1:9" x14ac:dyDescent="0.2">
      <c r="A352" s="2">
        <v>14</v>
      </c>
      <c r="B352" s="1" t="s">
        <v>60</v>
      </c>
      <c r="C352" s="4">
        <v>7</v>
      </c>
      <c r="D352" s="8">
        <v>1.64</v>
      </c>
      <c r="E352" s="4">
        <v>5</v>
      </c>
      <c r="F352" s="8">
        <v>1.8</v>
      </c>
      <c r="G352" s="4">
        <v>1</v>
      </c>
      <c r="H352" s="8">
        <v>0.72</v>
      </c>
      <c r="I352" s="4">
        <v>1</v>
      </c>
    </row>
    <row r="353" spans="1:9" x14ac:dyDescent="0.2">
      <c r="A353" s="2">
        <v>14</v>
      </c>
      <c r="B353" s="1" t="s">
        <v>74</v>
      </c>
      <c r="C353" s="4">
        <v>7</v>
      </c>
      <c r="D353" s="8">
        <v>1.64</v>
      </c>
      <c r="E353" s="4">
        <v>5</v>
      </c>
      <c r="F353" s="8">
        <v>1.8</v>
      </c>
      <c r="G353" s="4">
        <v>2</v>
      </c>
      <c r="H353" s="8">
        <v>1.45</v>
      </c>
      <c r="I353" s="4">
        <v>0</v>
      </c>
    </row>
    <row r="354" spans="1:9" x14ac:dyDescent="0.2">
      <c r="A354" s="2">
        <v>16</v>
      </c>
      <c r="B354" s="1" t="s">
        <v>86</v>
      </c>
      <c r="C354" s="4">
        <v>6</v>
      </c>
      <c r="D354" s="8">
        <v>1.41</v>
      </c>
      <c r="E354" s="4">
        <v>1</v>
      </c>
      <c r="F354" s="8">
        <v>0.36</v>
      </c>
      <c r="G354" s="4">
        <v>5</v>
      </c>
      <c r="H354" s="8">
        <v>3.62</v>
      </c>
      <c r="I354" s="4">
        <v>0</v>
      </c>
    </row>
    <row r="355" spans="1:9" x14ac:dyDescent="0.2">
      <c r="A355" s="2">
        <v>16</v>
      </c>
      <c r="B355" s="1" t="s">
        <v>88</v>
      </c>
      <c r="C355" s="4">
        <v>6</v>
      </c>
      <c r="D355" s="8">
        <v>1.41</v>
      </c>
      <c r="E355" s="4">
        <v>1</v>
      </c>
      <c r="F355" s="8">
        <v>0.36</v>
      </c>
      <c r="G355" s="4">
        <v>5</v>
      </c>
      <c r="H355" s="8">
        <v>3.62</v>
      </c>
      <c r="I355" s="4">
        <v>0</v>
      </c>
    </row>
    <row r="356" spans="1:9" x14ac:dyDescent="0.2">
      <c r="A356" s="2">
        <v>16</v>
      </c>
      <c r="B356" s="1" t="s">
        <v>76</v>
      </c>
      <c r="C356" s="4">
        <v>6</v>
      </c>
      <c r="D356" s="8">
        <v>1.41</v>
      </c>
      <c r="E356" s="4">
        <v>5</v>
      </c>
      <c r="F356" s="8">
        <v>1.8</v>
      </c>
      <c r="G356" s="4">
        <v>1</v>
      </c>
      <c r="H356" s="8">
        <v>0.72</v>
      </c>
      <c r="I356" s="4">
        <v>0</v>
      </c>
    </row>
    <row r="357" spans="1:9" x14ac:dyDescent="0.2">
      <c r="A357" s="2">
        <v>19</v>
      </c>
      <c r="B357" s="1" t="s">
        <v>90</v>
      </c>
      <c r="C357" s="4">
        <v>5</v>
      </c>
      <c r="D357" s="8">
        <v>1.17</v>
      </c>
      <c r="E357" s="4">
        <v>0</v>
      </c>
      <c r="F357" s="8">
        <v>0</v>
      </c>
      <c r="G357" s="4">
        <v>5</v>
      </c>
      <c r="H357" s="8">
        <v>3.62</v>
      </c>
      <c r="I357" s="4">
        <v>0</v>
      </c>
    </row>
    <row r="358" spans="1:9" x14ac:dyDescent="0.2">
      <c r="A358" s="2">
        <v>19</v>
      </c>
      <c r="B358" s="1" t="s">
        <v>63</v>
      </c>
      <c r="C358" s="4">
        <v>5</v>
      </c>
      <c r="D358" s="8">
        <v>1.17</v>
      </c>
      <c r="E358" s="4">
        <v>5</v>
      </c>
      <c r="F358" s="8">
        <v>1.8</v>
      </c>
      <c r="G358" s="4">
        <v>0</v>
      </c>
      <c r="H358" s="8">
        <v>0</v>
      </c>
      <c r="I358" s="4">
        <v>0</v>
      </c>
    </row>
    <row r="359" spans="1:9" x14ac:dyDescent="0.2">
      <c r="A359" s="2">
        <v>19</v>
      </c>
      <c r="B359" s="1" t="s">
        <v>68</v>
      </c>
      <c r="C359" s="4">
        <v>5</v>
      </c>
      <c r="D359" s="8">
        <v>1.17</v>
      </c>
      <c r="E359" s="4">
        <v>5</v>
      </c>
      <c r="F359" s="8">
        <v>1.8</v>
      </c>
      <c r="G359" s="4">
        <v>0</v>
      </c>
      <c r="H359" s="8">
        <v>0</v>
      </c>
      <c r="I359" s="4">
        <v>0</v>
      </c>
    </row>
    <row r="360" spans="1:9" x14ac:dyDescent="0.2">
      <c r="A360" s="2">
        <v>19</v>
      </c>
      <c r="B360" s="1" t="s">
        <v>82</v>
      </c>
      <c r="C360" s="4">
        <v>5</v>
      </c>
      <c r="D360" s="8">
        <v>1.17</v>
      </c>
      <c r="E360" s="4">
        <v>0</v>
      </c>
      <c r="F360" s="8">
        <v>0</v>
      </c>
      <c r="G360" s="4">
        <v>5</v>
      </c>
      <c r="H360" s="8">
        <v>3.62</v>
      </c>
      <c r="I360" s="4">
        <v>0</v>
      </c>
    </row>
    <row r="361" spans="1:9" x14ac:dyDescent="0.2">
      <c r="A361" s="1"/>
      <c r="C361" s="4"/>
      <c r="D361" s="8"/>
      <c r="E361" s="4"/>
      <c r="F361" s="8"/>
      <c r="G361" s="4"/>
      <c r="H361" s="8"/>
      <c r="I361" s="4"/>
    </row>
    <row r="362" spans="1:9" x14ac:dyDescent="0.2">
      <c r="A362" s="1" t="s">
        <v>16</v>
      </c>
      <c r="C362" s="4"/>
      <c r="D362" s="8"/>
      <c r="E362" s="4"/>
      <c r="F362" s="8"/>
      <c r="G362" s="4"/>
      <c r="H362" s="8"/>
      <c r="I362" s="4"/>
    </row>
    <row r="363" spans="1:9" x14ac:dyDescent="0.2">
      <c r="A363" s="2">
        <v>1</v>
      </c>
      <c r="B363" s="1" t="s">
        <v>64</v>
      </c>
      <c r="C363" s="4">
        <v>23</v>
      </c>
      <c r="D363" s="8">
        <v>12.5</v>
      </c>
      <c r="E363" s="4">
        <v>20</v>
      </c>
      <c r="F363" s="8">
        <v>16.13</v>
      </c>
      <c r="G363" s="4">
        <v>3</v>
      </c>
      <c r="H363" s="8">
        <v>5.45</v>
      </c>
      <c r="I363" s="4">
        <v>0</v>
      </c>
    </row>
    <row r="364" spans="1:9" x14ac:dyDescent="0.2">
      <c r="A364" s="2">
        <v>1</v>
      </c>
      <c r="B364" s="1" t="s">
        <v>66</v>
      </c>
      <c r="C364" s="4">
        <v>23</v>
      </c>
      <c r="D364" s="8">
        <v>12.5</v>
      </c>
      <c r="E364" s="4">
        <v>18</v>
      </c>
      <c r="F364" s="8">
        <v>14.52</v>
      </c>
      <c r="G364" s="4">
        <v>5</v>
      </c>
      <c r="H364" s="8">
        <v>9.09</v>
      </c>
      <c r="I364" s="4">
        <v>0</v>
      </c>
    </row>
    <row r="365" spans="1:9" x14ac:dyDescent="0.2">
      <c r="A365" s="2">
        <v>3</v>
      </c>
      <c r="B365" s="1" t="s">
        <v>71</v>
      </c>
      <c r="C365" s="4">
        <v>20</v>
      </c>
      <c r="D365" s="8">
        <v>10.87</v>
      </c>
      <c r="E365" s="4">
        <v>20</v>
      </c>
      <c r="F365" s="8">
        <v>16.13</v>
      </c>
      <c r="G365" s="4">
        <v>0</v>
      </c>
      <c r="H365" s="8">
        <v>0</v>
      </c>
      <c r="I365" s="4">
        <v>0</v>
      </c>
    </row>
    <row r="366" spans="1:9" x14ac:dyDescent="0.2">
      <c r="A366" s="2">
        <v>4</v>
      </c>
      <c r="B366" s="1" t="s">
        <v>70</v>
      </c>
      <c r="C366" s="4">
        <v>17</v>
      </c>
      <c r="D366" s="8">
        <v>9.24</v>
      </c>
      <c r="E366" s="4">
        <v>12</v>
      </c>
      <c r="F366" s="8">
        <v>9.68</v>
      </c>
      <c r="G366" s="4">
        <v>5</v>
      </c>
      <c r="H366" s="8">
        <v>9.09</v>
      </c>
      <c r="I366" s="4">
        <v>0</v>
      </c>
    </row>
    <row r="367" spans="1:9" x14ac:dyDescent="0.2">
      <c r="A367" s="2">
        <v>5</v>
      </c>
      <c r="B367" s="1" t="s">
        <v>57</v>
      </c>
      <c r="C367" s="4">
        <v>12</v>
      </c>
      <c r="D367" s="8">
        <v>6.52</v>
      </c>
      <c r="E367" s="4">
        <v>5</v>
      </c>
      <c r="F367" s="8">
        <v>4.03</v>
      </c>
      <c r="G367" s="4">
        <v>7</v>
      </c>
      <c r="H367" s="8">
        <v>12.73</v>
      </c>
      <c r="I367" s="4">
        <v>0</v>
      </c>
    </row>
    <row r="368" spans="1:9" x14ac:dyDescent="0.2">
      <c r="A368" s="2">
        <v>5</v>
      </c>
      <c r="B368" s="1" t="s">
        <v>67</v>
      </c>
      <c r="C368" s="4">
        <v>12</v>
      </c>
      <c r="D368" s="8">
        <v>6.52</v>
      </c>
      <c r="E368" s="4">
        <v>10</v>
      </c>
      <c r="F368" s="8">
        <v>8.06</v>
      </c>
      <c r="G368" s="4">
        <v>2</v>
      </c>
      <c r="H368" s="8">
        <v>3.64</v>
      </c>
      <c r="I368" s="4">
        <v>0</v>
      </c>
    </row>
    <row r="369" spans="1:9" x14ac:dyDescent="0.2">
      <c r="A369" s="2">
        <v>7</v>
      </c>
      <c r="B369" s="1" t="s">
        <v>58</v>
      </c>
      <c r="C369" s="4">
        <v>7</v>
      </c>
      <c r="D369" s="8">
        <v>3.8</v>
      </c>
      <c r="E369" s="4">
        <v>7</v>
      </c>
      <c r="F369" s="8">
        <v>5.65</v>
      </c>
      <c r="G369" s="4">
        <v>0</v>
      </c>
      <c r="H369" s="8">
        <v>0</v>
      </c>
      <c r="I369" s="4">
        <v>0</v>
      </c>
    </row>
    <row r="370" spans="1:9" x14ac:dyDescent="0.2">
      <c r="A370" s="2">
        <v>8</v>
      </c>
      <c r="B370" s="1" t="s">
        <v>59</v>
      </c>
      <c r="C370" s="4">
        <v>5</v>
      </c>
      <c r="D370" s="8">
        <v>2.72</v>
      </c>
      <c r="E370" s="4">
        <v>2</v>
      </c>
      <c r="F370" s="8">
        <v>1.61</v>
      </c>
      <c r="G370" s="4">
        <v>3</v>
      </c>
      <c r="H370" s="8">
        <v>5.45</v>
      </c>
      <c r="I370" s="4">
        <v>0</v>
      </c>
    </row>
    <row r="371" spans="1:9" x14ac:dyDescent="0.2">
      <c r="A371" s="2">
        <v>8</v>
      </c>
      <c r="B371" s="1" t="s">
        <v>60</v>
      </c>
      <c r="C371" s="4">
        <v>5</v>
      </c>
      <c r="D371" s="8">
        <v>2.72</v>
      </c>
      <c r="E371" s="4">
        <v>2</v>
      </c>
      <c r="F371" s="8">
        <v>1.61</v>
      </c>
      <c r="G371" s="4">
        <v>3</v>
      </c>
      <c r="H371" s="8">
        <v>5.45</v>
      </c>
      <c r="I371" s="4">
        <v>0</v>
      </c>
    </row>
    <row r="372" spans="1:9" x14ac:dyDescent="0.2">
      <c r="A372" s="2">
        <v>8</v>
      </c>
      <c r="B372" s="1" t="s">
        <v>65</v>
      </c>
      <c r="C372" s="4">
        <v>5</v>
      </c>
      <c r="D372" s="8">
        <v>2.72</v>
      </c>
      <c r="E372" s="4">
        <v>4</v>
      </c>
      <c r="F372" s="8">
        <v>3.23</v>
      </c>
      <c r="G372" s="4">
        <v>1</v>
      </c>
      <c r="H372" s="8">
        <v>1.82</v>
      </c>
      <c r="I372" s="4">
        <v>0</v>
      </c>
    </row>
    <row r="373" spans="1:9" x14ac:dyDescent="0.2">
      <c r="A373" s="2">
        <v>8</v>
      </c>
      <c r="B373" s="1" t="s">
        <v>75</v>
      </c>
      <c r="C373" s="4">
        <v>5</v>
      </c>
      <c r="D373" s="8">
        <v>2.72</v>
      </c>
      <c r="E373" s="4">
        <v>0</v>
      </c>
      <c r="F373" s="8">
        <v>0</v>
      </c>
      <c r="G373" s="4">
        <v>4</v>
      </c>
      <c r="H373" s="8">
        <v>7.27</v>
      </c>
      <c r="I373" s="4">
        <v>0</v>
      </c>
    </row>
    <row r="374" spans="1:9" x14ac:dyDescent="0.2">
      <c r="A374" s="2">
        <v>12</v>
      </c>
      <c r="B374" s="1" t="s">
        <v>96</v>
      </c>
      <c r="C374" s="4">
        <v>4</v>
      </c>
      <c r="D374" s="8">
        <v>2.17</v>
      </c>
      <c r="E374" s="4">
        <v>2</v>
      </c>
      <c r="F374" s="8">
        <v>1.61</v>
      </c>
      <c r="G374" s="4">
        <v>2</v>
      </c>
      <c r="H374" s="8">
        <v>3.64</v>
      </c>
      <c r="I374" s="4">
        <v>0</v>
      </c>
    </row>
    <row r="375" spans="1:9" x14ac:dyDescent="0.2">
      <c r="A375" s="2">
        <v>12</v>
      </c>
      <c r="B375" s="1" t="s">
        <v>61</v>
      </c>
      <c r="C375" s="4">
        <v>4</v>
      </c>
      <c r="D375" s="8">
        <v>2.17</v>
      </c>
      <c r="E375" s="4">
        <v>3</v>
      </c>
      <c r="F375" s="8">
        <v>2.42</v>
      </c>
      <c r="G375" s="4">
        <v>1</v>
      </c>
      <c r="H375" s="8">
        <v>1.82</v>
      </c>
      <c r="I375" s="4">
        <v>0</v>
      </c>
    </row>
    <row r="376" spans="1:9" x14ac:dyDescent="0.2">
      <c r="A376" s="2">
        <v>12</v>
      </c>
      <c r="B376" s="1" t="s">
        <v>77</v>
      </c>
      <c r="C376" s="4">
        <v>4</v>
      </c>
      <c r="D376" s="8">
        <v>2.17</v>
      </c>
      <c r="E376" s="4">
        <v>1</v>
      </c>
      <c r="F376" s="8">
        <v>0.81</v>
      </c>
      <c r="G376" s="4">
        <v>3</v>
      </c>
      <c r="H376" s="8">
        <v>5.45</v>
      </c>
      <c r="I376" s="4">
        <v>0</v>
      </c>
    </row>
    <row r="377" spans="1:9" x14ac:dyDescent="0.2">
      <c r="A377" s="2">
        <v>12</v>
      </c>
      <c r="B377" s="1" t="s">
        <v>63</v>
      </c>
      <c r="C377" s="4">
        <v>4</v>
      </c>
      <c r="D377" s="8">
        <v>2.17</v>
      </c>
      <c r="E377" s="4">
        <v>3</v>
      </c>
      <c r="F377" s="8">
        <v>2.42</v>
      </c>
      <c r="G377" s="4">
        <v>1</v>
      </c>
      <c r="H377" s="8">
        <v>1.82</v>
      </c>
      <c r="I377" s="4">
        <v>0</v>
      </c>
    </row>
    <row r="378" spans="1:9" x14ac:dyDescent="0.2">
      <c r="A378" s="2">
        <v>12</v>
      </c>
      <c r="B378" s="1" t="s">
        <v>69</v>
      </c>
      <c r="C378" s="4">
        <v>4</v>
      </c>
      <c r="D378" s="8">
        <v>2.17</v>
      </c>
      <c r="E378" s="4">
        <v>4</v>
      </c>
      <c r="F378" s="8">
        <v>3.23</v>
      </c>
      <c r="G378" s="4">
        <v>0</v>
      </c>
      <c r="H378" s="8">
        <v>0</v>
      </c>
      <c r="I378" s="4">
        <v>0</v>
      </c>
    </row>
    <row r="379" spans="1:9" x14ac:dyDescent="0.2">
      <c r="A379" s="2">
        <v>12</v>
      </c>
      <c r="B379" s="1" t="s">
        <v>74</v>
      </c>
      <c r="C379" s="4">
        <v>4</v>
      </c>
      <c r="D379" s="8">
        <v>2.17</v>
      </c>
      <c r="E379" s="4">
        <v>4</v>
      </c>
      <c r="F379" s="8">
        <v>3.23</v>
      </c>
      <c r="G379" s="4">
        <v>0</v>
      </c>
      <c r="H379" s="8">
        <v>0</v>
      </c>
      <c r="I379" s="4">
        <v>0</v>
      </c>
    </row>
    <row r="380" spans="1:9" x14ac:dyDescent="0.2">
      <c r="A380" s="2">
        <v>18</v>
      </c>
      <c r="B380" s="1" t="s">
        <v>82</v>
      </c>
      <c r="C380" s="4">
        <v>3</v>
      </c>
      <c r="D380" s="8">
        <v>1.63</v>
      </c>
      <c r="E380" s="4">
        <v>1</v>
      </c>
      <c r="F380" s="8">
        <v>0.81</v>
      </c>
      <c r="G380" s="4">
        <v>1</v>
      </c>
      <c r="H380" s="8">
        <v>1.82</v>
      </c>
      <c r="I380" s="4">
        <v>1</v>
      </c>
    </row>
    <row r="381" spans="1:9" x14ac:dyDescent="0.2">
      <c r="A381" s="2">
        <v>19</v>
      </c>
      <c r="B381" s="1" t="s">
        <v>95</v>
      </c>
      <c r="C381" s="4">
        <v>2</v>
      </c>
      <c r="D381" s="8">
        <v>1.0900000000000001</v>
      </c>
      <c r="E381" s="4">
        <v>0</v>
      </c>
      <c r="F381" s="8">
        <v>0</v>
      </c>
      <c r="G381" s="4">
        <v>2</v>
      </c>
      <c r="H381" s="8">
        <v>3.64</v>
      </c>
      <c r="I381" s="4">
        <v>0</v>
      </c>
    </row>
    <row r="382" spans="1:9" x14ac:dyDescent="0.2">
      <c r="A382" s="2">
        <v>19</v>
      </c>
      <c r="B382" s="1" t="s">
        <v>89</v>
      </c>
      <c r="C382" s="4">
        <v>2</v>
      </c>
      <c r="D382" s="8">
        <v>1.0900000000000001</v>
      </c>
      <c r="E382" s="4">
        <v>0</v>
      </c>
      <c r="F382" s="8">
        <v>0</v>
      </c>
      <c r="G382" s="4">
        <v>2</v>
      </c>
      <c r="H382" s="8">
        <v>3.64</v>
      </c>
      <c r="I382" s="4">
        <v>0</v>
      </c>
    </row>
    <row r="383" spans="1:9" x14ac:dyDescent="0.2">
      <c r="A383" s="2">
        <v>19</v>
      </c>
      <c r="B383" s="1" t="s">
        <v>97</v>
      </c>
      <c r="C383" s="4">
        <v>2</v>
      </c>
      <c r="D383" s="8">
        <v>1.0900000000000001</v>
      </c>
      <c r="E383" s="4">
        <v>1</v>
      </c>
      <c r="F383" s="8">
        <v>0.81</v>
      </c>
      <c r="G383" s="4">
        <v>1</v>
      </c>
      <c r="H383" s="8">
        <v>1.82</v>
      </c>
      <c r="I383" s="4">
        <v>0</v>
      </c>
    </row>
    <row r="384" spans="1:9" x14ac:dyDescent="0.2">
      <c r="A384" s="2">
        <v>19</v>
      </c>
      <c r="B384" s="1" t="s">
        <v>86</v>
      </c>
      <c r="C384" s="4">
        <v>2</v>
      </c>
      <c r="D384" s="8">
        <v>1.0900000000000001</v>
      </c>
      <c r="E384" s="4">
        <v>0</v>
      </c>
      <c r="F384" s="8">
        <v>0</v>
      </c>
      <c r="G384" s="4">
        <v>2</v>
      </c>
      <c r="H384" s="8">
        <v>3.64</v>
      </c>
      <c r="I384" s="4">
        <v>0</v>
      </c>
    </row>
    <row r="385" spans="1:9" x14ac:dyDescent="0.2">
      <c r="A385" s="2">
        <v>19</v>
      </c>
      <c r="B385" s="1" t="s">
        <v>88</v>
      </c>
      <c r="C385" s="4">
        <v>2</v>
      </c>
      <c r="D385" s="8">
        <v>1.0900000000000001</v>
      </c>
      <c r="E385" s="4">
        <v>1</v>
      </c>
      <c r="F385" s="8">
        <v>0.81</v>
      </c>
      <c r="G385" s="4">
        <v>0</v>
      </c>
      <c r="H385" s="8">
        <v>0</v>
      </c>
      <c r="I385" s="4">
        <v>0</v>
      </c>
    </row>
    <row r="386" spans="1:9" x14ac:dyDescent="0.2">
      <c r="A386" s="2">
        <v>19</v>
      </c>
      <c r="B386" s="1" t="s">
        <v>73</v>
      </c>
      <c r="C386" s="4">
        <v>2</v>
      </c>
      <c r="D386" s="8">
        <v>1.0900000000000001</v>
      </c>
      <c r="E386" s="4">
        <v>1</v>
      </c>
      <c r="F386" s="8">
        <v>0.81</v>
      </c>
      <c r="G386" s="4">
        <v>0</v>
      </c>
      <c r="H386" s="8">
        <v>0</v>
      </c>
      <c r="I386" s="4">
        <v>0</v>
      </c>
    </row>
    <row r="387" spans="1:9" x14ac:dyDescent="0.2">
      <c r="A387" s="2">
        <v>19</v>
      </c>
      <c r="B387" s="1" t="s">
        <v>94</v>
      </c>
      <c r="C387" s="4">
        <v>2</v>
      </c>
      <c r="D387" s="8">
        <v>1.0900000000000001</v>
      </c>
      <c r="E387" s="4">
        <v>0</v>
      </c>
      <c r="F387" s="8">
        <v>0</v>
      </c>
      <c r="G387" s="4">
        <v>2</v>
      </c>
      <c r="H387" s="8">
        <v>3.64</v>
      </c>
      <c r="I387" s="4">
        <v>0</v>
      </c>
    </row>
    <row r="388" spans="1:9" x14ac:dyDescent="0.2">
      <c r="A388" s="1"/>
      <c r="C388" s="4"/>
      <c r="D388" s="8"/>
      <c r="E388" s="4"/>
      <c r="F388" s="8"/>
      <c r="G388" s="4"/>
      <c r="H388" s="8"/>
      <c r="I388" s="4"/>
    </row>
    <row r="389" spans="1:9" x14ac:dyDescent="0.2">
      <c r="A389" s="1" t="s">
        <v>17</v>
      </c>
      <c r="C389" s="4"/>
      <c r="D389" s="8"/>
      <c r="E389" s="4"/>
      <c r="F389" s="8"/>
      <c r="G389" s="4"/>
      <c r="H389" s="8"/>
      <c r="I389" s="4"/>
    </row>
    <row r="390" spans="1:9" x14ac:dyDescent="0.2">
      <c r="A390" s="2">
        <v>1</v>
      </c>
      <c r="B390" s="1" t="s">
        <v>71</v>
      </c>
      <c r="C390" s="4">
        <v>44</v>
      </c>
      <c r="D390" s="8">
        <v>15.44</v>
      </c>
      <c r="E390" s="4">
        <v>42</v>
      </c>
      <c r="F390" s="8">
        <v>21.43</v>
      </c>
      <c r="G390" s="4">
        <v>2</v>
      </c>
      <c r="H390" s="8">
        <v>2.5</v>
      </c>
      <c r="I390" s="4">
        <v>0</v>
      </c>
    </row>
    <row r="391" spans="1:9" x14ac:dyDescent="0.2">
      <c r="A391" s="2">
        <v>2</v>
      </c>
      <c r="B391" s="1" t="s">
        <v>70</v>
      </c>
      <c r="C391" s="4">
        <v>29</v>
      </c>
      <c r="D391" s="8">
        <v>10.18</v>
      </c>
      <c r="E391" s="4">
        <v>26</v>
      </c>
      <c r="F391" s="8">
        <v>13.27</v>
      </c>
      <c r="G391" s="4">
        <v>3</v>
      </c>
      <c r="H391" s="8">
        <v>3.75</v>
      </c>
      <c r="I391" s="4">
        <v>0</v>
      </c>
    </row>
    <row r="392" spans="1:9" x14ac:dyDescent="0.2">
      <c r="A392" s="2">
        <v>3</v>
      </c>
      <c r="B392" s="1" t="s">
        <v>64</v>
      </c>
      <c r="C392" s="4">
        <v>28</v>
      </c>
      <c r="D392" s="8">
        <v>9.82</v>
      </c>
      <c r="E392" s="4">
        <v>25</v>
      </c>
      <c r="F392" s="8">
        <v>12.76</v>
      </c>
      <c r="G392" s="4">
        <v>3</v>
      </c>
      <c r="H392" s="8">
        <v>3.75</v>
      </c>
      <c r="I392" s="4">
        <v>0</v>
      </c>
    </row>
    <row r="393" spans="1:9" x14ac:dyDescent="0.2">
      <c r="A393" s="2">
        <v>4</v>
      </c>
      <c r="B393" s="1" t="s">
        <v>66</v>
      </c>
      <c r="C393" s="4">
        <v>24</v>
      </c>
      <c r="D393" s="8">
        <v>8.42</v>
      </c>
      <c r="E393" s="4">
        <v>14</v>
      </c>
      <c r="F393" s="8">
        <v>7.14</v>
      </c>
      <c r="G393" s="4">
        <v>10</v>
      </c>
      <c r="H393" s="8">
        <v>12.5</v>
      </c>
      <c r="I393" s="4">
        <v>0</v>
      </c>
    </row>
    <row r="394" spans="1:9" x14ac:dyDescent="0.2">
      <c r="A394" s="2">
        <v>5</v>
      </c>
      <c r="B394" s="1" t="s">
        <v>58</v>
      </c>
      <c r="C394" s="4">
        <v>23</v>
      </c>
      <c r="D394" s="8">
        <v>8.07</v>
      </c>
      <c r="E394" s="4">
        <v>15</v>
      </c>
      <c r="F394" s="8">
        <v>7.65</v>
      </c>
      <c r="G394" s="4">
        <v>8</v>
      </c>
      <c r="H394" s="8">
        <v>10</v>
      </c>
      <c r="I394" s="4">
        <v>0</v>
      </c>
    </row>
    <row r="395" spans="1:9" x14ac:dyDescent="0.2">
      <c r="A395" s="2">
        <v>6</v>
      </c>
      <c r="B395" s="1" t="s">
        <v>57</v>
      </c>
      <c r="C395" s="4">
        <v>17</v>
      </c>
      <c r="D395" s="8">
        <v>5.96</v>
      </c>
      <c r="E395" s="4">
        <v>6</v>
      </c>
      <c r="F395" s="8">
        <v>3.06</v>
      </c>
      <c r="G395" s="4">
        <v>11</v>
      </c>
      <c r="H395" s="8">
        <v>13.75</v>
      </c>
      <c r="I395" s="4">
        <v>0</v>
      </c>
    </row>
    <row r="396" spans="1:9" x14ac:dyDescent="0.2">
      <c r="A396" s="2">
        <v>7</v>
      </c>
      <c r="B396" s="1" t="s">
        <v>73</v>
      </c>
      <c r="C396" s="4">
        <v>12</v>
      </c>
      <c r="D396" s="8">
        <v>4.21</v>
      </c>
      <c r="E396" s="4">
        <v>6</v>
      </c>
      <c r="F396" s="8">
        <v>3.06</v>
      </c>
      <c r="G396" s="4">
        <v>0</v>
      </c>
      <c r="H396" s="8">
        <v>0</v>
      </c>
      <c r="I396" s="4">
        <v>0</v>
      </c>
    </row>
    <row r="397" spans="1:9" x14ac:dyDescent="0.2">
      <c r="A397" s="2">
        <v>8</v>
      </c>
      <c r="B397" s="1" t="s">
        <v>63</v>
      </c>
      <c r="C397" s="4">
        <v>11</v>
      </c>
      <c r="D397" s="8">
        <v>3.86</v>
      </c>
      <c r="E397" s="4">
        <v>10</v>
      </c>
      <c r="F397" s="8">
        <v>5.0999999999999996</v>
      </c>
      <c r="G397" s="4">
        <v>1</v>
      </c>
      <c r="H397" s="8">
        <v>1.25</v>
      </c>
      <c r="I397" s="4">
        <v>0</v>
      </c>
    </row>
    <row r="398" spans="1:9" x14ac:dyDescent="0.2">
      <c r="A398" s="2">
        <v>8</v>
      </c>
      <c r="B398" s="1" t="s">
        <v>75</v>
      </c>
      <c r="C398" s="4">
        <v>11</v>
      </c>
      <c r="D398" s="8">
        <v>3.86</v>
      </c>
      <c r="E398" s="4">
        <v>0</v>
      </c>
      <c r="F398" s="8">
        <v>0</v>
      </c>
      <c r="G398" s="4">
        <v>10</v>
      </c>
      <c r="H398" s="8">
        <v>12.5</v>
      </c>
      <c r="I398" s="4">
        <v>0</v>
      </c>
    </row>
    <row r="399" spans="1:9" x14ac:dyDescent="0.2">
      <c r="A399" s="2">
        <v>10</v>
      </c>
      <c r="B399" s="1" t="s">
        <v>67</v>
      </c>
      <c r="C399" s="4">
        <v>9</v>
      </c>
      <c r="D399" s="8">
        <v>3.16</v>
      </c>
      <c r="E399" s="4">
        <v>5</v>
      </c>
      <c r="F399" s="8">
        <v>2.5499999999999998</v>
      </c>
      <c r="G399" s="4">
        <v>4</v>
      </c>
      <c r="H399" s="8">
        <v>5</v>
      </c>
      <c r="I399" s="4">
        <v>0</v>
      </c>
    </row>
    <row r="400" spans="1:9" x14ac:dyDescent="0.2">
      <c r="A400" s="2">
        <v>11</v>
      </c>
      <c r="B400" s="1" t="s">
        <v>59</v>
      </c>
      <c r="C400" s="4">
        <v>8</v>
      </c>
      <c r="D400" s="8">
        <v>2.81</v>
      </c>
      <c r="E400" s="4">
        <v>6</v>
      </c>
      <c r="F400" s="8">
        <v>3.06</v>
      </c>
      <c r="G400" s="4">
        <v>2</v>
      </c>
      <c r="H400" s="8">
        <v>2.5</v>
      </c>
      <c r="I400" s="4">
        <v>0</v>
      </c>
    </row>
    <row r="401" spans="1:9" x14ac:dyDescent="0.2">
      <c r="A401" s="2">
        <v>12</v>
      </c>
      <c r="B401" s="1" t="s">
        <v>79</v>
      </c>
      <c r="C401" s="4">
        <v>6</v>
      </c>
      <c r="D401" s="8">
        <v>2.11</v>
      </c>
      <c r="E401" s="4">
        <v>3</v>
      </c>
      <c r="F401" s="8">
        <v>1.53</v>
      </c>
      <c r="G401" s="4">
        <v>3</v>
      </c>
      <c r="H401" s="8">
        <v>3.75</v>
      </c>
      <c r="I401" s="4">
        <v>0</v>
      </c>
    </row>
    <row r="402" spans="1:9" x14ac:dyDescent="0.2">
      <c r="A402" s="2">
        <v>12</v>
      </c>
      <c r="B402" s="1" t="s">
        <v>74</v>
      </c>
      <c r="C402" s="4">
        <v>6</v>
      </c>
      <c r="D402" s="8">
        <v>2.11</v>
      </c>
      <c r="E402" s="4">
        <v>6</v>
      </c>
      <c r="F402" s="8">
        <v>3.06</v>
      </c>
      <c r="G402" s="4">
        <v>0</v>
      </c>
      <c r="H402" s="8">
        <v>0</v>
      </c>
      <c r="I402" s="4">
        <v>0</v>
      </c>
    </row>
    <row r="403" spans="1:9" x14ac:dyDescent="0.2">
      <c r="A403" s="2">
        <v>12</v>
      </c>
      <c r="B403" s="1" t="s">
        <v>76</v>
      </c>
      <c r="C403" s="4">
        <v>6</v>
      </c>
      <c r="D403" s="8">
        <v>2.11</v>
      </c>
      <c r="E403" s="4">
        <v>6</v>
      </c>
      <c r="F403" s="8">
        <v>3.06</v>
      </c>
      <c r="G403" s="4">
        <v>0</v>
      </c>
      <c r="H403" s="8">
        <v>0</v>
      </c>
      <c r="I403" s="4">
        <v>0</v>
      </c>
    </row>
    <row r="404" spans="1:9" x14ac:dyDescent="0.2">
      <c r="A404" s="2">
        <v>15</v>
      </c>
      <c r="B404" s="1" t="s">
        <v>68</v>
      </c>
      <c r="C404" s="4">
        <v>5</v>
      </c>
      <c r="D404" s="8">
        <v>1.75</v>
      </c>
      <c r="E404" s="4">
        <v>3</v>
      </c>
      <c r="F404" s="8">
        <v>1.53</v>
      </c>
      <c r="G404" s="4">
        <v>2</v>
      </c>
      <c r="H404" s="8">
        <v>2.5</v>
      </c>
      <c r="I404" s="4">
        <v>0</v>
      </c>
    </row>
    <row r="405" spans="1:9" x14ac:dyDescent="0.2">
      <c r="A405" s="2">
        <v>16</v>
      </c>
      <c r="B405" s="1" t="s">
        <v>60</v>
      </c>
      <c r="C405" s="4">
        <v>4</v>
      </c>
      <c r="D405" s="8">
        <v>1.4</v>
      </c>
      <c r="E405" s="4">
        <v>1</v>
      </c>
      <c r="F405" s="8">
        <v>0.51</v>
      </c>
      <c r="G405" s="4">
        <v>3</v>
      </c>
      <c r="H405" s="8">
        <v>3.75</v>
      </c>
      <c r="I405" s="4">
        <v>0</v>
      </c>
    </row>
    <row r="406" spans="1:9" x14ac:dyDescent="0.2">
      <c r="A406" s="2">
        <v>16</v>
      </c>
      <c r="B406" s="1" t="s">
        <v>65</v>
      </c>
      <c r="C406" s="4">
        <v>4</v>
      </c>
      <c r="D406" s="8">
        <v>1.4</v>
      </c>
      <c r="E406" s="4">
        <v>4</v>
      </c>
      <c r="F406" s="8">
        <v>2.04</v>
      </c>
      <c r="G406" s="4">
        <v>0</v>
      </c>
      <c r="H406" s="8">
        <v>0</v>
      </c>
      <c r="I406" s="4">
        <v>0</v>
      </c>
    </row>
    <row r="407" spans="1:9" x14ac:dyDescent="0.2">
      <c r="A407" s="2">
        <v>18</v>
      </c>
      <c r="B407" s="1" t="s">
        <v>89</v>
      </c>
      <c r="C407" s="4">
        <v>3</v>
      </c>
      <c r="D407" s="8">
        <v>1.05</v>
      </c>
      <c r="E407" s="4">
        <v>0</v>
      </c>
      <c r="F407" s="8">
        <v>0</v>
      </c>
      <c r="G407" s="4">
        <v>3</v>
      </c>
      <c r="H407" s="8">
        <v>3.75</v>
      </c>
      <c r="I407" s="4">
        <v>0</v>
      </c>
    </row>
    <row r="408" spans="1:9" x14ac:dyDescent="0.2">
      <c r="A408" s="2">
        <v>18</v>
      </c>
      <c r="B408" s="1" t="s">
        <v>90</v>
      </c>
      <c r="C408" s="4">
        <v>3</v>
      </c>
      <c r="D408" s="8">
        <v>1.05</v>
      </c>
      <c r="E408" s="4">
        <v>1</v>
      </c>
      <c r="F408" s="8">
        <v>0.51</v>
      </c>
      <c r="G408" s="4">
        <v>2</v>
      </c>
      <c r="H408" s="8">
        <v>2.5</v>
      </c>
      <c r="I408" s="4">
        <v>0</v>
      </c>
    </row>
    <row r="409" spans="1:9" x14ac:dyDescent="0.2">
      <c r="A409" s="2">
        <v>18</v>
      </c>
      <c r="B409" s="1" t="s">
        <v>92</v>
      </c>
      <c r="C409" s="4">
        <v>3</v>
      </c>
      <c r="D409" s="8">
        <v>1.05</v>
      </c>
      <c r="E409" s="4">
        <v>3</v>
      </c>
      <c r="F409" s="8">
        <v>1.53</v>
      </c>
      <c r="G409" s="4">
        <v>0</v>
      </c>
      <c r="H409" s="8">
        <v>0</v>
      </c>
      <c r="I409" s="4">
        <v>0</v>
      </c>
    </row>
    <row r="410" spans="1:9" x14ac:dyDescent="0.2">
      <c r="A410" s="2">
        <v>18</v>
      </c>
      <c r="B410" s="1" t="s">
        <v>98</v>
      </c>
      <c r="C410" s="4">
        <v>3</v>
      </c>
      <c r="D410" s="8">
        <v>1.05</v>
      </c>
      <c r="E410" s="4">
        <v>1</v>
      </c>
      <c r="F410" s="8">
        <v>0.51</v>
      </c>
      <c r="G410" s="4">
        <v>2</v>
      </c>
      <c r="H410" s="8">
        <v>2.5</v>
      </c>
      <c r="I410" s="4">
        <v>0</v>
      </c>
    </row>
    <row r="411" spans="1:9" x14ac:dyDescent="0.2">
      <c r="A411" s="2">
        <v>18</v>
      </c>
      <c r="B411" s="1" t="s">
        <v>61</v>
      </c>
      <c r="C411" s="4">
        <v>3</v>
      </c>
      <c r="D411" s="8">
        <v>1.05</v>
      </c>
      <c r="E411" s="4">
        <v>1</v>
      </c>
      <c r="F411" s="8">
        <v>0.51</v>
      </c>
      <c r="G411" s="4">
        <v>2</v>
      </c>
      <c r="H411" s="8">
        <v>2.5</v>
      </c>
      <c r="I411" s="4">
        <v>0</v>
      </c>
    </row>
    <row r="412" spans="1:9" x14ac:dyDescent="0.2">
      <c r="A412" s="2">
        <v>18</v>
      </c>
      <c r="B412" s="1" t="s">
        <v>77</v>
      </c>
      <c r="C412" s="4">
        <v>3</v>
      </c>
      <c r="D412" s="8">
        <v>1.05</v>
      </c>
      <c r="E412" s="4">
        <v>2</v>
      </c>
      <c r="F412" s="8">
        <v>1.02</v>
      </c>
      <c r="G412" s="4">
        <v>1</v>
      </c>
      <c r="H412" s="8">
        <v>1.25</v>
      </c>
      <c r="I412" s="4">
        <v>0</v>
      </c>
    </row>
    <row r="413" spans="1:9" x14ac:dyDescent="0.2">
      <c r="A413" s="2">
        <v>18</v>
      </c>
      <c r="B413" s="1" t="s">
        <v>88</v>
      </c>
      <c r="C413" s="4">
        <v>3</v>
      </c>
      <c r="D413" s="8">
        <v>1.05</v>
      </c>
      <c r="E413" s="4">
        <v>2</v>
      </c>
      <c r="F413" s="8">
        <v>1.02</v>
      </c>
      <c r="G413" s="4">
        <v>1</v>
      </c>
      <c r="H413" s="8">
        <v>1.25</v>
      </c>
      <c r="I413" s="4">
        <v>0</v>
      </c>
    </row>
    <row r="414" spans="1:9" x14ac:dyDescent="0.2">
      <c r="A414" s="2">
        <v>18</v>
      </c>
      <c r="B414" s="1" t="s">
        <v>84</v>
      </c>
      <c r="C414" s="4">
        <v>3</v>
      </c>
      <c r="D414" s="8">
        <v>1.05</v>
      </c>
      <c r="E414" s="4">
        <v>2</v>
      </c>
      <c r="F414" s="8">
        <v>1.02</v>
      </c>
      <c r="G414" s="4">
        <v>1</v>
      </c>
      <c r="H414" s="8">
        <v>1.25</v>
      </c>
      <c r="I414" s="4">
        <v>0</v>
      </c>
    </row>
    <row r="415" spans="1:9" x14ac:dyDescent="0.2">
      <c r="A415" s="1"/>
      <c r="C415" s="4"/>
      <c r="D415" s="8"/>
      <c r="E415" s="4"/>
      <c r="F415" s="8"/>
      <c r="G415" s="4"/>
      <c r="H415" s="8"/>
      <c r="I415" s="4"/>
    </row>
    <row r="416" spans="1:9" x14ac:dyDescent="0.2">
      <c r="A416" s="1" t="s">
        <v>18</v>
      </c>
      <c r="C416" s="4"/>
      <c r="D416" s="8"/>
      <c r="E416" s="4"/>
      <c r="F416" s="8"/>
      <c r="G416" s="4"/>
      <c r="H416" s="8"/>
      <c r="I416" s="4"/>
    </row>
    <row r="417" spans="1:9" x14ac:dyDescent="0.2">
      <c r="A417" s="2">
        <v>1</v>
      </c>
      <c r="B417" s="1" t="s">
        <v>71</v>
      </c>
      <c r="C417" s="4">
        <v>101</v>
      </c>
      <c r="D417" s="8">
        <v>15.81</v>
      </c>
      <c r="E417" s="4">
        <v>92</v>
      </c>
      <c r="F417" s="8">
        <v>25.7</v>
      </c>
      <c r="G417" s="4">
        <v>9</v>
      </c>
      <c r="H417" s="8">
        <v>3.46</v>
      </c>
      <c r="I417" s="4">
        <v>0</v>
      </c>
    </row>
    <row r="418" spans="1:9" x14ac:dyDescent="0.2">
      <c r="A418" s="2">
        <v>2</v>
      </c>
      <c r="B418" s="1" t="s">
        <v>70</v>
      </c>
      <c r="C418" s="4">
        <v>60</v>
      </c>
      <c r="D418" s="8">
        <v>9.39</v>
      </c>
      <c r="E418" s="4">
        <v>53</v>
      </c>
      <c r="F418" s="8">
        <v>14.8</v>
      </c>
      <c r="G418" s="4">
        <v>7</v>
      </c>
      <c r="H418" s="8">
        <v>2.69</v>
      </c>
      <c r="I418" s="4">
        <v>0</v>
      </c>
    </row>
    <row r="419" spans="1:9" x14ac:dyDescent="0.2">
      <c r="A419" s="2">
        <v>3</v>
      </c>
      <c r="B419" s="1" t="s">
        <v>66</v>
      </c>
      <c r="C419" s="4">
        <v>51</v>
      </c>
      <c r="D419" s="8">
        <v>7.98</v>
      </c>
      <c r="E419" s="4">
        <v>25</v>
      </c>
      <c r="F419" s="8">
        <v>6.98</v>
      </c>
      <c r="G419" s="4">
        <v>25</v>
      </c>
      <c r="H419" s="8">
        <v>9.6199999999999992</v>
      </c>
      <c r="I419" s="4">
        <v>1</v>
      </c>
    </row>
    <row r="420" spans="1:9" x14ac:dyDescent="0.2">
      <c r="A420" s="2">
        <v>4</v>
      </c>
      <c r="B420" s="1" t="s">
        <v>57</v>
      </c>
      <c r="C420" s="4">
        <v>42</v>
      </c>
      <c r="D420" s="8">
        <v>6.57</v>
      </c>
      <c r="E420" s="4">
        <v>10</v>
      </c>
      <c r="F420" s="8">
        <v>2.79</v>
      </c>
      <c r="G420" s="4">
        <v>32</v>
      </c>
      <c r="H420" s="8">
        <v>12.31</v>
      </c>
      <c r="I420" s="4">
        <v>0</v>
      </c>
    </row>
    <row r="421" spans="1:9" x14ac:dyDescent="0.2">
      <c r="A421" s="2">
        <v>5</v>
      </c>
      <c r="B421" s="1" t="s">
        <v>58</v>
      </c>
      <c r="C421" s="4">
        <v>39</v>
      </c>
      <c r="D421" s="8">
        <v>6.1</v>
      </c>
      <c r="E421" s="4">
        <v>20</v>
      </c>
      <c r="F421" s="8">
        <v>5.59</v>
      </c>
      <c r="G421" s="4">
        <v>19</v>
      </c>
      <c r="H421" s="8">
        <v>7.31</v>
      </c>
      <c r="I421" s="4">
        <v>0</v>
      </c>
    </row>
    <row r="422" spans="1:9" x14ac:dyDescent="0.2">
      <c r="A422" s="2">
        <v>6</v>
      </c>
      <c r="B422" s="1" t="s">
        <v>64</v>
      </c>
      <c r="C422" s="4">
        <v>33</v>
      </c>
      <c r="D422" s="8">
        <v>5.16</v>
      </c>
      <c r="E422" s="4">
        <v>25</v>
      </c>
      <c r="F422" s="8">
        <v>6.98</v>
      </c>
      <c r="G422" s="4">
        <v>7</v>
      </c>
      <c r="H422" s="8">
        <v>2.69</v>
      </c>
      <c r="I422" s="4">
        <v>1</v>
      </c>
    </row>
    <row r="423" spans="1:9" x14ac:dyDescent="0.2">
      <c r="A423" s="2">
        <v>7</v>
      </c>
      <c r="B423" s="1" t="s">
        <v>73</v>
      </c>
      <c r="C423" s="4">
        <v>30</v>
      </c>
      <c r="D423" s="8">
        <v>4.6900000000000004</v>
      </c>
      <c r="E423" s="4">
        <v>16</v>
      </c>
      <c r="F423" s="8">
        <v>4.47</v>
      </c>
      <c r="G423" s="4">
        <v>5</v>
      </c>
      <c r="H423" s="8">
        <v>1.92</v>
      </c>
      <c r="I423" s="4">
        <v>0</v>
      </c>
    </row>
    <row r="424" spans="1:9" x14ac:dyDescent="0.2">
      <c r="A424" s="2">
        <v>8</v>
      </c>
      <c r="B424" s="1" t="s">
        <v>65</v>
      </c>
      <c r="C424" s="4">
        <v>29</v>
      </c>
      <c r="D424" s="8">
        <v>4.54</v>
      </c>
      <c r="E424" s="4">
        <v>17</v>
      </c>
      <c r="F424" s="8">
        <v>4.75</v>
      </c>
      <c r="G424" s="4">
        <v>12</v>
      </c>
      <c r="H424" s="8">
        <v>4.62</v>
      </c>
      <c r="I424" s="4">
        <v>0</v>
      </c>
    </row>
    <row r="425" spans="1:9" x14ac:dyDescent="0.2">
      <c r="A425" s="2">
        <v>8</v>
      </c>
      <c r="B425" s="1" t="s">
        <v>67</v>
      </c>
      <c r="C425" s="4">
        <v>29</v>
      </c>
      <c r="D425" s="8">
        <v>4.54</v>
      </c>
      <c r="E425" s="4">
        <v>16</v>
      </c>
      <c r="F425" s="8">
        <v>4.47</v>
      </c>
      <c r="G425" s="4">
        <v>11</v>
      </c>
      <c r="H425" s="8">
        <v>4.2300000000000004</v>
      </c>
      <c r="I425" s="4">
        <v>0</v>
      </c>
    </row>
    <row r="426" spans="1:9" x14ac:dyDescent="0.2">
      <c r="A426" s="2">
        <v>10</v>
      </c>
      <c r="B426" s="1" t="s">
        <v>59</v>
      </c>
      <c r="C426" s="4">
        <v>18</v>
      </c>
      <c r="D426" s="8">
        <v>2.82</v>
      </c>
      <c r="E426" s="4">
        <v>4</v>
      </c>
      <c r="F426" s="8">
        <v>1.1200000000000001</v>
      </c>
      <c r="G426" s="4">
        <v>14</v>
      </c>
      <c r="H426" s="8">
        <v>5.38</v>
      </c>
      <c r="I426" s="4">
        <v>0</v>
      </c>
    </row>
    <row r="427" spans="1:9" x14ac:dyDescent="0.2">
      <c r="A427" s="2">
        <v>11</v>
      </c>
      <c r="B427" s="1" t="s">
        <v>74</v>
      </c>
      <c r="C427" s="4">
        <v>17</v>
      </c>
      <c r="D427" s="8">
        <v>2.66</v>
      </c>
      <c r="E427" s="4">
        <v>17</v>
      </c>
      <c r="F427" s="8">
        <v>4.75</v>
      </c>
      <c r="G427" s="4">
        <v>0</v>
      </c>
      <c r="H427" s="8">
        <v>0</v>
      </c>
      <c r="I427" s="4">
        <v>0</v>
      </c>
    </row>
    <row r="428" spans="1:9" x14ac:dyDescent="0.2">
      <c r="A428" s="2">
        <v>12</v>
      </c>
      <c r="B428" s="1" t="s">
        <v>75</v>
      </c>
      <c r="C428" s="4">
        <v>14</v>
      </c>
      <c r="D428" s="8">
        <v>2.19</v>
      </c>
      <c r="E428" s="4">
        <v>0</v>
      </c>
      <c r="F428" s="8">
        <v>0</v>
      </c>
      <c r="G428" s="4">
        <v>9</v>
      </c>
      <c r="H428" s="8">
        <v>3.46</v>
      </c>
      <c r="I428" s="4">
        <v>0</v>
      </c>
    </row>
    <row r="429" spans="1:9" x14ac:dyDescent="0.2">
      <c r="A429" s="2">
        <v>13</v>
      </c>
      <c r="B429" s="1" t="s">
        <v>76</v>
      </c>
      <c r="C429" s="4">
        <v>12</v>
      </c>
      <c r="D429" s="8">
        <v>1.88</v>
      </c>
      <c r="E429" s="4">
        <v>10</v>
      </c>
      <c r="F429" s="8">
        <v>2.79</v>
      </c>
      <c r="G429" s="4">
        <v>2</v>
      </c>
      <c r="H429" s="8">
        <v>0.77</v>
      </c>
      <c r="I429" s="4">
        <v>0</v>
      </c>
    </row>
    <row r="430" spans="1:9" x14ac:dyDescent="0.2">
      <c r="A430" s="2">
        <v>14</v>
      </c>
      <c r="B430" s="1" t="s">
        <v>63</v>
      </c>
      <c r="C430" s="4">
        <v>11</v>
      </c>
      <c r="D430" s="8">
        <v>1.72</v>
      </c>
      <c r="E430" s="4">
        <v>9</v>
      </c>
      <c r="F430" s="8">
        <v>2.5099999999999998</v>
      </c>
      <c r="G430" s="4">
        <v>2</v>
      </c>
      <c r="H430" s="8">
        <v>0.77</v>
      </c>
      <c r="I430" s="4">
        <v>0</v>
      </c>
    </row>
    <row r="431" spans="1:9" x14ac:dyDescent="0.2">
      <c r="A431" s="2">
        <v>14</v>
      </c>
      <c r="B431" s="1" t="s">
        <v>68</v>
      </c>
      <c r="C431" s="4">
        <v>11</v>
      </c>
      <c r="D431" s="8">
        <v>1.72</v>
      </c>
      <c r="E431" s="4">
        <v>5</v>
      </c>
      <c r="F431" s="8">
        <v>1.4</v>
      </c>
      <c r="G431" s="4">
        <v>6</v>
      </c>
      <c r="H431" s="8">
        <v>2.31</v>
      </c>
      <c r="I431" s="4">
        <v>0</v>
      </c>
    </row>
    <row r="432" spans="1:9" x14ac:dyDescent="0.2">
      <c r="A432" s="2">
        <v>14</v>
      </c>
      <c r="B432" s="1" t="s">
        <v>72</v>
      </c>
      <c r="C432" s="4">
        <v>11</v>
      </c>
      <c r="D432" s="8">
        <v>1.72</v>
      </c>
      <c r="E432" s="4">
        <v>8</v>
      </c>
      <c r="F432" s="8">
        <v>2.23</v>
      </c>
      <c r="G432" s="4">
        <v>3</v>
      </c>
      <c r="H432" s="8">
        <v>1.1499999999999999</v>
      </c>
      <c r="I432" s="4">
        <v>0</v>
      </c>
    </row>
    <row r="433" spans="1:9" x14ac:dyDescent="0.2">
      <c r="A433" s="2">
        <v>17</v>
      </c>
      <c r="B433" s="1" t="s">
        <v>79</v>
      </c>
      <c r="C433" s="4">
        <v>8</v>
      </c>
      <c r="D433" s="8">
        <v>1.25</v>
      </c>
      <c r="E433" s="4">
        <v>1</v>
      </c>
      <c r="F433" s="8">
        <v>0.28000000000000003</v>
      </c>
      <c r="G433" s="4">
        <v>7</v>
      </c>
      <c r="H433" s="8">
        <v>2.69</v>
      </c>
      <c r="I433" s="4">
        <v>0</v>
      </c>
    </row>
    <row r="434" spans="1:9" x14ac:dyDescent="0.2">
      <c r="A434" s="2">
        <v>17</v>
      </c>
      <c r="B434" s="1" t="s">
        <v>69</v>
      </c>
      <c r="C434" s="4">
        <v>8</v>
      </c>
      <c r="D434" s="8">
        <v>1.25</v>
      </c>
      <c r="E434" s="4">
        <v>2</v>
      </c>
      <c r="F434" s="8">
        <v>0.56000000000000005</v>
      </c>
      <c r="G434" s="4">
        <v>5</v>
      </c>
      <c r="H434" s="8">
        <v>1.92</v>
      </c>
      <c r="I434" s="4">
        <v>0</v>
      </c>
    </row>
    <row r="435" spans="1:9" x14ac:dyDescent="0.2">
      <c r="A435" s="2">
        <v>19</v>
      </c>
      <c r="B435" s="1" t="s">
        <v>62</v>
      </c>
      <c r="C435" s="4">
        <v>7</v>
      </c>
      <c r="D435" s="8">
        <v>1.1000000000000001</v>
      </c>
      <c r="E435" s="4">
        <v>0</v>
      </c>
      <c r="F435" s="8">
        <v>0</v>
      </c>
      <c r="G435" s="4">
        <v>7</v>
      </c>
      <c r="H435" s="8">
        <v>2.69</v>
      </c>
      <c r="I435" s="4">
        <v>0</v>
      </c>
    </row>
    <row r="436" spans="1:9" x14ac:dyDescent="0.2">
      <c r="A436" s="2">
        <v>19</v>
      </c>
      <c r="B436" s="1" t="s">
        <v>77</v>
      </c>
      <c r="C436" s="4">
        <v>7</v>
      </c>
      <c r="D436" s="8">
        <v>1.1000000000000001</v>
      </c>
      <c r="E436" s="4">
        <v>0</v>
      </c>
      <c r="F436" s="8">
        <v>0</v>
      </c>
      <c r="G436" s="4">
        <v>7</v>
      </c>
      <c r="H436" s="8">
        <v>2.69</v>
      </c>
      <c r="I436" s="4">
        <v>0</v>
      </c>
    </row>
    <row r="437" spans="1:9" x14ac:dyDescent="0.2">
      <c r="A437" s="2">
        <v>19</v>
      </c>
      <c r="B437" s="1" t="s">
        <v>78</v>
      </c>
      <c r="C437" s="4">
        <v>7</v>
      </c>
      <c r="D437" s="8">
        <v>1.1000000000000001</v>
      </c>
      <c r="E437" s="4">
        <v>1</v>
      </c>
      <c r="F437" s="8">
        <v>0.28000000000000003</v>
      </c>
      <c r="G437" s="4">
        <v>6</v>
      </c>
      <c r="H437" s="8">
        <v>2.31</v>
      </c>
      <c r="I437" s="4">
        <v>0</v>
      </c>
    </row>
    <row r="438" spans="1:9" x14ac:dyDescent="0.2">
      <c r="A438" s="1"/>
      <c r="C438" s="4"/>
      <c r="D438" s="8"/>
      <c r="E438" s="4"/>
      <c r="F438" s="8"/>
      <c r="G438" s="4"/>
      <c r="H438" s="8"/>
      <c r="I438" s="4"/>
    </row>
    <row r="439" spans="1:9" x14ac:dyDescent="0.2">
      <c r="A439" s="1" t="s">
        <v>19</v>
      </c>
      <c r="C439" s="4"/>
      <c r="D439" s="8"/>
      <c r="E439" s="4"/>
      <c r="F439" s="8"/>
      <c r="G439" s="4"/>
      <c r="H439" s="8"/>
      <c r="I439" s="4"/>
    </row>
    <row r="440" spans="1:9" x14ac:dyDescent="0.2">
      <c r="A440" s="2">
        <v>1</v>
      </c>
      <c r="B440" s="1" t="s">
        <v>71</v>
      </c>
      <c r="C440" s="4">
        <v>65</v>
      </c>
      <c r="D440" s="8">
        <v>10.5</v>
      </c>
      <c r="E440" s="4">
        <v>54</v>
      </c>
      <c r="F440" s="8">
        <v>18.690000000000001</v>
      </c>
      <c r="G440" s="4">
        <v>11</v>
      </c>
      <c r="H440" s="8">
        <v>3.4</v>
      </c>
      <c r="I440" s="4">
        <v>0</v>
      </c>
    </row>
    <row r="441" spans="1:9" x14ac:dyDescent="0.2">
      <c r="A441" s="2">
        <v>2</v>
      </c>
      <c r="B441" s="1" t="s">
        <v>67</v>
      </c>
      <c r="C441" s="4">
        <v>62</v>
      </c>
      <c r="D441" s="8">
        <v>10.02</v>
      </c>
      <c r="E441" s="4">
        <v>43</v>
      </c>
      <c r="F441" s="8">
        <v>14.88</v>
      </c>
      <c r="G441" s="4">
        <v>18</v>
      </c>
      <c r="H441" s="8">
        <v>5.56</v>
      </c>
      <c r="I441" s="4">
        <v>0</v>
      </c>
    </row>
    <row r="442" spans="1:9" x14ac:dyDescent="0.2">
      <c r="A442" s="2">
        <v>3</v>
      </c>
      <c r="B442" s="1" t="s">
        <v>66</v>
      </c>
      <c r="C442" s="4">
        <v>47</v>
      </c>
      <c r="D442" s="8">
        <v>7.59</v>
      </c>
      <c r="E442" s="4">
        <v>20</v>
      </c>
      <c r="F442" s="8">
        <v>6.92</v>
      </c>
      <c r="G442" s="4">
        <v>27</v>
      </c>
      <c r="H442" s="8">
        <v>8.33</v>
      </c>
      <c r="I442" s="4">
        <v>0</v>
      </c>
    </row>
    <row r="443" spans="1:9" x14ac:dyDescent="0.2">
      <c r="A443" s="2">
        <v>4</v>
      </c>
      <c r="B443" s="1" t="s">
        <v>70</v>
      </c>
      <c r="C443" s="4">
        <v>41</v>
      </c>
      <c r="D443" s="8">
        <v>6.62</v>
      </c>
      <c r="E443" s="4">
        <v>37</v>
      </c>
      <c r="F443" s="8">
        <v>12.8</v>
      </c>
      <c r="G443" s="4">
        <v>4</v>
      </c>
      <c r="H443" s="8">
        <v>1.23</v>
      </c>
      <c r="I443" s="4">
        <v>0</v>
      </c>
    </row>
    <row r="444" spans="1:9" x14ac:dyDescent="0.2">
      <c r="A444" s="2">
        <v>5</v>
      </c>
      <c r="B444" s="1" t="s">
        <v>65</v>
      </c>
      <c r="C444" s="4">
        <v>36</v>
      </c>
      <c r="D444" s="8">
        <v>5.82</v>
      </c>
      <c r="E444" s="4">
        <v>23</v>
      </c>
      <c r="F444" s="8">
        <v>7.96</v>
      </c>
      <c r="G444" s="4">
        <v>13</v>
      </c>
      <c r="H444" s="8">
        <v>4.01</v>
      </c>
      <c r="I444" s="4">
        <v>0</v>
      </c>
    </row>
    <row r="445" spans="1:9" x14ac:dyDescent="0.2">
      <c r="A445" s="2">
        <v>6</v>
      </c>
      <c r="B445" s="1" t="s">
        <v>57</v>
      </c>
      <c r="C445" s="4">
        <v>27</v>
      </c>
      <c r="D445" s="8">
        <v>4.3600000000000003</v>
      </c>
      <c r="E445" s="4">
        <v>7</v>
      </c>
      <c r="F445" s="8">
        <v>2.42</v>
      </c>
      <c r="G445" s="4">
        <v>20</v>
      </c>
      <c r="H445" s="8">
        <v>6.17</v>
      </c>
      <c r="I445" s="4">
        <v>0</v>
      </c>
    </row>
    <row r="446" spans="1:9" x14ac:dyDescent="0.2">
      <c r="A446" s="2">
        <v>6</v>
      </c>
      <c r="B446" s="1" t="s">
        <v>59</v>
      </c>
      <c r="C446" s="4">
        <v>27</v>
      </c>
      <c r="D446" s="8">
        <v>4.3600000000000003</v>
      </c>
      <c r="E446" s="4">
        <v>6</v>
      </c>
      <c r="F446" s="8">
        <v>2.08</v>
      </c>
      <c r="G446" s="4">
        <v>21</v>
      </c>
      <c r="H446" s="8">
        <v>6.48</v>
      </c>
      <c r="I446" s="4">
        <v>0</v>
      </c>
    </row>
    <row r="447" spans="1:9" x14ac:dyDescent="0.2">
      <c r="A447" s="2">
        <v>8</v>
      </c>
      <c r="B447" s="1" t="s">
        <v>58</v>
      </c>
      <c r="C447" s="4">
        <v>22</v>
      </c>
      <c r="D447" s="8">
        <v>3.55</v>
      </c>
      <c r="E447" s="4">
        <v>8</v>
      </c>
      <c r="F447" s="8">
        <v>2.77</v>
      </c>
      <c r="G447" s="4">
        <v>14</v>
      </c>
      <c r="H447" s="8">
        <v>4.32</v>
      </c>
      <c r="I447" s="4">
        <v>0</v>
      </c>
    </row>
    <row r="448" spans="1:9" x14ac:dyDescent="0.2">
      <c r="A448" s="2">
        <v>9</v>
      </c>
      <c r="B448" s="1" t="s">
        <v>74</v>
      </c>
      <c r="C448" s="4">
        <v>18</v>
      </c>
      <c r="D448" s="8">
        <v>2.91</v>
      </c>
      <c r="E448" s="4">
        <v>13</v>
      </c>
      <c r="F448" s="8">
        <v>4.5</v>
      </c>
      <c r="G448" s="4">
        <v>5</v>
      </c>
      <c r="H448" s="8">
        <v>1.54</v>
      </c>
      <c r="I448" s="4">
        <v>0</v>
      </c>
    </row>
    <row r="449" spans="1:9" x14ac:dyDescent="0.2">
      <c r="A449" s="2">
        <v>10</v>
      </c>
      <c r="B449" s="1" t="s">
        <v>62</v>
      </c>
      <c r="C449" s="4">
        <v>16</v>
      </c>
      <c r="D449" s="8">
        <v>2.58</v>
      </c>
      <c r="E449" s="4">
        <v>0</v>
      </c>
      <c r="F449" s="8">
        <v>0</v>
      </c>
      <c r="G449" s="4">
        <v>16</v>
      </c>
      <c r="H449" s="8">
        <v>4.9400000000000004</v>
      </c>
      <c r="I449" s="4">
        <v>0</v>
      </c>
    </row>
    <row r="450" spans="1:9" x14ac:dyDescent="0.2">
      <c r="A450" s="2">
        <v>10</v>
      </c>
      <c r="B450" s="1" t="s">
        <v>73</v>
      </c>
      <c r="C450" s="4">
        <v>16</v>
      </c>
      <c r="D450" s="8">
        <v>2.58</v>
      </c>
      <c r="E450" s="4">
        <v>10</v>
      </c>
      <c r="F450" s="8">
        <v>3.46</v>
      </c>
      <c r="G450" s="4">
        <v>5</v>
      </c>
      <c r="H450" s="8">
        <v>1.54</v>
      </c>
      <c r="I450" s="4">
        <v>1</v>
      </c>
    </row>
    <row r="451" spans="1:9" x14ac:dyDescent="0.2">
      <c r="A451" s="2">
        <v>12</v>
      </c>
      <c r="B451" s="1" t="s">
        <v>79</v>
      </c>
      <c r="C451" s="4">
        <v>14</v>
      </c>
      <c r="D451" s="8">
        <v>2.2599999999999998</v>
      </c>
      <c r="E451" s="4">
        <v>1</v>
      </c>
      <c r="F451" s="8">
        <v>0.35</v>
      </c>
      <c r="G451" s="4">
        <v>13</v>
      </c>
      <c r="H451" s="8">
        <v>4.01</v>
      </c>
      <c r="I451" s="4">
        <v>0</v>
      </c>
    </row>
    <row r="452" spans="1:9" x14ac:dyDescent="0.2">
      <c r="A452" s="2">
        <v>12</v>
      </c>
      <c r="B452" s="1" t="s">
        <v>69</v>
      </c>
      <c r="C452" s="4">
        <v>14</v>
      </c>
      <c r="D452" s="8">
        <v>2.2599999999999998</v>
      </c>
      <c r="E452" s="4">
        <v>6</v>
      </c>
      <c r="F452" s="8">
        <v>2.08</v>
      </c>
      <c r="G452" s="4">
        <v>8</v>
      </c>
      <c r="H452" s="8">
        <v>2.4700000000000002</v>
      </c>
      <c r="I452" s="4">
        <v>0</v>
      </c>
    </row>
    <row r="453" spans="1:9" x14ac:dyDescent="0.2">
      <c r="A453" s="2">
        <v>14</v>
      </c>
      <c r="B453" s="1" t="s">
        <v>87</v>
      </c>
      <c r="C453" s="4">
        <v>13</v>
      </c>
      <c r="D453" s="8">
        <v>2.1</v>
      </c>
      <c r="E453" s="4">
        <v>0</v>
      </c>
      <c r="F453" s="8">
        <v>0</v>
      </c>
      <c r="G453" s="4">
        <v>13</v>
      </c>
      <c r="H453" s="8">
        <v>4.01</v>
      </c>
      <c r="I453" s="4">
        <v>0</v>
      </c>
    </row>
    <row r="454" spans="1:9" x14ac:dyDescent="0.2">
      <c r="A454" s="2">
        <v>14</v>
      </c>
      <c r="B454" s="1" t="s">
        <v>76</v>
      </c>
      <c r="C454" s="4">
        <v>13</v>
      </c>
      <c r="D454" s="8">
        <v>2.1</v>
      </c>
      <c r="E454" s="4">
        <v>8</v>
      </c>
      <c r="F454" s="8">
        <v>2.77</v>
      </c>
      <c r="G454" s="4">
        <v>5</v>
      </c>
      <c r="H454" s="8">
        <v>1.54</v>
      </c>
      <c r="I454" s="4">
        <v>0</v>
      </c>
    </row>
    <row r="455" spans="1:9" x14ac:dyDescent="0.2">
      <c r="A455" s="2">
        <v>16</v>
      </c>
      <c r="B455" s="1" t="s">
        <v>98</v>
      </c>
      <c r="C455" s="4">
        <v>12</v>
      </c>
      <c r="D455" s="8">
        <v>1.94</v>
      </c>
      <c r="E455" s="4">
        <v>4</v>
      </c>
      <c r="F455" s="8">
        <v>1.38</v>
      </c>
      <c r="G455" s="4">
        <v>8</v>
      </c>
      <c r="H455" s="8">
        <v>2.4700000000000002</v>
      </c>
      <c r="I455" s="4">
        <v>0</v>
      </c>
    </row>
    <row r="456" spans="1:9" x14ac:dyDescent="0.2">
      <c r="A456" s="2">
        <v>16</v>
      </c>
      <c r="B456" s="1" t="s">
        <v>64</v>
      </c>
      <c r="C456" s="4">
        <v>12</v>
      </c>
      <c r="D456" s="8">
        <v>1.94</v>
      </c>
      <c r="E456" s="4">
        <v>8</v>
      </c>
      <c r="F456" s="8">
        <v>2.77</v>
      </c>
      <c r="G456" s="4">
        <v>4</v>
      </c>
      <c r="H456" s="8">
        <v>1.23</v>
      </c>
      <c r="I456" s="4">
        <v>0</v>
      </c>
    </row>
    <row r="457" spans="1:9" x14ac:dyDescent="0.2">
      <c r="A457" s="2">
        <v>16</v>
      </c>
      <c r="B457" s="1" t="s">
        <v>68</v>
      </c>
      <c r="C457" s="4">
        <v>12</v>
      </c>
      <c r="D457" s="8">
        <v>1.94</v>
      </c>
      <c r="E457" s="4">
        <v>6</v>
      </c>
      <c r="F457" s="8">
        <v>2.08</v>
      </c>
      <c r="G457" s="4">
        <v>6</v>
      </c>
      <c r="H457" s="8">
        <v>1.85</v>
      </c>
      <c r="I457" s="4">
        <v>0</v>
      </c>
    </row>
    <row r="458" spans="1:9" x14ac:dyDescent="0.2">
      <c r="A458" s="2">
        <v>19</v>
      </c>
      <c r="B458" s="1" t="s">
        <v>61</v>
      </c>
      <c r="C458" s="4">
        <v>11</v>
      </c>
      <c r="D458" s="8">
        <v>1.78</v>
      </c>
      <c r="E458" s="4">
        <v>0</v>
      </c>
      <c r="F458" s="8">
        <v>0</v>
      </c>
      <c r="G458" s="4">
        <v>11</v>
      </c>
      <c r="H458" s="8">
        <v>3.4</v>
      </c>
      <c r="I458" s="4">
        <v>0</v>
      </c>
    </row>
    <row r="459" spans="1:9" x14ac:dyDescent="0.2">
      <c r="A459" s="2">
        <v>19</v>
      </c>
      <c r="B459" s="1" t="s">
        <v>75</v>
      </c>
      <c r="C459" s="4">
        <v>11</v>
      </c>
      <c r="D459" s="8">
        <v>1.78</v>
      </c>
      <c r="E459" s="4">
        <v>0</v>
      </c>
      <c r="F459" s="8">
        <v>0</v>
      </c>
      <c r="G459" s="4">
        <v>11</v>
      </c>
      <c r="H459" s="8">
        <v>3.4</v>
      </c>
      <c r="I459" s="4">
        <v>0</v>
      </c>
    </row>
    <row r="460" spans="1:9" x14ac:dyDescent="0.2">
      <c r="A460" s="1"/>
      <c r="C460" s="4"/>
      <c r="D460" s="8"/>
      <c r="E460" s="4"/>
      <c r="F460" s="8"/>
      <c r="G460" s="4"/>
      <c r="H460" s="8"/>
      <c r="I460" s="4"/>
    </row>
    <row r="461" spans="1:9" x14ac:dyDescent="0.2">
      <c r="A461" s="1" t="s">
        <v>20</v>
      </c>
      <c r="C461" s="4"/>
      <c r="D461" s="8"/>
      <c r="E461" s="4"/>
      <c r="F461" s="8"/>
      <c r="G461" s="4"/>
      <c r="H461" s="8"/>
      <c r="I461" s="4"/>
    </row>
    <row r="462" spans="1:9" x14ac:dyDescent="0.2">
      <c r="A462" s="2">
        <v>1</v>
      </c>
      <c r="B462" s="1" t="s">
        <v>71</v>
      </c>
      <c r="C462" s="4">
        <v>32</v>
      </c>
      <c r="D462" s="8">
        <v>15.24</v>
      </c>
      <c r="E462" s="4">
        <v>28</v>
      </c>
      <c r="F462" s="8">
        <v>20</v>
      </c>
      <c r="G462" s="4">
        <v>4</v>
      </c>
      <c r="H462" s="8">
        <v>6.25</v>
      </c>
      <c r="I462" s="4">
        <v>0</v>
      </c>
    </row>
    <row r="463" spans="1:9" x14ac:dyDescent="0.2">
      <c r="A463" s="2">
        <v>2</v>
      </c>
      <c r="B463" s="1" t="s">
        <v>70</v>
      </c>
      <c r="C463" s="4">
        <v>26</v>
      </c>
      <c r="D463" s="8">
        <v>12.38</v>
      </c>
      <c r="E463" s="4">
        <v>23</v>
      </c>
      <c r="F463" s="8">
        <v>16.43</v>
      </c>
      <c r="G463" s="4">
        <v>3</v>
      </c>
      <c r="H463" s="8">
        <v>4.6900000000000004</v>
      </c>
      <c r="I463" s="4">
        <v>0</v>
      </c>
    </row>
    <row r="464" spans="1:9" x14ac:dyDescent="0.2">
      <c r="A464" s="2">
        <v>3</v>
      </c>
      <c r="B464" s="1" t="s">
        <v>64</v>
      </c>
      <c r="C464" s="4">
        <v>19</v>
      </c>
      <c r="D464" s="8">
        <v>9.0500000000000007</v>
      </c>
      <c r="E464" s="4">
        <v>17</v>
      </c>
      <c r="F464" s="8">
        <v>12.14</v>
      </c>
      <c r="G464" s="4">
        <v>2</v>
      </c>
      <c r="H464" s="8">
        <v>3.13</v>
      </c>
      <c r="I464" s="4">
        <v>0</v>
      </c>
    </row>
    <row r="465" spans="1:9" x14ac:dyDescent="0.2">
      <c r="A465" s="2">
        <v>4</v>
      </c>
      <c r="B465" s="1" t="s">
        <v>66</v>
      </c>
      <c r="C465" s="4">
        <v>16</v>
      </c>
      <c r="D465" s="8">
        <v>7.62</v>
      </c>
      <c r="E465" s="4">
        <v>7</v>
      </c>
      <c r="F465" s="8">
        <v>5</v>
      </c>
      <c r="G465" s="4">
        <v>9</v>
      </c>
      <c r="H465" s="8">
        <v>14.06</v>
      </c>
      <c r="I465" s="4">
        <v>0</v>
      </c>
    </row>
    <row r="466" spans="1:9" x14ac:dyDescent="0.2">
      <c r="A466" s="2">
        <v>5</v>
      </c>
      <c r="B466" s="1" t="s">
        <v>81</v>
      </c>
      <c r="C466" s="4">
        <v>14</v>
      </c>
      <c r="D466" s="8">
        <v>6.67</v>
      </c>
      <c r="E466" s="4">
        <v>11</v>
      </c>
      <c r="F466" s="8">
        <v>7.86</v>
      </c>
      <c r="G466" s="4">
        <v>3</v>
      </c>
      <c r="H466" s="8">
        <v>4.6900000000000004</v>
      </c>
      <c r="I466" s="4">
        <v>0</v>
      </c>
    </row>
    <row r="467" spans="1:9" x14ac:dyDescent="0.2">
      <c r="A467" s="2">
        <v>6</v>
      </c>
      <c r="B467" s="1" t="s">
        <v>57</v>
      </c>
      <c r="C467" s="4">
        <v>12</v>
      </c>
      <c r="D467" s="8">
        <v>5.71</v>
      </c>
      <c r="E467" s="4">
        <v>4</v>
      </c>
      <c r="F467" s="8">
        <v>2.86</v>
      </c>
      <c r="G467" s="4">
        <v>8</v>
      </c>
      <c r="H467" s="8">
        <v>12.5</v>
      </c>
      <c r="I467" s="4">
        <v>0</v>
      </c>
    </row>
    <row r="468" spans="1:9" x14ac:dyDescent="0.2">
      <c r="A468" s="2">
        <v>7</v>
      </c>
      <c r="B468" s="1" t="s">
        <v>67</v>
      </c>
      <c r="C468" s="4">
        <v>11</v>
      </c>
      <c r="D468" s="8">
        <v>5.24</v>
      </c>
      <c r="E468" s="4">
        <v>10</v>
      </c>
      <c r="F468" s="8">
        <v>7.14</v>
      </c>
      <c r="G468" s="4">
        <v>1</v>
      </c>
      <c r="H468" s="8">
        <v>1.56</v>
      </c>
      <c r="I468" s="4">
        <v>0</v>
      </c>
    </row>
    <row r="469" spans="1:9" x14ac:dyDescent="0.2">
      <c r="A469" s="2">
        <v>8</v>
      </c>
      <c r="B469" s="1" t="s">
        <v>58</v>
      </c>
      <c r="C469" s="4">
        <v>7</v>
      </c>
      <c r="D469" s="8">
        <v>3.33</v>
      </c>
      <c r="E469" s="4">
        <v>6</v>
      </c>
      <c r="F469" s="8">
        <v>4.29</v>
      </c>
      <c r="G469" s="4">
        <v>1</v>
      </c>
      <c r="H469" s="8">
        <v>1.56</v>
      </c>
      <c r="I469" s="4">
        <v>0</v>
      </c>
    </row>
    <row r="470" spans="1:9" x14ac:dyDescent="0.2">
      <c r="A470" s="2">
        <v>8</v>
      </c>
      <c r="B470" s="1" t="s">
        <v>60</v>
      </c>
      <c r="C470" s="4">
        <v>7</v>
      </c>
      <c r="D470" s="8">
        <v>3.33</v>
      </c>
      <c r="E470" s="4">
        <v>2</v>
      </c>
      <c r="F470" s="8">
        <v>1.43</v>
      </c>
      <c r="G470" s="4">
        <v>5</v>
      </c>
      <c r="H470" s="8">
        <v>7.81</v>
      </c>
      <c r="I470" s="4">
        <v>0</v>
      </c>
    </row>
    <row r="471" spans="1:9" x14ac:dyDescent="0.2">
      <c r="A471" s="2">
        <v>10</v>
      </c>
      <c r="B471" s="1" t="s">
        <v>59</v>
      </c>
      <c r="C471" s="4">
        <v>6</v>
      </c>
      <c r="D471" s="8">
        <v>2.86</v>
      </c>
      <c r="E471" s="4">
        <v>2</v>
      </c>
      <c r="F471" s="8">
        <v>1.43</v>
      </c>
      <c r="G471" s="4">
        <v>4</v>
      </c>
      <c r="H471" s="8">
        <v>6.25</v>
      </c>
      <c r="I471" s="4">
        <v>0</v>
      </c>
    </row>
    <row r="472" spans="1:9" x14ac:dyDescent="0.2">
      <c r="A472" s="2">
        <v>11</v>
      </c>
      <c r="B472" s="1" t="s">
        <v>65</v>
      </c>
      <c r="C472" s="4">
        <v>5</v>
      </c>
      <c r="D472" s="8">
        <v>2.38</v>
      </c>
      <c r="E472" s="4">
        <v>3</v>
      </c>
      <c r="F472" s="8">
        <v>2.14</v>
      </c>
      <c r="G472" s="4">
        <v>2</v>
      </c>
      <c r="H472" s="8">
        <v>3.13</v>
      </c>
      <c r="I472" s="4">
        <v>0</v>
      </c>
    </row>
    <row r="473" spans="1:9" x14ac:dyDescent="0.2">
      <c r="A473" s="2">
        <v>11</v>
      </c>
      <c r="B473" s="1" t="s">
        <v>69</v>
      </c>
      <c r="C473" s="4">
        <v>5</v>
      </c>
      <c r="D473" s="8">
        <v>2.38</v>
      </c>
      <c r="E473" s="4">
        <v>4</v>
      </c>
      <c r="F473" s="8">
        <v>2.86</v>
      </c>
      <c r="G473" s="4">
        <v>1</v>
      </c>
      <c r="H473" s="8">
        <v>1.56</v>
      </c>
      <c r="I473" s="4">
        <v>0</v>
      </c>
    </row>
    <row r="474" spans="1:9" x14ac:dyDescent="0.2">
      <c r="A474" s="2">
        <v>11</v>
      </c>
      <c r="B474" s="1" t="s">
        <v>73</v>
      </c>
      <c r="C474" s="4">
        <v>5</v>
      </c>
      <c r="D474" s="8">
        <v>2.38</v>
      </c>
      <c r="E474" s="4">
        <v>0</v>
      </c>
      <c r="F474" s="8">
        <v>0</v>
      </c>
      <c r="G474" s="4">
        <v>2</v>
      </c>
      <c r="H474" s="8">
        <v>3.13</v>
      </c>
      <c r="I474" s="4">
        <v>0</v>
      </c>
    </row>
    <row r="475" spans="1:9" x14ac:dyDescent="0.2">
      <c r="A475" s="2">
        <v>14</v>
      </c>
      <c r="B475" s="1" t="s">
        <v>63</v>
      </c>
      <c r="C475" s="4">
        <v>4</v>
      </c>
      <c r="D475" s="8">
        <v>1.9</v>
      </c>
      <c r="E475" s="4">
        <v>4</v>
      </c>
      <c r="F475" s="8">
        <v>2.86</v>
      </c>
      <c r="G475" s="4">
        <v>0</v>
      </c>
      <c r="H475" s="8">
        <v>0</v>
      </c>
      <c r="I475" s="4">
        <v>0</v>
      </c>
    </row>
    <row r="476" spans="1:9" x14ac:dyDescent="0.2">
      <c r="A476" s="2">
        <v>14</v>
      </c>
      <c r="B476" s="1" t="s">
        <v>94</v>
      </c>
      <c r="C476" s="4">
        <v>4</v>
      </c>
      <c r="D476" s="8">
        <v>1.9</v>
      </c>
      <c r="E476" s="4">
        <v>0</v>
      </c>
      <c r="F476" s="8">
        <v>0</v>
      </c>
      <c r="G476" s="4">
        <v>4</v>
      </c>
      <c r="H476" s="8">
        <v>6.25</v>
      </c>
      <c r="I476" s="4">
        <v>0</v>
      </c>
    </row>
    <row r="477" spans="1:9" x14ac:dyDescent="0.2">
      <c r="A477" s="2">
        <v>14</v>
      </c>
      <c r="B477" s="1" t="s">
        <v>84</v>
      </c>
      <c r="C477" s="4">
        <v>4</v>
      </c>
      <c r="D477" s="8">
        <v>1.9</v>
      </c>
      <c r="E477" s="4">
        <v>4</v>
      </c>
      <c r="F477" s="8">
        <v>2.86</v>
      </c>
      <c r="G477" s="4">
        <v>0</v>
      </c>
      <c r="H477" s="8">
        <v>0</v>
      </c>
      <c r="I477" s="4">
        <v>0</v>
      </c>
    </row>
    <row r="478" spans="1:9" x14ac:dyDescent="0.2">
      <c r="A478" s="2">
        <v>17</v>
      </c>
      <c r="B478" s="1" t="s">
        <v>99</v>
      </c>
      <c r="C478" s="4">
        <v>3</v>
      </c>
      <c r="D478" s="8">
        <v>1.43</v>
      </c>
      <c r="E478" s="4">
        <v>0</v>
      </c>
      <c r="F478" s="8">
        <v>0</v>
      </c>
      <c r="G478" s="4">
        <v>3</v>
      </c>
      <c r="H478" s="8">
        <v>4.6900000000000004</v>
      </c>
      <c r="I478" s="4">
        <v>0</v>
      </c>
    </row>
    <row r="479" spans="1:9" x14ac:dyDescent="0.2">
      <c r="A479" s="2">
        <v>17</v>
      </c>
      <c r="B479" s="1" t="s">
        <v>89</v>
      </c>
      <c r="C479" s="4">
        <v>3</v>
      </c>
      <c r="D479" s="8">
        <v>1.43</v>
      </c>
      <c r="E479" s="4">
        <v>2</v>
      </c>
      <c r="F479" s="8">
        <v>1.43</v>
      </c>
      <c r="G479" s="4">
        <v>1</v>
      </c>
      <c r="H479" s="8">
        <v>1.56</v>
      </c>
      <c r="I479" s="4">
        <v>0</v>
      </c>
    </row>
    <row r="480" spans="1:9" x14ac:dyDescent="0.2">
      <c r="A480" s="2">
        <v>19</v>
      </c>
      <c r="B480" s="1" t="s">
        <v>86</v>
      </c>
      <c r="C480" s="4">
        <v>2</v>
      </c>
      <c r="D480" s="8">
        <v>0.95</v>
      </c>
      <c r="E480" s="4">
        <v>1</v>
      </c>
      <c r="F480" s="8">
        <v>0.71</v>
      </c>
      <c r="G480" s="4">
        <v>1</v>
      </c>
      <c r="H480" s="8">
        <v>1.56</v>
      </c>
      <c r="I480" s="4">
        <v>0</v>
      </c>
    </row>
    <row r="481" spans="1:9" x14ac:dyDescent="0.2">
      <c r="A481" s="2">
        <v>19</v>
      </c>
      <c r="B481" s="1" t="s">
        <v>68</v>
      </c>
      <c r="C481" s="4">
        <v>2</v>
      </c>
      <c r="D481" s="8">
        <v>0.95</v>
      </c>
      <c r="E481" s="4">
        <v>2</v>
      </c>
      <c r="F481" s="8">
        <v>1.43</v>
      </c>
      <c r="G481" s="4">
        <v>0</v>
      </c>
      <c r="H481" s="8">
        <v>0</v>
      </c>
      <c r="I481" s="4">
        <v>0</v>
      </c>
    </row>
    <row r="482" spans="1:9" x14ac:dyDescent="0.2">
      <c r="A482" s="2">
        <v>19</v>
      </c>
      <c r="B482" s="1" t="s">
        <v>72</v>
      </c>
      <c r="C482" s="4">
        <v>2</v>
      </c>
      <c r="D482" s="8">
        <v>0.95</v>
      </c>
      <c r="E482" s="4">
        <v>2</v>
      </c>
      <c r="F482" s="8">
        <v>1.43</v>
      </c>
      <c r="G482" s="4">
        <v>0</v>
      </c>
      <c r="H482" s="8">
        <v>0</v>
      </c>
      <c r="I482" s="4">
        <v>0</v>
      </c>
    </row>
    <row r="483" spans="1:9" x14ac:dyDescent="0.2">
      <c r="A483" s="2">
        <v>19</v>
      </c>
      <c r="B483" s="1" t="s">
        <v>85</v>
      </c>
      <c r="C483" s="4">
        <v>2</v>
      </c>
      <c r="D483" s="8">
        <v>0.95</v>
      </c>
      <c r="E483" s="4">
        <v>1</v>
      </c>
      <c r="F483" s="8">
        <v>0.71</v>
      </c>
      <c r="G483" s="4">
        <v>0</v>
      </c>
      <c r="H483" s="8">
        <v>0</v>
      </c>
      <c r="I483" s="4">
        <v>0</v>
      </c>
    </row>
    <row r="484" spans="1:9" x14ac:dyDescent="0.2">
      <c r="A484" s="2">
        <v>19</v>
      </c>
      <c r="B484" s="1" t="s">
        <v>76</v>
      </c>
      <c r="C484" s="4">
        <v>2</v>
      </c>
      <c r="D484" s="8">
        <v>0.95</v>
      </c>
      <c r="E484" s="4">
        <v>1</v>
      </c>
      <c r="F484" s="8">
        <v>0.71</v>
      </c>
      <c r="G484" s="4">
        <v>1</v>
      </c>
      <c r="H484" s="8">
        <v>1.56</v>
      </c>
      <c r="I484" s="4">
        <v>0</v>
      </c>
    </row>
    <row r="485" spans="1:9" x14ac:dyDescent="0.2">
      <c r="A485" s="2">
        <v>19</v>
      </c>
      <c r="B485" s="1" t="s">
        <v>82</v>
      </c>
      <c r="C485" s="4">
        <v>2</v>
      </c>
      <c r="D485" s="8">
        <v>0.95</v>
      </c>
      <c r="E485" s="4">
        <v>1</v>
      </c>
      <c r="F485" s="8">
        <v>0.71</v>
      </c>
      <c r="G485" s="4">
        <v>1</v>
      </c>
      <c r="H485" s="8">
        <v>1.56</v>
      </c>
      <c r="I485" s="4">
        <v>0</v>
      </c>
    </row>
    <row r="486" spans="1:9" x14ac:dyDescent="0.2">
      <c r="A486" s="1"/>
      <c r="C486" s="4"/>
      <c r="D486" s="8"/>
      <c r="E486" s="4"/>
      <c r="F486" s="8"/>
      <c r="G486" s="4"/>
      <c r="H486" s="8"/>
      <c r="I486" s="4"/>
    </row>
    <row r="487" spans="1:9" x14ac:dyDescent="0.2">
      <c r="A487" s="1" t="s">
        <v>21</v>
      </c>
      <c r="C487" s="4"/>
      <c r="D487" s="8"/>
      <c r="E487" s="4"/>
      <c r="F487" s="8"/>
      <c r="G487" s="4"/>
      <c r="H487" s="8"/>
      <c r="I487" s="4"/>
    </row>
    <row r="488" spans="1:9" x14ac:dyDescent="0.2">
      <c r="A488" s="2">
        <v>1</v>
      </c>
      <c r="B488" s="1" t="s">
        <v>71</v>
      </c>
      <c r="C488" s="4">
        <v>40</v>
      </c>
      <c r="D488" s="8">
        <v>14.6</v>
      </c>
      <c r="E488" s="4">
        <v>37</v>
      </c>
      <c r="F488" s="8">
        <v>25.87</v>
      </c>
      <c r="G488" s="4">
        <v>3</v>
      </c>
      <c r="H488" s="8">
        <v>2.5</v>
      </c>
      <c r="I488" s="4">
        <v>0</v>
      </c>
    </row>
    <row r="489" spans="1:9" x14ac:dyDescent="0.2">
      <c r="A489" s="2">
        <v>2</v>
      </c>
      <c r="B489" s="1" t="s">
        <v>70</v>
      </c>
      <c r="C489" s="4">
        <v>23</v>
      </c>
      <c r="D489" s="8">
        <v>8.39</v>
      </c>
      <c r="E489" s="4">
        <v>19</v>
      </c>
      <c r="F489" s="8">
        <v>13.29</v>
      </c>
      <c r="G489" s="4">
        <v>4</v>
      </c>
      <c r="H489" s="8">
        <v>3.33</v>
      </c>
      <c r="I489" s="4">
        <v>0</v>
      </c>
    </row>
    <row r="490" spans="1:9" x14ac:dyDescent="0.2">
      <c r="A490" s="2">
        <v>3</v>
      </c>
      <c r="B490" s="1" t="s">
        <v>57</v>
      </c>
      <c r="C490" s="4">
        <v>20</v>
      </c>
      <c r="D490" s="8">
        <v>7.3</v>
      </c>
      <c r="E490" s="4">
        <v>6</v>
      </c>
      <c r="F490" s="8">
        <v>4.2</v>
      </c>
      <c r="G490" s="4">
        <v>14</v>
      </c>
      <c r="H490" s="8">
        <v>11.67</v>
      </c>
      <c r="I490" s="4">
        <v>0</v>
      </c>
    </row>
    <row r="491" spans="1:9" x14ac:dyDescent="0.2">
      <c r="A491" s="2">
        <v>4</v>
      </c>
      <c r="B491" s="1" t="s">
        <v>66</v>
      </c>
      <c r="C491" s="4">
        <v>18</v>
      </c>
      <c r="D491" s="8">
        <v>6.57</v>
      </c>
      <c r="E491" s="4">
        <v>12</v>
      </c>
      <c r="F491" s="8">
        <v>8.39</v>
      </c>
      <c r="G491" s="4">
        <v>6</v>
      </c>
      <c r="H491" s="8">
        <v>5</v>
      </c>
      <c r="I491" s="4">
        <v>0</v>
      </c>
    </row>
    <row r="492" spans="1:9" x14ac:dyDescent="0.2">
      <c r="A492" s="2">
        <v>5</v>
      </c>
      <c r="B492" s="1" t="s">
        <v>64</v>
      </c>
      <c r="C492" s="4">
        <v>17</v>
      </c>
      <c r="D492" s="8">
        <v>6.2</v>
      </c>
      <c r="E492" s="4">
        <v>14</v>
      </c>
      <c r="F492" s="8">
        <v>9.7899999999999991</v>
      </c>
      <c r="G492" s="4">
        <v>1</v>
      </c>
      <c r="H492" s="8">
        <v>0.83</v>
      </c>
      <c r="I492" s="4">
        <v>2</v>
      </c>
    </row>
    <row r="493" spans="1:9" x14ac:dyDescent="0.2">
      <c r="A493" s="2">
        <v>6</v>
      </c>
      <c r="B493" s="1" t="s">
        <v>65</v>
      </c>
      <c r="C493" s="4">
        <v>15</v>
      </c>
      <c r="D493" s="8">
        <v>5.47</v>
      </c>
      <c r="E493" s="4">
        <v>11</v>
      </c>
      <c r="F493" s="8">
        <v>7.69</v>
      </c>
      <c r="G493" s="4">
        <v>4</v>
      </c>
      <c r="H493" s="8">
        <v>3.33</v>
      </c>
      <c r="I493" s="4">
        <v>0</v>
      </c>
    </row>
    <row r="494" spans="1:9" x14ac:dyDescent="0.2">
      <c r="A494" s="2">
        <v>7</v>
      </c>
      <c r="B494" s="1" t="s">
        <v>73</v>
      </c>
      <c r="C494" s="4">
        <v>12</v>
      </c>
      <c r="D494" s="8">
        <v>4.38</v>
      </c>
      <c r="E494" s="4">
        <v>3</v>
      </c>
      <c r="F494" s="8">
        <v>2.1</v>
      </c>
      <c r="G494" s="4">
        <v>2</v>
      </c>
      <c r="H494" s="8">
        <v>1.67</v>
      </c>
      <c r="I494" s="4">
        <v>0</v>
      </c>
    </row>
    <row r="495" spans="1:9" x14ac:dyDescent="0.2">
      <c r="A495" s="2">
        <v>7</v>
      </c>
      <c r="B495" s="1" t="s">
        <v>75</v>
      </c>
      <c r="C495" s="4">
        <v>12</v>
      </c>
      <c r="D495" s="8">
        <v>4.38</v>
      </c>
      <c r="E495" s="4">
        <v>0</v>
      </c>
      <c r="F495" s="8">
        <v>0</v>
      </c>
      <c r="G495" s="4">
        <v>12</v>
      </c>
      <c r="H495" s="8">
        <v>10</v>
      </c>
      <c r="I495" s="4">
        <v>0</v>
      </c>
    </row>
    <row r="496" spans="1:9" x14ac:dyDescent="0.2">
      <c r="A496" s="2">
        <v>9</v>
      </c>
      <c r="B496" s="1" t="s">
        <v>58</v>
      </c>
      <c r="C496" s="4">
        <v>10</v>
      </c>
      <c r="D496" s="8">
        <v>3.65</v>
      </c>
      <c r="E496" s="4">
        <v>7</v>
      </c>
      <c r="F496" s="8">
        <v>4.9000000000000004</v>
      </c>
      <c r="G496" s="4">
        <v>3</v>
      </c>
      <c r="H496" s="8">
        <v>2.5</v>
      </c>
      <c r="I496" s="4">
        <v>0</v>
      </c>
    </row>
    <row r="497" spans="1:9" x14ac:dyDescent="0.2">
      <c r="A497" s="2">
        <v>9</v>
      </c>
      <c r="B497" s="1" t="s">
        <v>59</v>
      </c>
      <c r="C497" s="4">
        <v>10</v>
      </c>
      <c r="D497" s="8">
        <v>3.65</v>
      </c>
      <c r="E497" s="4">
        <v>2</v>
      </c>
      <c r="F497" s="8">
        <v>1.4</v>
      </c>
      <c r="G497" s="4">
        <v>8</v>
      </c>
      <c r="H497" s="8">
        <v>6.67</v>
      </c>
      <c r="I497" s="4">
        <v>0</v>
      </c>
    </row>
    <row r="498" spans="1:9" x14ac:dyDescent="0.2">
      <c r="A498" s="2">
        <v>11</v>
      </c>
      <c r="B498" s="1" t="s">
        <v>74</v>
      </c>
      <c r="C498" s="4">
        <v>8</v>
      </c>
      <c r="D498" s="8">
        <v>2.92</v>
      </c>
      <c r="E498" s="4">
        <v>6</v>
      </c>
      <c r="F498" s="8">
        <v>4.2</v>
      </c>
      <c r="G498" s="4">
        <v>2</v>
      </c>
      <c r="H498" s="8">
        <v>1.67</v>
      </c>
      <c r="I498" s="4">
        <v>0</v>
      </c>
    </row>
    <row r="499" spans="1:9" x14ac:dyDescent="0.2">
      <c r="A499" s="2">
        <v>12</v>
      </c>
      <c r="B499" s="1" t="s">
        <v>63</v>
      </c>
      <c r="C499" s="4">
        <v>7</v>
      </c>
      <c r="D499" s="8">
        <v>2.5499999999999998</v>
      </c>
      <c r="E499" s="4">
        <v>4</v>
      </c>
      <c r="F499" s="8">
        <v>2.8</v>
      </c>
      <c r="G499" s="4">
        <v>3</v>
      </c>
      <c r="H499" s="8">
        <v>2.5</v>
      </c>
      <c r="I499" s="4">
        <v>0</v>
      </c>
    </row>
    <row r="500" spans="1:9" x14ac:dyDescent="0.2">
      <c r="A500" s="2">
        <v>13</v>
      </c>
      <c r="B500" s="1" t="s">
        <v>61</v>
      </c>
      <c r="C500" s="4">
        <v>6</v>
      </c>
      <c r="D500" s="8">
        <v>2.19</v>
      </c>
      <c r="E500" s="4">
        <v>1</v>
      </c>
      <c r="F500" s="8">
        <v>0.7</v>
      </c>
      <c r="G500" s="4">
        <v>5</v>
      </c>
      <c r="H500" s="8">
        <v>4.17</v>
      </c>
      <c r="I500" s="4">
        <v>0</v>
      </c>
    </row>
    <row r="501" spans="1:9" x14ac:dyDescent="0.2">
      <c r="A501" s="2">
        <v>13</v>
      </c>
      <c r="B501" s="1" t="s">
        <v>67</v>
      </c>
      <c r="C501" s="4">
        <v>6</v>
      </c>
      <c r="D501" s="8">
        <v>2.19</v>
      </c>
      <c r="E501" s="4">
        <v>1</v>
      </c>
      <c r="F501" s="8">
        <v>0.7</v>
      </c>
      <c r="G501" s="4">
        <v>4</v>
      </c>
      <c r="H501" s="8">
        <v>3.33</v>
      </c>
      <c r="I501" s="4">
        <v>0</v>
      </c>
    </row>
    <row r="502" spans="1:9" x14ac:dyDescent="0.2">
      <c r="A502" s="2">
        <v>13</v>
      </c>
      <c r="B502" s="1" t="s">
        <v>69</v>
      </c>
      <c r="C502" s="4">
        <v>6</v>
      </c>
      <c r="D502" s="8">
        <v>2.19</v>
      </c>
      <c r="E502" s="4">
        <v>3</v>
      </c>
      <c r="F502" s="8">
        <v>2.1</v>
      </c>
      <c r="G502" s="4">
        <v>3</v>
      </c>
      <c r="H502" s="8">
        <v>2.5</v>
      </c>
      <c r="I502" s="4">
        <v>0</v>
      </c>
    </row>
    <row r="503" spans="1:9" x14ac:dyDescent="0.2">
      <c r="A503" s="2">
        <v>13</v>
      </c>
      <c r="B503" s="1" t="s">
        <v>88</v>
      </c>
      <c r="C503" s="4">
        <v>6</v>
      </c>
      <c r="D503" s="8">
        <v>2.19</v>
      </c>
      <c r="E503" s="4">
        <v>0</v>
      </c>
      <c r="F503" s="8">
        <v>0</v>
      </c>
      <c r="G503" s="4">
        <v>5</v>
      </c>
      <c r="H503" s="8">
        <v>4.17</v>
      </c>
      <c r="I503" s="4">
        <v>0</v>
      </c>
    </row>
    <row r="504" spans="1:9" x14ac:dyDescent="0.2">
      <c r="A504" s="2">
        <v>17</v>
      </c>
      <c r="B504" s="1" t="s">
        <v>83</v>
      </c>
      <c r="C504" s="4">
        <v>4</v>
      </c>
      <c r="D504" s="8">
        <v>1.46</v>
      </c>
      <c r="E504" s="4">
        <v>1</v>
      </c>
      <c r="F504" s="8">
        <v>0.7</v>
      </c>
      <c r="G504" s="4">
        <v>3</v>
      </c>
      <c r="H504" s="8">
        <v>2.5</v>
      </c>
      <c r="I504" s="4">
        <v>0</v>
      </c>
    </row>
    <row r="505" spans="1:9" x14ac:dyDescent="0.2">
      <c r="A505" s="2">
        <v>17</v>
      </c>
      <c r="B505" s="1" t="s">
        <v>72</v>
      </c>
      <c r="C505" s="4">
        <v>4</v>
      </c>
      <c r="D505" s="8">
        <v>1.46</v>
      </c>
      <c r="E505" s="4">
        <v>2</v>
      </c>
      <c r="F505" s="8">
        <v>1.4</v>
      </c>
      <c r="G505" s="4">
        <v>2</v>
      </c>
      <c r="H505" s="8">
        <v>1.67</v>
      </c>
      <c r="I505" s="4">
        <v>0</v>
      </c>
    </row>
    <row r="506" spans="1:9" x14ac:dyDescent="0.2">
      <c r="A506" s="2">
        <v>19</v>
      </c>
      <c r="B506" s="1" t="s">
        <v>100</v>
      </c>
      <c r="C506" s="4">
        <v>3</v>
      </c>
      <c r="D506" s="8">
        <v>1.0900000000000001</v>
      </c>
      <c r="E506" s="4">
        <v>1</v>
      </c>
      <c r="F506" s="8">
        <v>0.7</v>
      </c>
      <c r="G506" s="4">
        <v>2</v>
      </c>
      <c r="H506" s="8">
        <v>1.67</v>
      </c>
      <c r="I506" s="4">
        <v>0</v>
      </c>
    </row>
    <row r="507" spans="1:9" x14ac:dyDescent="0.2">
      <c r="A507" s="2">
        <v>19</v>
      </c>
      <c r="B507" s="1" t="s">
        <v>92</v>
      </c>
      <c r="C507" s="4">
        <v>3</v>
      </c>
      <c r="D507" s="8">
        <v>1.0900000000000001</v>
      </c>
      <c r="E507" s="4">
        <v>1</v>
      </c>
      <c r="F507" s="8">
        <v>0.7</v>
      </c>
      <c r="G507" s="4">
        <v>2</v>
      </c>
      <c r="H507" s="8">
        <v>1.67</v>
      </c>
      <c r="I507" s="4">
        <v>0</v>
      </c>
    </row>
    <row r="508" spans="1:9" x14ac:dyDescent="0.2">
      <c r="A508" s="2">
        <v>19</v>
      </c>
      <c r="B508" s="1" t="s">
        <v>98</v>
      </c>
      <c r="C508" s="4">
        <v>3</v>
      </c>
      <c r="D508" s="8">
        <v>1.0900000000000001</v>
      </c>
      <c r="E508" s="4">
        <v>0</v>
      </c>
      <c r="F508" s="8">
        <v>0</v>
      </c>
      <c r="G508" s="4">
        <v>3</v>
      </c>
      <c r="H508" s="8">
        <v>2.5</v>
      </c>
      <c r="I508" s="4">
        <v>0</v>
      </c>
    </row>
    <row r="509" spans="1:9" x14ac:dyDescent="0.2">
      <c r="A509" s="2">
        <v>19</v>
      </c>
      <c r="B509" s="1" t="s">
        <v>79</v>
      </c>
      <c r="C509" s="4">
        <v>3</v>
      </c>
      <c r="D509" s="8">
        <v>1.0900000000000001</v>
      </c>
      <c r="E509" s="4">
        <v>1</v>
      </c>
      <c r="F509" s="8">
        <v>0.7</v>
      </c>
      <c r="G509" s="4">
        <v>2</v>
      </c>
      <c r="H509" s="8">
        <v>1.67</v>
      </c>
      <c r="I509" s="4">
        <v>0</v>
      </c>
    </row>
    <row r="510" spans="1:9" x14ac:dyDescent="0.2">
      <c r="A510" s="2">
        <v>19</v>
      </c>
      <c r="B510" s="1" t="s">
        <v>76</v>
      </c>
      <c r="C510" s="4">
        <v>3</v>
      </c>
      <c r="D510" s="8">
        <v>1.0900000000000001</v>
      </c>
      <c r="E510" s="4">
        <v>2</v>
      </c>
      <c r="F510" s="8">
        <v>1.4</v>
      </c>
      <c r="G510" s="4">
        <v>1</v>
      </c>
      <c r="H510" s="8">
        <v>0.83</v>
      </c>
      <c r="I510" s="4">
        <v>0</v>
      </c>
    </row>
    <row r="511" spans="1:9" x14ac:dyDescent="0.2">
      <c r="A511" s="2">
        <v>19</v>
      </c>
      <c r="B511" s="1" t="s">
        <v>84</v>
      </c>
      <c r="C511" s="4">
        <v>3</v>
      </c>
      <c r="D511" s="8">
        <v>1.0900000000000001</v>
      </c>
      <c r="E511" s="4">
        <v>1</v>
      </c>
      <c r="F511" s="8">
        <v>0.7</v>
      </c>
      <c r="G511" s="4">
        <v>2</v>
      </c>
      <c r="H511" s="8">
        <v>1.67</v>
      </c>
      <c r="I511" s="4">
        <v>0</v>
      </c>
    </row>
    <row r="512" spans="1:9" x14ac:dyDescent="0.2">
      <c r="A512" s="1"/>
      <c r="C512" s="4"/>
      <c r="D512" s="8"/>
      <c r="E512" s="4"/>
      <c r="F512" s="8"/>
      <c r="G512" s="4"/>
      <c r="H512" s="8"/>
      <c r="I512" s="4"/>
    </row>
    <row r="513" spans="1:9" x14ac:dyDescent="0.2">
      <c r="A513" s="1" t="s">
        <v>22</v>
      </c>
      <c r="C513" s="4"/>
      <c r="D513" s="8"/>
      <c r="E513" s="4"/>
      <c r="F513" s="8"/>
      <c r="G513" s="4"/>
      <c r="H513" s="8"/>
      <c r="I513" s="4"/>
    </row>
    <row r="514" spans="1:9" x14ac:dyDescent="0.2">
      <c r="A514" s="2">
        <v>1</v>
      </c>
      <c r="B514" s="1" t="s">
        <v>70</v>
      </c>
      <c r="C514" s="4">
        <v>29</v>
      </c>
      <c r="D514" s="8">
        <v>12.5</v>
      </c>
      <c r="E514" s="4">
        <v>25</v>
      </c>
      <c r="F514" s="8">
        <v>17.12</v>
      </c>
      <c r="G514" s="4">
        <v>4</v>
      </c>
      <c r="H514" s="8">
        <v>4.82</v>
      </c>
      <c r="I514" s="4">
        <v>0</v>
      </c>
    </row>
    <row r="515" spans="1:9" x14ac:dyDescent="0.2">
      <c r="A515" s="2">
        <v>2</v>
      </c>
      <c r="B515" s="1" t="s">
        <v>71</v>
      </c>
      <c r="C515" s="4">
        <v>23</v>
      </c>
      <c r="D515" s="8">
        <v>9.91</v>
      </c>
      <c r="E515" s="4">
        <v>22</v>
      </c>
      <c r="F515" s="8">
        <v>15.07</v>
      </c>
      <c r="G515" s="4">
        <v>1</v>
      </c>
      <c r="H515" s="8">
        <v>1.2</v>
      </c>
      <c r="I515" s="4">
        <v>0</v>
      </c>
    </row>
    <row r="516" spans="1:9" x14ac:dyDescent="0.2">
      <c r="A516" s="2">
        <v>3</v>
      </c>
      <c r="B516" s="1" t="s">
        <v>64</v>
      </c>
      <c r="C516" s="4">
        <v>19</v>
      </c>
      <c r="D516" s="8">
        <v>8.19</v>
      </c>
      <c r="E516" s="4">
        <v>15</v>
      </c>
      <c r="F516" s="8">
        <v>10.27</v>
      </c>
      <c r="G516" s="4">
        <v>4</v>
      </c>
      <c r="H516" s="8">
        <v>4.82</v>
      </c>
      <c r="I516" s="4">
        <v>0</v>
      </c>
    </row>
    <row r="517" spans="1:9" x14ac:dyDescent="0.2">
      <c r="A517" s="2">
        <v>4</v>
      </c>
      <c r="B517" s="1" t="s">
        <v>66</v>
      </c>
      <c r="C517" s="4">
        <v>18</v>
      </c>
      <c r="D517" s="8">
        <v>7.76</v>
      </c>
      <c r="E517" s="4">
        <v>10</v>
      </c>
      <c r="F517" s="8">
        <v>6.85</v>
      </c>
      <c r="G517" s="4">
        <v>8</v>
      </c>
      <c r="H517" s="8">
        <v>9.64</v>
      </c>
      <c r="I517" s="4">
        <v>0</v>
      </c>
    </row>
    <row r="518" spans="1:9" x14ac:dyDescent="0.2">
      <c r="A518" s="2">
        <v>5</v>
      </c>
      <c r="B518" s="1" t="s">
        <v>58</v>
      </c>
      <c r="C518" s="4">
        <v>17</v>
      </c>
      <c r="D518" s="8">
        <v>7.33</v>
      </c>
      <c r="E518" s="4">
        <v>11</v>
      </c>
      <c r="F518" s="8">
        <v>7.53</v>
      </c>
      <c r="G518" s="4">
        <v>6</v>
      </c>
      <c r="H518" s="8">
        <v>7.23</v>
      </c>
      <c r="I518" s="4">
        <v>0</v>
      </c>
    </row>
    <row r="519" spans="1:9" x14ac:dyDescent="0.2">
      <c r="A519" s="2">
        <v>6</v>
      </c>
      <c r="B519" s="1" t="s">
        <v>67</v>
      </c>
      <c r="C519" s="4">
        <v>16</v>
      </c>
      <c r="D519" s="8">
        <v>6.9</v>
      </c>
      <c r="E519" s="4">
        <v>13</v>
      </c>
      <c r="F519" s="8">
        <v>8.9</v>
      </c>
      <c r="G519" s="4">
        <v>1</v>
      </c>
      <c r="H519" s="8">
        <v>1.2</v>
      </c>
      <c r="I519" s="4">
        <v>0</v>
      </c>
    </row>
    <row r="520" spans="1:9" x14ac:dyDescent="0.2">
      <c r="A520" s="2">
        <v>7</v>
      </c>
      <c r="B520" s="1" t="s">
        <v>57</v>
      </c>
      <c r="C520" s="4">
        <v>11</v>
      </c>
      <c r="D520" s="8">
        <v>4.74</v>
      </c>
      <c r="E520" s="4">
        <v>6</v>
      </c>
      <c r="F520" s="8">
        <v>4.1100000000000003</v>
      </c>
      <c r="G520" s="4">
        <v>5</v>
      </c>
      <c r="H520" s="8">
        <v>6.02</v>
      </c>
      <c r="I520" s="4">
        <v>0</v>
      </c>
    </row>
    <row r="521" spans="1:9" x14ac:dyDescent="0.2">
      <c r="A521" s="2">
        <v>8</v>
      </c>
      <c r="B521" s="1" t="s">
        <v>59</v>
      </c>
      <c r="C521" s="4">
        <v>9</v>
      </c>
      <c r="D521" s="8">
        <v>3.88</v>
      </c>
      <c r="E521" s="4">
        <v>3</v>
      </c>
      <c r="F521" s="8">
        <v>2.0499999999999998</v>
      </c>
      <c r="G521" s="4">
        <v>6</v>
      </c>
      <c r="H521" s="8">
        <v>7.23</v>
      </c>
      <c r="I521" s="4">
        <v>0</v>
      </c>
    </row>
    <row r="522" spans="1:9" x14ac:dyDescent="0.2">
      <c r="A522" s="2">
        <v>9</v>
      </c>
      <c r="B522" s="1" t="s">
        <v>65</v>
      </c>
      <c r="C522" s="4">
        <v>6</v>
      </c>
      <c r="D522" s="8">
        <v>2.59</v>
      </c>
      <c r="E522" s="4">
        <v>5</v>
      </c>
      <c r="F522" s="8">
        <v>3.42</v>
      </c>
      <c r="G522" s="4">
        <v>1</v>
      </c>
      <c r="H522" s="8">
        <v>1.2</v>
      </c>
      <c r="I522" s="4">
        <v>0</v>
      </c>
    </row>
    <row r="523" spans="1:9" x14ac:dyDescent="0.2">
      <c r="A523" s="2">
        <v>9</v>
      </c>
      <c r="B523" s="1" t="s">
        <v>74</v>
      </c>
      <c r="C523" s="4">
        <v>6</v>
      </c>
      <c r="D523" s="8">
        <v>2.59</v>
      </c>
      <c r="E523" s="4">
        <v>5</v>
      </c>
      <c r="F523" s="8">
        <v>3.42</v>
      </c>
      <c r="G523" s="4">
        <v>1</v>
      </c>
      <c r="H523" s="8">
        <v>1.2</v>
      </c>
      <c r="I523" s="4">
        <v>0</v>
      </c>
    </row>
    <row r="524" spans="1:9" x14ac:dyDescent="0.2">
      <c r="A524" s="2">
        <v>9</v>
      </c>
      <c r="B524" s="1" t="s">
        <v>75</v>
      </c>
      <c r="C524" s="4">
        <v>6</v>
      </c>
      <c r="D524" s="8">
        <v>2.59</v>
      </c>
      <c r="E524" s="4">
        <v>0</v>
      </c>
      <c r="F524" s="8">
        <v>0</v>
      </c>
      <c r="G524" s="4">
        <v>6</v>
      </c>
      <c r="H524" s="8">
        <v>7.23</v>
      </c>
      <c r="I524" s="4">
        <v>0</v>
      </c>
    </row>
    <row r="525" spans="1:9" x14ac:dyDescent="0.2">
      <c r="A525" s="2">
        <v>12</v>
      </c>
      <c r="B525" s="1" t="s">
        <v>86</v>
      </c>
      <c r="C525" s="4">
        <v>5</v>
      </c>
      <c r="D525" s="8">
        <v>2.16</v>
      </c>
      <c r="E525" s="4">
        <v>1</v>
      </c>
      <c r="F525" s="8">
        <v>0.68</v>
      </c>
      <c r="G525" s="4">
        <v>4</v>
      </c>
      <c r="H525" s="8">
        <v>4.82</v>
      </c>
      <c r="I525" s="4">
        <v>0</v>
      </c>
    </row>
    <row r="526" spans="1:9" x14ac:dyDescent="0.2">
      <c r="A526" s="2">
        <v>12</v>
      </c>
      <c r="B526" s="1" t="s">
        <v>69</v>
      </c>
      <c r="C526" s="4">
        <v>5</v>
      </c>
      <c r="D526" s="8">
        <v>2.16</v>
      </c>
      <c r="E526" s="4">
        <v>3</v>
      </c>
      <c r="F526" s="8">
        <v>2.0499999999999998</v>
      </c>
      <c r="G526" s="4">
        <v>2</v>
      </c>
      <c r="H526" s="8">
        <v>2.41</v>
      </c>
      <c r="I526" s="4">
        <v>0</v>
      </c>
    </row>
    <row r="527" spans="1:9" x14ac:dyDescent="0.2">
      <c r="A527" s="2">
        <v>14</v>
      </c>
      <c r="B527" s="1" t="s">
        <v>77</v>
      </c>
      <c r="C527" s="4">
        <v>4</v>
      </c>
      <c r="D527" s="8">
        <v>1.72</v>
      </c>
      <c r="E527" s="4">
        <v>2</v>
      </c>
      <c r="F527" s="8">
        <v>1.37</v>
      </c>
      <c r="G527" s="4">
        <v>2</v>
      </c>
      <c r="H527" s="8">
        <v>2.41</v>
      </c>
      <c r="I527" s="4">
        <v>0</v>
      </c>
    </row>
    <row r="528" spans="1:9" x14ac:dyDescent="0.2">
      <c r="A528" s="2">
        <v>14</v>
      </c>
      <c r="B528" s="1" t="s">
        <v>87</v>
      </c>
      <c r="C528" s="4">
        <v>4</v>
      </c>
      <c r="D528" s="8">
        <v>1.72</v>
      </c>
      <c r="E528" s="4">
        <v>0</v>
      </c>
      <c r="F528" s="8">
        <v>0</v>
      </c>
      <c r="G528" s="4">
        <v>4</v>
      </c>
      <c r="H528" s="8">
        <v>4.82</v>
      </c>
      <c r="I528" s="4">
        <v>0</v>
      </c>
    </row>
    <row r="529" spans="1:9" x14ac:dyDescent="0.2">
      <c r="A529" s="2">
        <v>14</v>
      </c>
      <c r="B529" s="1" t="s">
        <v>73</v>
      </c>
      <c r="C529" s="4">
        <v>4</v>
      </c>
      <c r="D529" s="8">
        <v>1.72</v>
      </c>
      <c r="E529" s="4">
        <v>3</v>
      </c>
      <c r="F529" s="8">
        <v>2.0499999999999998</v>
      </c>
      <c r="G529" s="4">
        <v>0</v>
      </c>
      <c r="H529" s="8">
        <v>0</v>
      </c>
      <c r="I529" s="4">
        <v>0</v>
      </c>
    </row>
    <row r="530" spans="1:9" x14ac:dyDescent="0.2">
      <c r="A530" s="2">
        <v>17</v>
      </c>
      <c r="B530" s="1" t="s">
        <v>60</v>
      </c>
      <c r="C530" s="4">
        <v>3</v>
      </c>
      <c r="D530" s="8">
        <v>1.29</v>
      </c>
      <c r="E530" s="4">
        <v>2</v>
      </c>
      <c r="F530" s="8">
        <v>1.37</v>
      </c>
      <c r="G530" s="4">
        <v>1</v>
      </c>
      <c r="H530" s="8">
        <v>1.2</v>
      </c>
      <c r="I530" s="4">
        <v>0</v>
      </c>
    </row>
    <row r="531" spans="1:9" x14ac:dyDescent="0.2">
      <c r="A531" s="2">
        <v>17</v>
      </c>
      <c r="B531" s="1" t="s">
        <v>89</v>
      </c>
      <c r="C531" s="4">
        <v>3</v>
      </c>
      <c r="D531" s="8">
        <v>1.29</v>
      </c>
      <c r="E531" s="4">
        <v>0</v>
      </c>
      <c r="F531" s="8">
        <v>0</v>
      </c>
      <c r="G531" s="4">
        <v>3</v>
      </c>
      <c r="H531" s="8">
        <v>3.61</v>
      </c>
      <c r="I531" s="4">
        <v>0</v>
      </c>
    </row>
    <row r="532" spans="1:9" x14ac:dyDescent="0.2">
      <c r="A532" s="2">
        <v>17</v>
      </c>
      <c r="B532" s="1" t="s">
        <v>83</v>
      </c>
      <c r="C532" s="4">
        <v>3</v>
      </c>
      <c r="D532" s="8">
        <v>1.29</v>
      </c>
      <c r="E532" s="4">
        <v>2</v>
      </c>
      <c r="F532" s="8">
        <v>1.37</v>
      </c>
      <c r="G532" s="4">
        <v>1</v>
      </c>
      <c r="H532" s="8">
        <v>1.2</v>
      </c>
      <c r="I532" s="4">
        <v>0</v>
      </c>
    </row>
    <row r="533" spans="1:9" x14ac:dyDescent="0.2">
      <c r="A533" s="2">
        <v>17</v>
      </c>
      <c r="B533" s="1" t="s">
        <v>68</v>
      </c>
      <c r="C533" s="4">
        <v>3</v>
      </c>
      <c r="D533" s="8">
        <v>1.29</v>
      </c>
      <c r="E533" s="4">
        <v>3</v>
      </c>
      <c r="F533" s="8">
        <v>2.0499999999999998</v>
      </c>
      <c r="G533" s="4">
        <v>0</v>
      </c>
      <c r="H533" s="8">
        <v>0</v>
      </c>
      <c r="I533" s="4">
        <v>0</v>
      </c>
    </row>
    <row r="534" spans="1:9" x14ac:dyDescent="0.2">
      <c r="A534" s="2">
        <v>17</v>
      </c>
      <c r="B534" s="1" t="s">
        <v>81</v>
      </c>
      <c r="C534" s="4">
        <v>3</v>
      </c>
      <c r="D534" s="8">
        <v>1.29</v>
      </c>
      <c r="E534" s="4">
        <v>0</v>
      </c>
      <c r="F534" s="8">
        <v>0</v>
      </c>
      <c r="G534" s="4">
        <v>3</v>
      </c>
      <c r="H534" s="8">
        <v>3.61</v>
      </c>
      <c r="I534" s="4">
        <v>0</v>
      </c>
    </row>
    <row r="535" spans="1:9" x14ac:dyDescent="0.2">
      <c r="A535" s="2">
        <v>17</v>
      </c>
      <c r="B535" s="1" t="s">
        <v>76</v>
      </c>
      <c r="C535" s="4">
        <v>3</v>
      </c>
      <c r="D535" s="8">
        <v>1.29</v>
      </c>
      <c r="E535" s="4">
        <v>0</v>
      </c>
      <c r="F535" s="8">
        <v>0</v>
      </c>
      <c r="G535" s="4">
        <v>3</v>
      </c>
      <c r="H535" s="8">
        <v>3.61</v>
      </c>
      <c r="I535" s="4">
        <v>0</v>
      </c>
    </row>
    <row r="536" spans="1:9" x14ac:dyDescent="0.2">
      <c r="A536" s="1"/>
      <c r="C536" s="4"/>
      <c r="D536" s="8"/>
      <c r="E536" s="4"/>
      <c r="F536" s="8"/>
      <c r="G536" s="4"/>
      <c r="H536" s="8"/>
      <c r="I536" s="4"/>
    </row>
    <row r="537" spans="1:9" x14ac:dyDescent="0.2">
      <c r="A537" s="1" t="s">
        <v>23</v>
      </c>
      <c r="C537" s="4"/>
      <c r="D537" s="8"/>
      <c r="E537" s="4"/>
      <c r="F537" s="8"/>
      <c r="G537" s="4"/>
      <c r="H537" s="8"/>
      <c r="I537" s="4"/>
    </row>
    <row r="538" spans="1:9" x14ac:dyDescent="0.2">
      <c r="A538" s="2">
        <v>1</v>
      </c>
      <c r="B538" s="1" t="s">
        <v>71</v>
      </c>
      <c r="C538" s="4">
        <v>15</v>
      </c>
      <c r="D538" s="8">
        <v>14.42</v>
      </c>
      <c r="E538" s="4">
        <v>14</v>
      </c>
      <c r="F538" s="8">
        <v>20.29</v>
      </c>
      <c r="G538" s="4">
        <v>1</v>
      </c>
      <c r="H538" s="8">
        <v>3.57</v>
      </c>
      <c r="I538" s="4">
        <v>0</v>
      </c>
    </row>
    <row r="539" spans="1:9" x14ac:dyDescent="0.2">
      <c r="A539" s="2">
        <v>2</v>
      </c>
      <c r="B539" s="1" t="s">
        <v>66</v>
      </c>
      <c r="C539" s="4">
        <v>13</v>
      </c>
      <c r="D539" s="8">
        <v>12.5</v>
      </c>
      <c r="E539" s="4">
        <v>12</v>
      </c>
      <c r="F539" s="8">
        <v>17.39</v>
      </c>
      <c r="G539" s="4">
        <v>1</v>
      </c>
      <c r="H539" s="8">
        <v>3.57</v>
      </c>
      <c r="I539" s="4">
        <v>0</v>
      </c>
    </row>
    <row r="540" spans="1:9" x14ac:dyDescent="0.2">
      <c r="A540" s="2">
        <v>3</v>
      </c>
      <c r="B540" s="1" t="s">
        <v>57</v>
      </c>
      <c r="C540" s="4">
        <v>12</v>
      </c>
      <c r="D540" s="8">
        <v>11.54</v>
      </c>
      <c r="E540" s="4">
        <v>2</v>
      </c>
      <c r="F540" s="8">
        <v>2.9</v>
      </c>
      <c r="G540" s="4">
        <v>10</v>
      </c>
      <c r="H540" s="8">
        <v>35.71</v>
      </c>
      <c r="I540" s="4">
        <v>0</v>
      </c>
    </row>
    <row r="541" spans="1:9" x14ac:dyDescent="0.2">
      <c r="A541" s="2">
        <v>3</v>
      </c>
      <c r="B541" s="1" t="s">
        <v>64</v>
      </c>
      <c r="C541" s="4">
        <v>12</v>
      </c>
      <c r="D541" s="8">
        <v>11.54</v>
      </c>
      <c r="E541" s="4">
        <v>11</v>
      </c>
      <c r="F541" s="8">
        <v>15.94</v>
      </c>
      <c r="G541" s="4">
        <v>1</v>
      </c>
      <c r="H541" s="8">
        <v>3.57</v>
      </c>
      <c r="I541" s="4">
        <v>0</v>
      </c>
    </row>
    <row r="542" spans="1:9" x14ac:dyDescent="0.2">
      <c r="A542" s="2">
        <v>5</v>
      </c>
      <c r="B542" s="1" t="s">
        <v>70</v>
      </c>
      <c r="C542" s="4">
        <v>8</v>
      </c>
      <c r="D542" s="8">
        <v>7.69</v>
      </c>
      <c r="E542" s="4">
        <v>7</v>
      </c>
      <c r="F542" s="8">
        <v>10.14</v>
      </c>
      <c r="G542" s="4">
        <v>1</v>
      </c>
      <c r="H542" s="8">
        <v>3.57</v>
      </c>
      <c r="I542" s="4">
        <v>0</v>
      </c>
    </row>
    <row r="543" spans="1:9" x14ac:dyDescent="0.2">
      <c r="A543" s="2">
        <v>6</v>
      </c>
      <c r="B543" s="1" t="s">
        <v>58</v>
      </c>
      <c r="C543" s="4">
        <v>5</v>
      </c>
      <c r="D543" s="8">
        <v>4.8099999999999996</v>
      </c>
      <c r="E543" s="4">
        <v>3</v>
      </c>
      <c r="F543" s="8">
        <v>4.3499999999999996</v>
      </c>
      <c r="G543" s="4">
        <v>2</v>
      </c>
      <c r="H543" s="8">
        <v>7.14</v>
      </c>
      <c r="I543" s="4">
        <v>0</v>
      </c>
    </row>
    <row r="544" spans="1:9" x14ac:dyDescent="0.2">
      <c r="A544" s="2">
        <v>6</v>
      </c>
      <c r="B544" s="1" t="s">
        <v>73</v>
      </c>
      <c r="C544" s="4">
        <v>5</v>
      </c>
      <c r="D544" s="8">
        <v>4.8099999999999996</v>
      </c>
      <c r="E544" s="4">
        <v>0</v>
      </c>
      <c r="F544" s="8">
        <v>0</v>
      </c>
      <c r="G544" s="4">
        <v>0</v>
      </c>
      <c r="H544" s="8">
        <v>0</v>
      </c>
      <c r="I544" s="4">
        <v>0</v>
      </c>
    </row>
    <row r="545" spans="1:9" x14ac:dyDescent="0.2">
      <c r="A545" s="2">
        <v>8</v>
      </c>
      <c r="B545" s="1" t="s">
        <v>60</v>
      </c>
      <c r="C545" s="4">
        <v>3</v>
      </c>
      <c r="D545" s="8">
        <v>2.88</v>
      </c>
      <c r="E545" s="4">
        <v>2</v>
      </c>
      <c r="F545" s="8">
        <v>2.9</v>
      </c>
      <c r="G545" s="4">
        <v>1</v>
      </c>
      <c r="H545" s="8">
        <v>3.57</v>
      </c>
      <c r="I545" s="4">
        <v>0</v>
      </c>
    </row>
    <row r="546" spans="1:9" x14ac:dyDescent="0.2">
      <c r="A546" s="2">
        <v>8</v>
      </c>
      <c r="B546" s="1" t="s">
        <v>89</v>
      </c>
      <c r="C546" s="4">
        <v>3</v>
      </c>
      <c r="D546" s="8">
        <v>2.88</v>
      </c>
      <c r="E546" s="4">
        <v>2</v>
      </c>
      <c r="F546" s="8">
        <v>2.9</v>
      </c>
      <c r="G546" s="4">
        <v>1</v>
      </c>
      <c r="H546" s="8">
        <v>3.57</v>
      </c>
      <c r="I546" s="4">
        <v>0</v>
      </c>
    </row>
    <row r="547" spans="1:9" x14ac:dyDescent="0.2">
      <c r="A547" s="2">
        <v>8</v>
      </c>
      <c r="B547" s="1" t="s">
        <v>81</v>
      </c>
      <c r="C547" s="4">
        <v>3</v>
      </c>
      <c r="D547" s="8">
        <v>2.88</v>
      </c>
      <c r="E547" s="4">
        <v>2</v>
      </c>
      <c r="F547" s="8">
        <v>2.9</v>
      </c>
      <c r="G547" s="4">
        <v>1</v>
      </c>
      <c r="H547" s="8">
        <v>3.57</v>
      </c>
      <c r="I547" s="4">
        <v>0</v>
      </c>
    </row>
    <row r="548" spans="1:9" x14ac:dyDescent="0.2">
      <c r="A548" s="2">
        <v>8</v>
      </c>
      <c r="B548" s="1" t="s">
        <v>76</v>
      </c>
      <c r="C548" s="4">
        <v>3</v>
      </c>
      <c r="D548" s="8">
        <v>2.88</v>
      </c>
      <c r="E548" s="4">
        <v>2</v>
      </c>
      <c r="F548" s="8">
        <v>2.9</v>
      </c>
      <c r="G548" s="4">
        <v>1</v>
      </c>
      <c r="H548" s="8">
        <v>3.57</v>
      </c>
      <c r="I548" s="4">
        <v>0</v>
      </c>
    </row>
    <row r="549" spans="1:9" x14ac:dyDescent="0.2">
      <c r="A549" s="2">
        <v>12</v>
      </c>
      <c r="B549" s="1" t="s">
        <v>59</v>
      </c>
      <c r="C549" s="4">
        <v>2</v>
      </c>
      <c r="D549" s="8">
        <v>1.92</v>
      </c>
      <c r="E549" s="4">
        <v>1</v>
      </c>
      <c r="F549" s="8">
        <v>1.45</v>
      </c>
      <c r="G549" s="4">
        <v>1</v>
      </c>
      <c r="H549" s="8">
        <v>3.57</v>
      </c>
      <c r="I549" s="4">
        <v>0</v>
      </c>
    </row>
    <row r="550" spans="1:9" x14ac:dyDescent="0.2">
      <c r="A550" s="2">
        <v>12</v>
      </c>
      <c r="B550" s="1" t="s">
        <v>65</v>
      </c>
      <c r="C550" s="4">
        <v>2</v>
      </c>
      <c r="D550" s="8">
        <v>1.92</v>
      </c>
      <c r="E550" s="4">
        <v>1</v>
      </c>
      <c r="F550" s="8">
        <v>1.45</v>
      </c>
      <c r="G550" s="4">
        <v>1</v>
      </c>
      <c r="H550" s="8">
        <v>3.57</v>
      </c>
      <c r="I550" s="4">
        <v>0</v>
      </c>
    </row>
    <row r="551" spans="1:9" x14ac:dyDescent="0.2">
      <c r="A551" s="2">
        <v>12</v>
      </c>
      <c r="B551" s="1" t="s">
        <v>72</v>
      </c>
      <c r="C551" s="4">
        <v>2</v>
      </c>
      <c r="D551" s="8">
        <v>1.92</v>
      </c>
      <c r="E551" s="4">
        <v>1</v>
      </c>
      <c r="F551" s="8">
        <v>1.45</v>
      </c>
      <c r="G551" s="4">
        <v>1</v>
      </c>
      <c r="H551" s="8">
        <v>3.57</v>
      </c>
      <c r="I551" s="4">
        <v>0</v>
      </c>
    </row>
    <row r="552" spans="1:9" x14ac:dyDescent="0.2">
      <c r="A552" s="2">
        <v>15</v>
      </c>
      <c r="B552" s="1" t="s">
        <v>99</v>
      </c>
      <c r="C552" s="4">
        <v>1</v>
      </c>
      <c r="D552" s="8">
        <v>0.96</v>
      </c>
      <c r="E552" s="4">
        <v>0</v>
      </c>
      <c r="F552" s="8">
        <v>0</v>
      </c>
      <c r="G552" s="4">
        <v>1</v>
      </c>
      <c r="H552" s="8">
        <v>3.57</v>
      </c>
      <c r="I552" s="4">
        <v>0</v>
      </c>
    </row>
    <row r="553" spans="1:9" x14ac:dyDescent="0.2">
      <c r="A553" s="2">
        <v>15</v>
      </c>
      <c r="B553" s="1" t="s">
        <v>96</v>
      </c>
      <c r="C553" s="4">
        <v>1</v>
      </c>
      <c r="D553" s="8">
        <v>0.96</v>
      </c>
      <c r="E553" s="4">
        <v>1</v>
      </c>
      <c r="F553" s="8">
        <v>1.45</v>
      </c>
      <c r="G553" s="4">
        <v>0</v>
      </c>
      <c r="H553" s="8">
        <v>0</v>
      </c>
      <c r="I553" s="4">
        <v>0</v>
      </c>
    </row>
    <row r="554" spans="1:9" x14ac:dyDescent="0.2">
      <c r="A554" s="2">
        <v>15</v>
      </c>
      <c r="B554" s="1" t="s">
        <v>90</v>
      </c>
      <c r="C554" s="4">
        <v>1</v>
      </c>
      <c r="D554" s="8">
        <v>0.96</v>
      </c>
      <c r="E554" s="4">
        <v>1</v>
      </c>
      <c r="F554" s="8">
        <v>1.45</v>
      </c>
      <c r="G554" s="4">
        <v>0</v>
      </c>
      <c r="H554" s="8">
        <v>0</v>
      </c>
      <c r="I554" s="4">
        <v>0</v>
      </c>
    </row>
    <row r="555" spans="1:9" x14ac:dyDescent="0.2">
      <c r="A555" s="2">
        <v>15</v>
      </c>
      <c r="B555" s="1" t="s">
        <v>101</v>
      </c>
      <c r="C555" s="4">
        <v>1</v>
      </c>
      <c r="D555" s="8">
        <v>0.96</v>
      </c>
      <c r="E555" s="4">
        <v>1</v>
      </c>
      <c r="F555" s="8">
        <v>1.45</v>
      </c>
      <c r="G555" s="4">
        <v>0</v>
      </c>
      <c r="H555" s="8">
        <v>0</v>
      </c>
      <c r="I555" s="4">
        <v>0</v>
      </c>
    </row>
    <row r="556" spans="1:9" x14ac:dyDescent="0.2">
      <c r="A556" s="2">
        <v>15</v>
      </c>
      <c r="B556" s="1" t="s">
        <v>79</v>
      </c>
      <c r="C556" s="4">
        <v>1</v>
      </c>
      <c r="D556" s="8">
        <v>0.96</v>
      </c>
      <c r="E556" s="4">
        <v>1</v>
      </c>
      <c r="F556" s="8">
        <v>1.45</v>
      </c>
      <c r="G556" s="4">
        <v>0</v>
      </c>
      <c r="H556" s="8">
        <v>0</v>
      </c>
      <c r="I556" s="4">
        <v>0</v>
      </c>
    </row>
    <row r="557" spans="1:9" x14ac:dyDescent="0.2">
      <c r="A557" s="2">
        <v>15</v>
      </c>
      <c r="B557" s="1" t="s">
        <v>61</v>
      </c>
      <c r="C557" s="4">
        <v>1</v>
      </c>
      <c r="D557" s="8">
        <v>0.96</v>
      </c>
      <c r="E557" s="4">
        <v>1</v>
      </c>
      <c r="F557" s="8">
        <v>1.45</v>
      </c>
      <c r="G557" s="4">
        <v>0</v>
      </c>
      <c r="H557" s="8">
        <v>0</v>
      </c>
      <c r="I557" s="4">
        <v>0</v>
      </c>
    </row>
    <row r="558" spans="1:9" x14ac:dyDescent="0.2">
      <c r="A558" s="2">
        <v>15</v>
      </c>
      <c r="B558" s="1" t="s">
        <v>77</v>
      </c>
      <c r="C558" s="4">
        <v>1</v>
      </c>
      <c r="D558" s="8">
        <v>0.96</v>
      </c>
      <c r="E558" s="4">
        <v>1</v>
      </c>
      <c r="F558" s="8">
        <v>1.45</v>
      </c>
      <c r="G558" s="4">
        <v>0</v>
      </c>
      <c r="H558" s="8">
        <v>0</v>
      </c>
      <c r="I558" s="4">
        <v>0</v>
      </c>
    </row>
    <row r="559" spans="1:9" x14ac:dyDescent="0.2">
      <c r="A559" s="2">
        <v>15</v>
      </c>
      <c r="B559" s="1" t="s">
        <v>63</v>
      </c>
      <c r="C559" s="4">
        <v>1</v>
      </c>
      <c r="D559" s="8">
        <v>0.96</v>
      </c>
      <c r="E559" s="4">
        <v>1</v>
      </c>
      <c r="F559" s="8">
        <v>1.45</v>
      </c>
      <c r="G559" s="4">
        <v>0</v>
      </c>
      <c r="H559" s="8">
        <v>0</v>
      </c>
      <c r="I559" s="4">
        <v>0</v>
      </c>
    </row>
    <row r="560" spans="1:9" x14ac:dyDescent="0.2">
      <c r="A560" s="2">
        <v>15</v>
      </c>
      <c r="B560" s="1" t="s">
        <v>102</v>
      </c>
      <c r="C560" s="4">
        <v>1</v>
      </c>
      <c r="D560" s="8">
        <v>0.96</v>
      </c>
      <c r="E560" s="4">
        <v>0</v>
      </c>
      <c r="F560" s="8">
        <v>0</v>
      </c>
      <c r="G560" s="4">
        <v>0</v>
      </c>
      <c r="H560" s="8">
        <v>0</v>
      </c>
      <c r="I560" s="4">
        <v>0</v>
      </c>
    </row>
    <row r="561" spans="1:9" x14ac:dyDescent="0.2">
      <c r="A561" s="2">
        <v>15</v>
      </c>
      <c r="B561" s="1" t="s">
        <v>88</v>
      </c>
      <c r="C561" s="4">
        <v>1</v>
      </c>
      <c r="D561" s="8">
        <v>0.96</v>
      </c>
      <c r="E561" s="4">
        <v>0</v>
      </c>
      <c r="F561" s="8">
        <v>0</v>
      </c>
      <c r="G561" s="4">
        <v>0</v>
      </c>
      <c r="H561" s="8">
        <v>0</v>
      </c>
      <c r="I561" s="4">
        <v>0</v>
      </c>
    </row>
    <row r="562" spans="1:9" x14ac:dyDescent="0.2">
      <c r="A562" s="2">
        <v>15</v>
      </c>
      <c r="B562" s="1" t="s">
        <v>74</v>
      </c>
      <c r="C562" s="4">
        <v>1</v>
      </c>
      <c r="D562" s="8">
        <v>0.96</v>
      </c>
      <c r="E562" s="4">
        <v>1</v>
      </c>
      <c r="F562" s="8">
        <v>1.45</v>
      </c>
      <c r="G562" s="4">
        <v>0</v>
      </c>
      <c r="H562" s="8">
        <v>0</v>
      </c>
      <c r="I562" s="4">
        <v>0</v>
      </c>
    </row>
    <row r="563" spans="1:9" x14ac:dyDescent="0.2">
      <c r="A563" s="2">
        <v>15</v>
      </c>
      <c r="B563" s="1" t="s">
        <v>75</v>
      </c>
      <c r="C563" s="4">
        <v>1</v>
      </c>
      <c r="D563" s="8">
        <v>0.96</v>
      </c>
      <c r="E563" s="4">
        <v>0</v>
      </c>
      <c r="F563" s="8">
        <v>0</v>
      </c>
      <c r="G563" s="4">
        <v>1</v>
      </c>
      <c r="H563" s="8">
        <v>3.57</v>
      </c>
      <c r="I563" s="4">
        <v>0</v>
      </c>
    </row>
    <row r="564" spans="1:9" x14ac:dyDescent="0.2">
      <c r="A564" s="2">
        <v>15</v>
      </c>
      <c r="B564" s="1" t="s">
        <v>94</v>
      </c>
      <c r="C564" s="4">
        <v>1</v>
      </c>
      <c r="D564" s="8">
        <v>0.96</v>
      </c>
      <c r="E564" s="4">
        <v>0</v>
      </c>
      <c r="F564" s="8">
        <v>0</v>
      </c>
      <c r="G564" s="4">
        <v>1</v>
      </c>
      <c r="H564" s="8">
        <v>3.57</v>
      </c>
      <c r="I564" s="4">
        <v>0</v>
      </c>
    </row>
    <row r="565" spans="1:9" x14ac:dyDescent="0.2">
      <c r="A565" s="2">
        <v>15</v>
      </c>
      <c r="B565" s="1" t="s">
        <v>84</v>
      </c>
      <c r="C565" s="4">
        <v>1</v>
      </c>
      <c r="D565" s="8">
        <v>0.96</v>
      </c>
      <c r="E565" s="4">
        <v>1</v>
      </c>
      <c r="F565" s="8">
        <v>1.45</v>
      </c>
      <c r="G565" s="4">
        <v>0</v>
      </c>
      <c r="H565" s="8">
        <v>0</v>
      </c>
      <c r="I565" s="4">
        <v>0</v>
      </c>
    </row>
    <row r="566" spans="1:9" x14ac:dyDescent="0.2">
      <c r="A566" s="2">
        <v>15</v>
      </c>
      <c r="B566" s="1" t="s">
        <v>103</v>
      </c>
      <c r="C566" s="4">
        <v>1</v>
      </c>
      <c r="D566" s="8">
        <v>0.96</v>
      </c>
      <c r="E566" s="4">
        <v>0</v>
      </c>
      <c r="F566" s="8">
        <v>0</v>
      </c>
      <c r="G566" s="4">
        <v>1</v>
      </c>
      <c r="H566" s="8">
        <v>3.57</v>
      </c>
      <c r="I566" s="4">
        <v>0</v>
      </c>
    </row>
    <row r="567" spans="1:9" x14ac:dyDescent="0.2">
      <c r="A567" s="2">
        <v>15</v>
      </c>
      <c r="B567" s="1" t="s">
        <v>82</v>
      </c>
      <c r="C567" s="4">
        <v>1</v>
      </c>
      <c r="D567" s="8">
        <v>0.96</v>
      </c>
      <c r="E567" s="4">
        <v>0</v>
      </c>
      <c r="F567" s="8">
        <v>0</v>
      </c>
      <c r="G567" s="4">
        <v>1</v>
      </c>
      <c r="H567" s="8">
        <v>3.57</v>
      </c>
      <c r="I567" s="4">
        <v>0</v>
      </c>
    </row>
    <row r="568" spans="1:9" x14ac:dyDescent="0.2">
      <c r="A568" s="1"/>
      <c r="C568" s="4"/>
      <c r="D568" s="8"/>
      <c r="E568" s="4"/>
      <c r="F568" s="8"/>
      <c r="G568" s="4"/>
      <c r="H568" s="8"/>
      <c r="I568" s="4"/>
    </row>
    <row r="569" spans="1:9" x14ac:dyDescent="0.2">
      <c r="A569" s="1" t="s">
        <v>24</v>
      </c>
      <c r="C569" s="4"/>
      <c r="D569" s="8"/>
      <c r="E569" s="4"/>
      <c r="F569" s="8"/>
      <c r="G569" s="4"/>
      <c r="H569" s="8"/>
      <c r="I569" s="4"/>
    </row>
    <row r="570" spans="1:9" x14ac:dyDescent="0.2">
      <c r="A570" s="2">
        <v>1</v>
      </c>
      <c r="B570" s="1" t="s">
        <v>71</v>
      </c>
      <c r="C570" s="4">
        <v>53</v>
      </c>
      <c r="D570" s="8">
        <v>18.79</v>
      </c>
      <c r="E570" s="4">
        <v>49</v>
      </c>
      <c r="F570" s="8">
        <v>28</v>
      </c>
      <c r="G570" s="4">
        <v>4</v>
      </c>
      <c r="H570" s="8">
        <v>4</v>
      </c>
      <c r="I570" s="4">
        <v>0</v>
      </c>
    </row>
    <row r="571" spans="1:9" x14ac:dyDescent="0.2">
      <c r="A571" s="2">
        <v>2</v>
      </c>
      <c r="B571" s="1" t="s">
        <v>66</v>
      </c>
      <c r="C571" s="4">
        <v>33</v>
      </c>
      <c r="D571" s="8">
        <v>11.7</v>
      </c>
      <c r="E571" s="4">
        <v>18</v>
      </c>
      <c r="F571" s="8">
        <v>10.29</v>
      </c>
      <c r="G571" s="4">
        <v>15</v>
      </c>
      <c r="H571" s="8">
        <v>15</v>
      </c>
      <c r="I571" s="4">
        <v>0</v>
      </c>
    </row>
    <row r="572" spans="1:9" x14ac:dyDescent="0.2">
      <c r="A572" s="2">
        <v>3</v>
      </c>
      <c r="B572" s="1" t="s">
        <v>70</v>
      </c>
      <c r="C572" s="4">
        <v>30</v>
      </c>
      <c r="D572" s="8">
        <v>10.64</v>
      </c>
      <c r="E572" s="4">
        <v>25</v>
      </c>
      <c r="F572" s="8">
        <v>14.29</v>
      </c>
      <c r="G572" s="4">
        <v>5</v>
      </c>
      <c r="H572" s="8">
        <v>5</v>
      </c>
      <c r="I572" s="4">
        <v>0</v>
      </c>
    </row>
    <row r="573" spans="1:9" x14ac:dyDescent="0.2">
      <c r="A573" s="2">
        <v>4</v>
      </c>
      <c r="B573" s="1" t="s">
        <v>64</v>
      </c>
      <c r="C573" s="4">
        <v>27</v>
      </c>
      <c r="D573" s="8">
        <v>9.57</v>
      </c>
      <c r="E573" s="4">
        <v>20</v>
      </c>
      <c r="F573" s="8">
        <v>11.43</v>
      </c>
      <c r="G573" s="4">
        <v>7</v>
      </c>
      <c r="H573" s="8">
        <v>7</v>
      </c>
      <c r="I573" s="4">
        <v>0</v>
      </c>
    </row>
    <row r="574" spans="1:9" x14ac:dyDescent="0.2">
      <c r="A574" s="2">
        <v>5</v>
      </c>
      <c r="B574" s="1" t="s">
        <v>57</v>
      </c>
      <c r="C574" s="4">
        <v>21</v>
      </c>
      <c r="D574" s="8">
        <v>7.45</v>
      </c>
      <c r="E574" s="4">
        <v>13</v>
      </c>
      <c r="F574" s="8">
        <v>7.43</v>
      </c>
      <c r="G574" s="4">
        <v>8</v>
      </c>
      <c r="H574" s="8">
        <v>8</v>
      </c>
      <c r="I574" s="4">
        <v>0</v>
      </c>
    </row>
    <row r="575" spans="1:9" x14ac:dyDescent="0.2">
      <c r="A575" s="2">
        <v>6</v>
      </c>
      <c r="B575" s="1" t="s">
        <v>58</v>
      </c>
      <c r="C575" s="4">
        <v>9</v>
      </c>
      <c r="D575" s="8">
        <v>3.19</v>
      </c>
      <c r="E575" s="4">
        <v>6</v>
      </c>
      <c r="F575" s="8">
        <v>3.43</v>
      </c>
      <c r="G575" s="4">
        <v>3</v>
      </c>
      <c r="H575" s="8">
        <v>3</v>
      </c>
      <c r="I575" s="4">
        <v>0</v>
      </c>
    </row>
    <row r="576" spans="1:9" x14ac:dyDescent="0.2">
      <c r="A576" s="2">
        <v>6</v>
      </c>
      <c r="B576" s="1" t="s">
        <v>59</v>
      </c>
      <c r="C576" s="4">
        <v>9</v>
      </c>
      <c r="D576" s="8">
        <v>3.19</v>
      </c>
      <c r="E576" s="4">
        <v>5</v>
      </c>
      <c r="F576" s="8">
        <v>2.86</v>
      </c>
      <c r="G576" s="4">
        <v>4</v>
      </c>
      <c r="H576" s="8">
        <v>4</v>
      </c>
      <c r="I576" s="4">
        <v>0</v>
      </c>
    </row>
    <row r="577" spans="1:9" x14ac:dyDescent="0.2">
      <c r="A577" s="2">
        <v>6</v>
      </c>
      <c r="B577" s="1" t="s">
        <v>73</v>
      </c>
      <c r="C577" s="4">
        <v>9</v>
      </c>
      <c r="D577" s="8">
        <v>3.19</v>
      </c>
      <c r="E577" s="4">
        <v>3</v>
      </c>
      <c r="F577" s="8">
        <v>1.71</v>
      </c>
      <c r="G577" s="4">
        <v>0</v>
      </c>
      <c r="H577" s="8">
        <v>0</v>
      </c>
      <c r="I577" s="4">
        <v>0</v>
      </c>
    </row>
    <row r="578" spans="1:9" x14ac:dyDescent="0.2">
      <c r="A578" s="2">
        <v>9</v>
      </c>
      <c r="B578" s="1" t="s">
        <v>65</v>
      </c>
      <c r="C578" s="4">
        <v>8</v>
      </c>
      <c r="D578" s="8">
        <v>2.84</v>
      </c>
      <c r="E578" s="4">
        <v>6</v>
      </c>
      <c r="F578" s="8">
        <v>3.43</v>
      </c>
      <c r="G578" s="4">
        <v>2</v>
      </c>
      <c r="H578" s="8">
        <v>2</v>
      </c>
      <c r="I578" s="4">
        <v>0</v>
      </c>
    </row>
    <row r="579" spans="1:9" x14ac:dyDescent="0.2">
      <c r="A579" s="2">
        <v>10</v>
      </c>
      <c r="B579" s="1" t="s">
        <v>60</v>
      </c>
      <c r="C579" s="4">
        <v>7</v>
      </c>
      <c r="D579" s="8">
        <v>2.48</v>
      </c>
      <c r="E579" s="4">
        <v>2</v>
      </c>
      <c r="F579" s="8">
        <v>1.1399999999999999</v>
      </c>
      <c r="G579" s="4">
        <v>5</v>
      </c>
      <c r="H579" s="8">
        <v>5</v>
      </c>
      <c r="I579" s="4">
        <v>0</v>
      </c>
    </row>
    <row r="580" spans="1:9" x14ac:dyDescent="0.2">
      <c r="A580" s="2">
        <v>11</v>
      </c>
      <c r="B580" s="1" t="s">
        <v>81</v>
      </c>
      <c r="C580" s="4">
        <v>6</v>
      </c>
      <c r="D580" s="8">
        <v>2.13</v>
      </c>
      <c r="E580" s="4">
        <v>4</v>
      </c>
      <c r="F580" s="8">
        <v>2.29</v>
      </c>
      <c r="G580" s="4">
        <v>2</v>
      </c>
      <c r="H580" s="8">
        <v>2</v>
      </c>
      <c r="I580" s="4">
        <v>0</v>
      </c>
    </row>
    <row r="581" spans="1:9" x14ac:dyDescent="0.2">
      <c r="A581" s="2">
        <v>12</v>
      </c>
      <c r="B581" s="1" t="s">
        <v>63</v>
      </c>
      <c r="C581" s="4">
        <v>5</v>
      </c>
      <c r="D581" s="8">
        <v>1.77</v>
      </c>
      <c r="E581" s="4">
        <v>1</v>
      </c>
      <c r="F581" s="8">
        <v>0.56999999999999995</v>
      </c>
      <c r="G581" s="4">
        <v>4</v>
      </c>
      <c r="H581" s="8">
        <v>4</v>
      </c>
      <c r="I581" s="4">
        <v>0</v>
      </c>
    </row>
    <row r="582" spans="1:9" x14ac:dyDescent="0.2">
      <c r="A582" s="2">
        <v>12</v>
      </c>
      <c r="B582" s="1" t="s">
        <v>67</v>
      </c>
      <c r="C582" s="4">
        <v>5</v>
      </c>
      <c r="D582" s="8">
        <v>1.77</v>
      </c>
      <c r="E582" s="4">
        <v>1</v>
      </c>
      <c r="F582" s="8">
        <v>0.56999999999999995</v>
      </c>
      <c r="G582" s="4">
        <v>4</v>
      </c>
      <c r="H582" s="8">
        <v>4</v>
      </c>
      <c r="I582" s="4">
        <v>0</v>
      </c>
    </row>
    <row r="583" spans="1:9" x14ac:dyDescent="0.2">
      <c r="A583" s="2">
        <v>12</v>
      </c>
      <c r="B583" s="1" t="s">
        <v>74</v>
      </c>
      <c r="C583" s="4">
        <v>5</v>
      </c>
      <c r="D583" s="8">
        <v>1.77</v>
      </c>
      <c r="E583" s="4">
        <v>5</v>
      </c>
      <c r="F583" s="8">
        <v>2.86</v>
      </c>
      <c r="G583" s="4">
        <v>0</v>
      </c>
      <c r="H583" s="8">
        <v>0</v>
      </c>
      <c r="I583" s="4">
        <v>0</v>
      </c>
    </row>
    <row r="584" spans="1:9" x14ac:dyDescent="0.2">
      <c r="A584" s="2">
        <v>15</v>
      </c>
      <c r="B584" s="1" t="s">
        <v>79</v>
      </c>
      <c r="C584" s="4">
        <v>4</v>
      </c>
      <c r="D584" s="8">
        <v>1.42</v>
      </c>
      <c r="E584" s="4">
        <v>1</v>
      </c>
      <c r="F584" s="8">
        <v>0.56999999999999995</v>
      </c>
      <c r="G584" s="4">
        <v>3</v>
      </c>
      <c r="H584" s="8">
        <v>3</v>
      </c>
      <c r="I584" s="4">
        <v>0</v>
      </c>
    </row>
    <row r="585" spans="1:9" x14ac:dyDescent="0.2">
      <c r="A585" s="2">
        <v>16</v>
      </c>
      <c r="B585" s="1" t="s">
        <v>104</v>
      </c>
      <c r="C585" s="4">
        <v>3</v>
      </c>
      <c r="D585" s="8">
        <v>1.06</v>
      </c>
      <c r="E585" s="4">
        <v>0</v>
      </c>
      <c r="F585" s="8">
        <v>0</v>
      </c>
      <c r="G585" s="4">
        <v>3</v>
      </c>
      <c r="H585" s="8">
        <v>3</v>
      </c>
      <c r="I585" s="4">
        <v>0</v>
      </c>
    </row>
    <row r="586" spans="1:9" x14ac:dyDescent="0.2">
      <c r="A586" s="2">
        <v>16</v>
      </c>
      <c r="B586" s="1" t="s">
        <v>80</v>
      </c>
      <c r="C586" s="4">
        <v>3</v>
      </c>
      <c r="D586" s="8">
        <v>1.06</v>
      </c>
      <c r="E586" s="4">
        <v>1</v>
      </c>
      <c r="F586" s="8">
        <v>0.56999999999999995</v>
      </c>
      <c r="G586" s="4">
        <v>2</v>
      </c>
      <c r="H586" s="8">
        <v>2</v>
      </c>
      <c r="I586" s="4">
        <v>0</v>
      </c>
    </row>
    <row r="587" spans="1:9" x14ac:dyDescent="0.2">
      <c r="A587" s="2">
        <v>16</v>
      </c>
      <c r="B587" s="1" t="s">
        <v>69</v>
      </c>
      <c r="C587" s="4">
        <v>3</v>
      </c>
      <c r="D587" s="8">
        <v>1.06</v>
      </c>
      <c r="E587" s="4">
        <v>1</v>
      </c>
      <c r="F587" s="8">
        <v>0.56999999999999995</v>
      </c>
      <c r="G587" s="4">
        <v>2</v>
      </c>
      <c r="H587" s="8">
        <v>2</v>
      </c>
      <c r="I587" s="4">
        <v>0</v>
      </c>
    </row>
    <row r="588" spans="1:9" x14ac:dyDescent="0.2">
      <c r="A588" s="2">
        <v>16</v>
      </c>
      <c r="B588" s="1" t="s">
        <v>88</v>
      </c>
      <c r="C588" s="4">
        <v>3</v>
      </c>
      <c r="D588" s="8">
        <v>1.06</v>
      </c>
      <c r="E588" s="4">
        <v>1</v>
      </c>
      <c r="F588" s="8">
        <v>0.56999999999999995</v>
      </c>
      <c r="G588" s="4">
        <v>1</v>
      </c>
      <c r="H588" s="8">
        <v>1</v>
      </c>
      <c r="I588" s="4">
        <v>0</v>
      </c>
    </row>
    <row r="589" spans="1:9" x14ac:dyDescent="0.2">
      <c r="A589" s="2">
        <v>16</v>
      </c>
      <c r="B589" s="1" t="s">
        <v>76</v>
      </c>
      <c r="C589" s="4">
        <v>3</v>
      </c>
      <c r="D589" s="8">
        <v>1.06</v>
      </c>
      <c r="E589" s="4">
        <v>3</v>
      </c>
      <c r="F589" s="8">
        <v>1.71</v>
      </c>
      <c r="G589" s="4">
        <v>0</v>
      </c>
      <c r="H589" s="8">
        <v>0</v>
      </c>
      <c r="I589" s="4">
        <v>0</v>
      </c>
    </row>
    <row r="590" spans="1:9" x14ac:dyDescent="0.2">
      <c r="A590" s="1"/>
      <c r="C590" s="4"/>
      <c r="D590" s="8"/>
      <c r="E590" s="4"/>
      <c r="F590" s="8"/>
      <c r="G590" s="4"/>
      <c r="H590" s="8"/>
      <c r="I590" s="4"/>
    </row>
    <row r="591" spans="1:9" x14ac:dyDescent="0.2">
      <c r="A591" s="1" t="s">
        <v>25</v>
      </c>
      <c r="C591" s="4"/>
      <c r="D591" s="8"/>
      <c r="E591" s="4"/>
      <c r="F591" s="8"/>
      <c r="G591" s="4"/>
      <c r="H591" s="8"/>
      <c r="I591" s="4"/>
    </row>
    <row r="592" spans="1:9" x14ac:dyDescent="0.2">
      <c r="A592" s="2">
        <v>1</v>
      </c>
      <c r="B592" s="1" t="s">
        <v>71</v>
      </c>
      <c r="C592" s="4">
        <v>44</v>
      </c>
      <c r="D592" s="8">
        <v>12.98</v>
      </c>
      <c r="E592" s="4">
        <v>41</v>
      </c>
      <c r="F592" s="8">
        <v>17.010000000000002</v>
      </c>
      <c r="G592" s="4">
        <v>3</v>
      </c>
      <c r="H592" s="8">
        <v>3.26</v>
      </c>
      <c r="I592" s="4">
        <v>0</v>
      </c>
    </row>
    <row r="593" spans="1:9" x14ac:dyDescent="0.2">
      <c r="A593" s="2">
        <v>2</v>
      </c>
      <c r="B593" s="1" t="s">
        <v>70</v>
      </c>
      <c r="C593" s="4">
        <v>39</v>
      </c>
      <c r="D593" s="8">
        <v>11.5</v>
      </c>
      <c r="E593" s="4">
        <v>37</v>
      </c>
      <c r="F593" s="8">
        <v>15.35</v>
      </c>
      <c r="G593" s="4">
        <v>2</v>
      </c>
      <c r="H593" s="8">
        <v>2.17</v>
      </c>
      <c r="I593" s="4">
        <v>0</v>
      </c>
    </row>
    <row r="594" spans="1:9" x14ac:dyDescent="0.2">
      <c r="A594" s="2">
        <v>3</v>
      </c>
      <c r="B594" s="1" t="s">
        <v>64</v>
      </c>
      <c r="C594" s="4">
        <v>26</v>
      </c>
      <c r="D594" s="8">
        <v>7.67</v>
      </c>
      <c r="E594" s="4">
        <v>24</v>
      </c>
      <c r="F594" s="8">
        <v>9.9600000000000009</v>
      </c>
      <c r="G594" s="4">
        <v>2</v>
      </c>
      <c r="H594" s="8">
        <v>2.17</v>
      </c>
      <c r="I594" s="4">
        <v>0</v>
      </c>
    </row>
    <row r="595" spans="1:9" x14ac:dyDescent="0.2">
      <c r="A595" s="2">
        <v>4</v>
      </c>
      <c r="B595" s="1" t="s">
        <v>57</v>
      </c>
      <c r="C595" s="4">
        <v>22</v>
      </c>
      <c r="D595" s="8">
        <v>6.49</v>
      </c>
      <c r="E595" s="4">
        <v>8</v>
      </c>
      <c r="F595" s="8">
        <v>3.32</v>
      </c>
      <c r="G595" s="4">
        <v>14</v>
      </c>
      <c r="H595" s="8">
        <v>15.22</v>
      </c>
      <c r="I595" s="4">
        <v>0</v>
      </c>
    </row>
    <row r="596" spans="1:9" x14ac:dyDescent="0.2">
      <c r="A596" s="2">
        <v>4</v>
      </c>
      <c r="B596" s="1" t="s">
        <v>58</v>
      </c>
      <c r="C596" s="4">
        <v>22</v>
      </c>
      <c r="D596" s="8">
        <v>6.49</v>
      </c>
      <c r="E596" s="4">
        <v>15</v>
      </c>
      <c r="F596" s="8">
        <v>6.22</v>
      </c>
      <c r="G596" s="4">
        <v>7</v>
      </c>
      <c r="H596" s="8">
        <v>7.61</v>
      </c>
      <c r="I596" s="4">
        <v>0</v>
      </c>
    </row>
    <row r="597" spans="1:9" x14ac:dyDescent="0.2">
      <c r="A597" s="2">
        <v>6</v>
      </c>
      <c r="B597" s="1" t="s">
        <v>66</v>
      </c>
      <c r="C597" s="4">
        <v>18</v>
      </c>
      <c r="D597" s="8">
        <v>5.31</v>
      </c>
      <c r="E597" s="4">
        <v>15</v>
      </c>
      <c r="F597" s="8">
        <v>6.22</v>
      </c>
      <c r="G597" s="4">
        <v>3</v>
      </c>
      <c r="H597" s="8">
        <v>3.26</v>
      </c>
      <c r="I597" s="4">
        <v>0</v>
      </c>
    </row>
    <row r="598" spans="1:9" x14ac:dyDescent="0.2">
      <c r="A598" s="2">
        <v>7</v>
      </c>
      <c r="B598" s="1" t="s">
        <v>60</v>
      </c>
      <c r="C598" s="4">
        <v>15</v>
      </c>
      <c r="D598" s="8">
        <v>4.42</v>
      </c>
      <c r="E598" s="4">
        <v>8</v>
      </c>
      <c r="F598" s="8">
        <v>3.32</v>
      </c>
      <c r="G598" s="4">
        <v>7</v>
      </c>
      <c r="H598" s="8">
        <v>7.61</v>
      </c>
      <c r="I598" s="4">
        <v>0</v>
      </c>
    </row>
    <row r="599" spans="1:9" x14ac:dyDescent="0.2">
      <c r="A599" s="2">
        <v>8</v>
      </c>
      <c r="B599" s="1" t="s">
        <v>63</v>
      </c>
      <c r="C599" s="4">
        <v>11</v>
      </c>
      <c r="D599" s="8">
        <v>3.24</v>
      </c>
      <c r="E599" s="4">
        <v>10</v>
      </c>
      <c r="F599" s="8">
        <v>4.1500000000000004</v>
      </c>
      <c r="G599" s="4">
        <v>1</v>
      </c>
      <c r="H599" s="8">
        <v>1.0900000000000001</v>
      </c>
      <c r="I599" s="4">
        <v>0</v>
      </c>
    </row>
    <row r="600" spans="1:9" x14ac:dyDescent="0.2">
      <c r="A600" s="2">
        <v>8</v>
      </c>
      <c r="B600" s="1" t="s">
        <v>65</v>
      </c>
      <c r="C600" s="4">
        <v>11</v>
      </c>
      <c r="D600" s="8">
        <v>3.24</v>
      </c>
      <c r="E600" s="4">
        <v>9</v>
      </c>
      <c r="F600" s="8">
        <v>3.73</v>
      </c>
      <c r="G600" s="4">
        <v>2</v>
      </c>
      <c r="H600" s="8">
        <v>2.17</v>
      </c>
      <c r="I600" s="4">
        <v>0</v>
      </c>
    </row>
    <row r="601" spans="1:9" x14ac:dyDescent="0.2">
      <c r="A601" s="2">
        <v>8</v>
      </c>
      <c r="B601" s="1" t="s">
        <v>67</v>
      </c>
      <c r="C601" s="4">
        <v>11</v>
      </c>
      <c r="D601" s="8">
        <v>3.24</v>
      </c>
      <c r="E601" s="4">
        <v>9</v>
      </c>
      <c r="F601" s="8">
        <v>3.73</v>
      </c>
      <c r="G601" s="4">
        <v>2</v>
      </c>
      <c r="H601" s="8">
        <v>2.17</v>
      </c>
      <c r="I601" s="4">
        <v>0</v>
      </c>
    </row>
    <row r="602" spans="1:9" x14ac:dyDescent="0.2">
      <c r="A602" s="2">
        <v>11</v>
      </c>
      <c r="B602" s="1" t="s">
        <v>59</v>
      </c>
      <c r="C602" s="4">
        <v>10</v>
      </c>
      <c r="D602" s="8">
        <v>2.95</v>
      </c>
      <c r="E602" s="4">
        <v>6</v>
      </c>
      <c r="F602" s="8">
        <v>2.4900000000000002</v>
      </c>
      <c r="G602" s="4">
        <v>4</v>
      </c>
      <c r="H602" s="8">
        <v>4.3499999999999996</v>
      </c>
      <c r="I602" s="4">
        <v>0</v>
      </c>
    </row>
    <row r="603" spans="1:9" x14ac:dyDescent="0.2">
      <c r="A603" s="2">
        <v>12</v>
      </c>
      <c r="B603" s="1" t="s">
        <v>76</v>
      </c>
      <c r="C603" s="4">
        <v>9</v>
      </c>
      <c r="D603" s="8">
        <v>2.65</v>
      </c>
      <c r="E603" s="4">
        <v>8</v>
      </c>
      <c r="F603" s="8">
        <v>3.32</v>
      </c>
      <c r="G603" s="4">
        <v>1</v>
      </c>
      <c r="H603" s="8">
        <v>1.0900000000000001</v>
      </c>
      <c r="I603" s="4">
        <v>0</v>
      </c>
    </row>
    <row r="604" spans="1:9" x14ac:dyDescent="0.2">
      <c r="A604" s="2">
        <v>13</v>
      </c>
      <c r="B604" s="1" t="s">
        <v>74</v>
      </c>
      <c r="C604" s="4">
        <v>7</v>
      </c>
      <c r="D604" s="8">
        <v>2.06</v>
      </c>
      <c r="E604" s="4">
        <v>6</v>
      </c>
      <c r="F604" s="8">
        <v>2.4900000000000002</v>
      </c>
      <c r="G604" s="4">
        <v>1</v>
      </c>
      <c r="H604" s="8">
        <v>1.0900000000000001</v>
      </c>
      <c r="I604" s="4">
        <v>0</v>
      </c>
    </row>
    <row r="605" spans="1:9" x14ac:dyDescent="0.2">
      <c r="A605" s="2">
        <v>14</v>
      </c>
      <c r="B605" s="1" t="s">
        <v>105</v>
      </c>
      <c r="C605" s="4">
        <v>6</v>
      </c>
      <c r="D605" s="8">
        <v>1.77</v>
      </c>
      <c r="E605" s="4">
        <v>4</v>
      </c>
      <c r="F605" s="8">
        <v>1.66</v>
      </c>
      <c r="G605" s="4">
        <v>2</v>
      </c>
      <c r="H605" s="8">
        <v>2.17</v>
      </c>
      <c r="I605" s="4">
        <v>0</v>
      </c>
    </row>
    <row r="606" spans="1:9" x14ac:dyDescent="0.2">
      <c r="A606" s="2">
        <v>14</v>
      </c>
      <c r="B606" s="1" t="s">
        <v>80</v>
      </c>
      <c r="C606" s="4">
        <v>6</v>
      </c>
      <c r="D606" s="8">
        <v>1.77</v>
      </c>
      <c r="E606" s="4">
        <v>1</v>
      </c>
      <c r="F606" s="8">
        <v>0.41</v>
      </c>
      <c r="G606" s="4">
        <v>5</v>
      </c>
      <c r="H606" s="8">
        <v>5.43</v>
      </c>
      <c r="I606" s="4">
        <v>0</v>
      </c>
    </row>
    <row r="607" spans="1:9" x14ac:dyDescent="0.2">
      <c r="A607" s="2">
        <v>14</v>
      </c>
      <c r="B607" s="1" t="s">
        <v>69</v>
      </c>
      <c r="C607" s="4">
        <v>6</v>
      </c>
      <c r="D607" s="8">
        <v>1.77</v>
      </c>
      <c r="E607" s="4">
        <v>5</v>
      </c>
      <c r="F607" s="8">
        <v>2.0699999999999998</v>
      </c>
      <c r="G607" s="4">
        <v>1</v>
      </c>
      <c r="H607" s="8">
        <v>1.0900000000000001</v>
      </c>
      <c r="I607" s="4">
        <v>0</v>
      </c>
    </row>
    <row r="608" spans="1:9" x14ac:dyDescent="0.2">
      <c r="A608" s="2">
        <v>14</v>
      </c>
      <c r="B608" s="1" t="s">
        <v>72</v>
      </c>
      <c r="C608" s="4">
        <v>6</v>
      </c>
      <c r="D608" s="8">
        <v>1.77</v>
      </c>
      <c r="E608" s="4">
        <v>5</v>
      </c>
      <c r="F608" s="8">
        <v>2.0699999999999998</v>
      </c>
      <c r="G608" s="4">
        <v>1</v>
      </c>
      <c r="H608" s="8">
        <v>1.0900000000000001</v>
      </c>
      <c r="I608" s="4">
        <v>0</v>
      </c>
    </row>
    <row r="609" spans="1:9" x14ac:dyDescent="0.2">
      <c r="A609" s="2">
        <v>14</v>
      </c>
      <c r="B609" s="1" t="s">
        <v>85</v>
      </c>
      <c r="C609" s="4">
        <v>6</v>
      </c>
      <c r="D609" s="8">
        <v>1.77</v>
      </c>
      <c r="E609" s="4">
        <v>4</v>
      </c>
      <c r="F609" s="8">
        <v>1.66</v>
      </c>
      <c r="G609" s="4">
        <v>2</v>
      </c>
      <c r="H609" s="8">
        <v>2.17</v>
      </c>
      <c r="I609" s="4">
        <v>0</v>
      </c>
    </row>
    <row r="610" spans="1:9" x14ac:dyDescent="0.2">
      <c r="A610" s="2">
        <v>14</v>
      </c>
      <c r="B610" s="1" t="s">
        <v>75</v>
      </c>
      <c r="C610" s="4">
        <v>6</v>
      </c>
      <c r="D610" s="8">
        <v>1.77</v>
      </c>
      <c r="E610" s="4">
        <v>0</v>
      </c>
      <c r="F610" s="8">
        <v>0</v>
      </c>
      <c r="G610" s="4">
        <v>4</v>
      </c>
      <c r="H610" s="8">
        <v>4.3499999999999996</v>
      </c>
      <c r="I610" s="4">
        <v>0</v>
      </c>
    </row>
    <row r="611" spans="1:9" x14ac:dyDescent="0.2">
      <c r="A611" s="2">
        <v>14</v>
      </c>
      <c r="B611" s="1" t="s">
        <v>94</v>
      </c>
      <c r="C611" s="4">
        <v>6</v>
      </c>
      <c r="D611" s="8">
        <v>1.77</v>
      </c>
      <c r="E611" s="4">
        <v>1</v>
      </c>
      <c r="F611" s="8">
        <v>0.41</v>
      </c>
      <c r="G611" s="4">
        <v>5</v>
      </c>
      <c r="H611" s="8">
        <v>5.43</v>
      </c>
      <c r="I611" s="4">
        <v>0</v>
      </c>
    </row>
    <row r="612" spans="1:9" x14ac:dyDescent="0.2">
      <c r="A612" s="1"/>
      <c r="C612" s="4"/>
      <c r="D612" s="8"/>
      <c r="E612" s="4"/>
      <c r="F612" s="8"/>
      <c r="G612" s="4"/>
      <c r="H612" s="8"/>
      <c r="I612" s="4"/>
    </row>
    <row r="613" spans="1:9" x14ac:dyDescent="0.2">
      <c r="A613" s="1" t="s">
        <v>26</v>
      </c>
      <c r="C613" s="4"/>
      <c r="D613" s="8"/>
      <c r="E613" s="4"/>
      <c r="F613" s="8"/>
      <c r="G613" s="4"/>
      <c r="H613" s="8"/>
      <c r="I613" s="4"/>
    </row>
    <row r="614" spans="1:9" x14ac:dyDescent="0.2">
      <c r="A614" s="2">
        <v>1</v>
      </c>
      <c r="B614" s="1" t="s">
        <v>66</v>
      </c>
      <c r="C614" s="4">
        <v>40</v>
      </c>
      <c r="D614" s="8">
        <v>13.16</v>
      </c>
      <c r="E614" s="4">
        <v>34</v>
      </c>
      <c r="F614" s="8">
        <v>16.190000000000001</v>
      </c>
      <c r="G614" s="4">
        <v>6</v>
      </c>
      <c r="H614" s="8">
        <v>7.06</v>
      </c>
      <c r="I614" s="4">
        <v>0</v>
      </c>
    </row>
    <row r="615" spans="1:9" x14ac:dyDescent="0.2">
      <c r="A615" s="2">
        <v>2</v>
      </c>
      <c r="B615" s="1" t="s">
        <v>64</v>
      </c>
      <c r="C615" s="4">
        <v>36</v>
      </c>
      <c r="D615" s="8">
        <v>11.84</v>
      </c>
      <c r="E615" s="4">
        <v>32</v>
      </c>
      <c r="F615" s="8">
        <v>15.24</v>
      </c>
      <c r="G615" s="4">
        <v>4</v>
      </c>
      <c r="H615" s="8">
        <v>4.71</v>
      </c>
      <c r="I615" s="4">
        <v>0</v>
      </c>
    </row>
    <row r="616" spans="1:9" x14ac:dyDescent="0.2">
      <c r="A616" s="2">
        <v>3</v>
      </c>
      <c r="B616" s="1" t="s">
        <v>71</v>
      </c>
      <c r="C616" s="4">
        <v>31</v>
      </c>
      <c r="D616" s="8">
        <v>10.199999999999999</v>
      </c>
      <c r="E616" s="4">
        <v>30</v>
      </c>
      <c r="F616" s="8">
        <v>14.29</v>
      </c>
      <c r="G616" s="4">
        <v>1</v>
      </c>
      <c r="H616" s="8">
        <v>1.18</v>
      </c>
      <c r="I616" s="4">
        <v>0</v>
      </c>
    </row>
    <row r="617" spans="1:9" x14ac:dyDescent="0.2">
      <c r="A617" s="2">
        <v>4</v>
      </c>
      <c r="B617" s="1" t="s">
        <v>70</v>
      </c>
      <c r="C617" s="4">
        <v>25</v>
      </c>
      <c r="D617" s="8">
        <v>8.2200000000000006</v>
      </c>
      <c r="E617" s="4">
        <v>21</v>
      </c>
      <c r="F617" s="8">
        <v>10</v>
      </c>
      <c r="G617" s="4">
        <v>3</v>
      </c>
      <c r="H617" s="8">
        <v>3.53</v>
      </c>
      <c r="I617" s="4">
        <v>0</v>
      </c>
    </row>
    <row r="618" spans="1:9" x14ac:dyDescent="0.2">
      <c r="A618" s="2">
        <v>5</v>
      </c>
      <c r="B618" s="1" t="s">
        <v>67</v>
      </c>
      <c r="C618" s="4">
        <v>20</v>
      </c>
      <c r="D618" s="8">
        <v>6.58</v>
      </c>
      <c r="E618" s="4">
        <v>20</v>
      </c>
      <c r="F618" s="8">
        <v>9.52</v>
      </c>
      <c r="G618" s="4">
        <v>0</v>
      </c>
      <c r="H618" s="8">
        <v>0</v>
      </c>
      <c r="I618" s="4">
        <v>0</v>
      </c>
    </row>
    <row r="619" spans="1:9" x14ac:dyDescent="0.2">
      <c r="A619" s="2">
        <v>6</v>
      </c>
      <c r="B619" s="1" t="s">
        <v>57</v>
      </c>
      <c r="C619" s="4">
        <v>17</v>
      </c>
      <c r="D619" s="8">
        <v>5.59</v>
      </c>
      <c r="E619" s="4">
        <v>5</v>
      </c>
      <c r="F619" s="8">
        <v>2.38</v>
      </c>
      <c r="G619" s="4">
        <v>12</v>
      </c>
      <c r="H619" s="8">
        <v>14.12</v>
      </c>
      <c r="I619" s="4">
        <v>0</v>
      </c>
    </row>
    <row r="620" spans="1:9" x14ac:dyDescent="0.2">
      <c r="A620" s="2">
        <v>7</v>
      </c>
      <c r="B620" s="1" t="s">
        <v>60</v>
      </c>
      <c r="C620" s="4">
        <v>12</v>
      </c>
      <c r="D620" s="8">
        <v>3.95</v>
      </c>
      <c r="E620" s="4">
        <v>8</v>
      </c>
      <c r="F620" s="8">
        <v>3.81</v>
      </c>
      <c r="G620" s="4">
        <v>4</v>
      </c>
      <c r="H620" s="8">
        <v>4.71</v>
      </c>
      <c r="I620" s="4">
        <v>0</v>
      </c>
    </row>
    <row r="621" spans="1:9" x14ac:dyDescent="0.2">
      <c r="A621" s="2">
        <v>8</v>
      </c>
      <c r="B621" s="1" t="s">
        <v>58</v>
      </c>
      <c r="C621" s="4">
        <v>8</v>
      </c>
      <c r="D621" s="8">
        <v>2.63</v>
      </c>
      <c r="E621" s="4">
        <v>5</v>
      </c>
      <c r="F621" s="8">
        <v>2.38</v>
      </c>
      <c r="G621" s="4">
        <v>3</v>
      </c>
      <c r="H621" s="8">
        <v>3.53</v>
      </c>
      <c r="I621" s="4">
        <v>0</v>
      </c>
    </row>
    <row r="622" spans="1:9" x14ac:dyDescent="0.2">
      <c r="A622" s="2">
        <v>9</v>
      </c>
      <c r="B622" s="1" t="s">
        <v>63</v>
      </c>
      <c r="C622" s="4">
        <v>7</v>
      </c>
      <c r="D622" s="8">
        <v>2.2999999999999998</v>
      </c>
      <c r="E622" s="4">
        <v>5</v>
      </c>
      <c r="F622" s="8">
        <v>2.38</v>
      </c>
      <c r="G622" s="4">
        <v>2</v>
      </c>
      <c r="H622" s="8">
        <v>2.35</v>
      </c>
      <c r="I622" s="4">
        <v>0</v>
      </c>
    </row>
    <row r="623" spans="1:9" x14ac:dyDescent="0.2">
      <c r="A623" s="2">
        <v>9</v>
      </c>
      <c r="B623" s="1" t="s">
        <v>81</v>
      </c>
      <c r="C623" s="4">
        <v>7</v>
      </c>
      <c r="D623" s="8">
        <v>2.2999999999999998</v>
      </c>
      <c r="E623" s="4">
        <v>6</v>
      </c>
      <c r="F623" s="8">
        <v>2.86</v>
      </c>
      <c r="G623" s="4">
        <v>0</v>
      </c>
      <c r="H623" s="8">
        <v>0</v>
      </c>
      <c r="I623" s="4">
        <v>0</v>
      </c>
    </row>
    <row r="624" spans="1:9" x14ac:dyDescent="0.2">
      <c r="A624" s="2">
        <v>9</v>
      </c>
      <c r="B624" s="1" t="s">
        <v>73</v>
      </c>
      <c r="C624" s="4">
        <v>7</v>
      </c>
      <c r="D624" s="8">
        <v>2.2999999999999998</v>
      </c>
      <c r="E624" s="4">
        <v>5</v>
      </c>
      <c r="F624" s="8">
        <v>2.38</v>
      </c>
      <c r="G624" s="4">
        <v>1</v>
      </c>
      <c r="H624" s="8">
        <v>1.18</v>
      </c>
      <c r="I624" s="4">
        <v>0</v>
      </c>
    </row>
    <row r="625" spans="1:9" x14ac:dyDescent="0.2">
      <c r="A625" s="2">
        <v>12</v>
      </c>
      <c r="B625" s="1" t="s">
        <v>59</v>
      </c>
      <c r="C625" s="4">
        <v>6</v>
      </c>
      <c r="D625" s="8">
        <v>1.97</v>
      </c>
      <c r="E625" s="4">
        <v>5</v>
      </c>
      <c r="F625" s="8">
        <v>2.38</v>
      </c>
      <c r="G625" s="4">
        <v>1</v>
      </c>
      <c r="H625" s="8">
        <v>1.18</v>
      </c>
      <c r="I625" s="4">
        <v>0</v>
      </c>
    </row>
    <row r="626" spans="1:9" x14ac:dyDescent="0.2">
      <c r="A626" s="2">
        <v>12</v>
      </c>
      <c r="B626" s="1" t="s">
        <v>65</v>
      </c>
      <c r="C626" s="4">
        <v>6</v>
      </c>
      <c r="D626" s="8">
        <v>1.97</v>
      </c>
      <c r="E626" s="4">
        <v>3</v>
      </c>
      <c r="F626" s="8">
        <v>1.43</v>
      </c>
      <c r="G626" s="4">
        <v>3</v>
      </c>
      <c r="H626" s="8">
        <v>3.53</v>
      </c>
      <c r="I626" s="4">
        <v>0</v>
      </c>
    </row>
    <row r="627" spans="1:9" x14ac:dyDescent="0.2">
      <c r="A627" s="2">
        <v>12</v>
      </c>
      <c r="B627" s="1" t="s">
        <v>76</v>
      </c>
      <c r="C627" s="4">
        <v>6</v>
      </c>
      <c r="D627" s="8">
        <v>1.97</v>
      </c>
      <c r="E627" s="4">
        <v>4</v>
      </c>
      <c r="F627" s="8">
        <v>1.9</v>
      </c>
      <c r="G627" s="4">
        <v>2</v>
      </c>
      <c r="H627" s="8">
        <v>2.35</v>
      </c>
      <c r="I627" s="4">
        <v>0</v>
      </c>
    </row>
    <row r="628" spans="1:9" x14ac:dyDescent="0.2">
      <c r="A628" s="2">
        <v>15</v>
      </c>
      <c r="B628" s="1" t="s">
        <v>68</v>
      </c>
      <c r="C628" s="4">
        <v>5</v>
      </c>
      <c r="D628" s="8">
        <v>1.64</v>
      </c>
      <c r="E628" s="4">
        <v>5</v>
      </c>
      <c r="F628" s="8">
        <v>2.38</v>
      </c>
      <c r="G628" s="4">
        <v>0</v>
      </c>
      <c r="H628" s="8">
        <v>0</v>
      </c>
      <c r="I628" s="4">
        <v>0</v>
      </c>
    </row>
    <row r="629" spans="1:9" x14ac:dyDescent="0.2">
      <c r="A629" s="2">
        <v>15</v>
      </c>
      <c r="B629" s="1" t="s">
        <v>74</v>
      </c>
      <c r="C629" s="4">
        <v>5</v>
      </c>
      <c r="D629" s="8">
        <v>1.64</v>
      </c>
      <c r="E629" s="4">
        <v>4</v>
      </c>
      <c r="F629" s="8">
        <v>1.9</v>
      </c>
      <c r="G629" s="4">
        <v>0</v>
      </c>
      <c r="H629" s="8">
        <v>0</v>
      </c>
      <c r="I629" s="4">
        <v>0</v>
      </c>
    </row>
    <row r="630" spans="1:9" x14ac:dyDescent="0.2">
      <c r="A630" s="2">
        <v>17</v>
      </c>
      <c r="B630" s="1" t="s">
        <v>99</v>
      </c>
      <c r="C630" s="4">
        <v>4</v>
      </c>
      <c r="D630" s="8">
        <v>1.32</v>
      </c>
      <c r="E630" s="4">
        <v>0</v>
      </c>
      <c r="F630" s="8">
        <v>0</v>
      </c>
      <c r="G630" s="4">
        <v>4</v>
      </c>
      <c r="H630" s="8">
        <v>4.71</v>
      </c>
      <c r="I630" s="4">
        <v>0</v>
      </c>
    </row>
    <row r="631" spans="1:9" x14ac:dyDescent="0.2">
      <c r="A631" s="2">
        <v>17</v>
      </c>
      <c r="B631" s="1" t="s">
        <v>106</v>
      </c>
      <c r="C631" s="4">
        <v>4</v>
      </c>
      <c r="D631" s="8">
        <v>1.32</v>
      </c>
      <c r="E631" s="4">
        <v>0</v>
      </c>
      <c r="F631" s="8">
        <v>0</v>
      </c>
      <c r="G631" s="4">
        <v>4</v>
      </c>
      <c r="H631" s="8">
        <v>4.71</v>
      </c>
      <c r="I631" s="4">
        <v>0</v>
      </c>
    </row>
    <row r="632" spans="1:9" x14ac:dyDescent="0.2">
      <c r="A632" s="2">
        <v>17</v>
      </c>
      <c r="B632" s="1" t="s">
        <v>79</v>
      </c>
      <c r="C632" s="4">
        <v>4</v>
      </c>
      <c r="D632" s="8">
        <v>1.32</v>
      </c>
      <c r="E632" s="4">
        <v>1</v>
      </c>
      <c r="F632" s="8">
        <v>0.48</v>
      </c>
      <c r="G632" s="4">
        <v>3</v>
      </c>
      <c r="H632" s="8">
        <v>3.53</v>
      </c>
      <c r="I632" s="4">
        <v>0</v>
      </c>
    </row>
    <row r="633" spans="1:9" x14ac:dyDescent="0.2">
      <c r="A633" s="2">
        <v>17</v>
      </c>
      <c r="B633" s="1" t="s">
        <v>61</v>
      </c>
      <c r="C633" s="4">
        <v>4</v>
      </c>
      <c r="D633" s="8">
        <v>1.32</v>
      </c>
      <c r="E633" s="4">
        <v>2</v>
      </c>
      <c r="F633" s="8">
        <v>0.95</v>
      </c>
      <c r="G633" s="4">
        <v>2</v>
      </c>
      <c r="H633" s="8">
        <v>2.35</v>
      </c>
      <c r="I633" s="4">
        <v>0</v>
      </c>
    </row>
    <row r="634" spans="1:9" x14ac:dyDescent="0.2">
      <c r="A634" s="2">
        <v>17</v>
      </c>
      <c r="B634" s="1" t="s">
        <v>69</v>
      </c>
      <c r="C634" s="4">
        <v>4</v>
      </c>
      <c r="D634" s="8">
        <v>1.32</v>
      </c>
      <c r="E634" s="4">
        <v>1</v>
      </c>
      <c r="F634" s="8">
        <v>0.48</v>
      </c>
      <c r="G634" s="4">
        <v>3</v>
      </c>
      <c r="H634" s="8">
        <v>3.53</v>
      </c>
      <c r="I634" s="4">
        <v>0</v>
      </c>
    </row>
    <row r="635" spans="1:9" x14ac:dyDescent="0.2">
      <c r="A635" s="2">
        <v>17</v>
      </c>
      <c r="B635" s="1" t="s">
        <v>75</v>
      </c>
      <c r="C635" s="4">
        <v>4</v>
      </c>
      <c r="D635" s="8">
        <v>1.32</v>
      </c>
      <c r="E635" s="4">
        <v>0</v>
      </c>
      <c r="F635" s="8">
        <v>0</v>
      </c>
      <c r="G635" s="4">
        <v>3</v>
      </c>
      <c r="H635" s="8">
        <v>3.53</v>
      </c>
      <c r="I635" s="4">
        <v>0</v>
      </c>
    </row>
    <row r="636" spans="1:9" x14ac:dyDescent="0.2">
      <c r="A636" s="1"/>
      <c r="C636" s="4"/>
      <c r="D636" s="8"/>
      <c r="E636" s="4"/>
      <c r="F636" s="8"/>
      <c r="G636" s="4"/>
      <c r="H636" s="8"/>
      <c r="I636" s="4"/>
    </row>
    <row r="637" spans="1:9" x14ac:dyDescent="0.2">
      <c r="A637" s="1" t="s">
        <v>27</v>
      </c>
      <c r="C637" s="4"/>
      <c r="D637" s="8"/>
      <c r="E637" s="4"/>
      <c r="F637" s="8"/>
      <c r="G637" s="4"/>
      <c r="H637" s="8"/>
      <c r="I637" s="4"/>
    </row>
    <row r="638" spans="1:9" x14ac:dyDescent="0.2">
      <c r="A638" s="2">
        <v>1</v>
      </c>
      <c r="B638" s="1" t="s">
        <v>64</v>
      </c>
      <c r="C638" s="4">
        <v>9</v>
      </c>
      <c r="D638" s="8">
        <v>12.68</v>
      </c>
      <c r="E638" s="4">
        <v>8</v>
      </c>
      <c r="F638" s="8">
        <v>20</v>
      </c>
      <c r="G638" s="4">
        <v>1</v>
      </c>
      <c r="H638" s="8">
        <v>3.7</v>
      </c>
      <c r="I638" s="4">
        <v>0</v>
      </c>
    </row>
    <row r="639" spans="1:9" x14ac:dyDescent="0.2">
      <c r="A639" s="2">
        <v>2</v>
      </c>
      <c r="B639" s="1" t="s">
        <v>70</v>
      </c>
      <c r="C639" s="4">
        <v>7</v>
      </c>
      <c r="D639" s="8">
        <v>9.86</v>
      </c>
      <c r="E639" s="4">
        <v>7</v>
      </c>
      <c r="F639" s="8">
        <v>17.5</v>
      </c>
      <c r="G639" s="4">
        <v>0</v>
      </c>
      <c r="H639" s="8">
        <v>0</v>
      </c>
      <c r="I639" s="4">
        <v>0</v>
      </c>
    </row>
    <row r="640" spans="1:9" x14ac:dyDescent="0.2">
      <c r="A640" s="2">
        <v>3</v>
      </c>
      <c r="B640" s="1" t="s">
        <v>57</v>
      </c>
      <c r="C640" s="4">
        <v>6</v>
      </c>
      <c r="D640" s="8">
        <v>8.4499999999999993</v>
      </c>
      <c r="E640" s="4">
        <v>3</v>
      </c>
      <c r="F640" s="8">
        <v>7.5</v>
      </c>
      <c r="G640" s="4">
        <v>3</v>
      </c>
      <c r="H640" s="8">
        <v>11.11</v>
      </c>
      <c r="I640" s="4">
        <v>0</v>
      </c>
    </row>
    <row r="641" spans="1:9" x14ac:dyDescent="0.2">
      <c r="A641" s="2">
        <v>3</v>
      </c>
      <c r="B641" s="1" t="s">
        <v>71</v>
      </c>
      <c r="C641" s="4">
        <v>6</v>
      </c>
      <c r="D641" s="8">
        <v>8.4499999999999993</v>
      </c>
      <c r="E641" s="4">
        <v>6</v>
      </c>
      <c r="F641" s="8">
        <v>15</v>
      </c>
      <c r="G641" s="4">
        <v>0</v>
      </c>
      <c r="H641" s="8">
        <v>0</v>
      </c>
      <c r="I641" s="4">
        <v>0</v>
      </c>
    </row>
    <row r="642" spans="1:9" x14ac:dyDescent="0.2">
      <c r="A642" s="2">
        <v>3</v>
      </c>
      <c r="B642" s="1" t="s">
        <v>75</v>
      </c>
      <c r="C642" s="4">
        <v>6</v>
      </c>
      <c r="D642" s="8">
        <v>8.4499999999999993</v>
      </c>
      <c r="E642" s="4">
        <v>0</v>
      </c>
      <c r="F642" s="8">
        <v>0</v>
      </c>
      <c r="G642" s="4">
        <v>4</v>
      </c>
      <c r="H642" s="8">
        <v>14.81</v>
      </c>
      <c r="I642" s="4">
        <v>0</v>
      </c>
    </row>
    <row r="643" spans="1:9" x14ac:dyDescent="0.2">
      <c r="A643" s="2">
        <v>6</v>
      </c>
      <c r="B643" s="1" t="s">
        <v>66</v>
      </c>
      <c r="C643" s="4">
        <v>4</v>
      </c>
      <c r="D643" s="8">
        <v>5.63</v>
      </c>
      <c r="E643" s="4">
        <v>1</v>
      </c>
      <c r="F643" s="8">
        <v>2.5</v>
      </c>
      <c r="G643" s="4">
        <v>3</v>
      </c>
      <c r="H643" s="8">
        <v>11.11</v>
      </c>
      <c r="I643" s="4">
        <v>0</v>
      </c>
    </row>
    <row r="644" spans="1:9" x14ac:dyDescent="0.2">
      <c r="A644" s="2">
        <v>7</v>
      </c>
      <c r="B644" s="1" t="s">
        <v>58</v>
      </c>
      <c r="C644" s="4">
        <v>3</v>
      </c>
      <c r="D644" s="8">
        <v>4.2300000000000004</v>
      </c>
      <c r="E644" s="4">
        <v>3</v>
      </c>
      <c r="F644" s="8">
        <v>7.5</v>
      </c>
      <c r="G644" s="4">
        <v>0</v>
      </c>
      <c r="H644" s="8">
        <v>0</v>
      </c>
      <c r="I644" s="4">
        <v>0</v>
      </c>
    </row>
    <row r="645" spans="1:9" x14ac:dyDescent="0.2">
      <c r="A645" s="2">
        <v>7</v>
      </c>
      <c r="B645" s="1" t="s">
        <v>59</v>
      </c>
      <c r="C645" s="4">
        <v>3</v>
      </c>
      <c r="D645" s="8">
        <v>4.2300000000000004</v>
      </c>
      <c r="E645" s="4">
        <v>3</v>
      </c>
      <c r="F645" s="8">
        <v>7.5</v>
      </c>
      <c r="G645" s="4">
        <v>0</v>
      </c>
      <c r="H645" s="8">
        <v>0</v>
      </c>
      <c r="I645" s="4">
        <v>0</v>
      </c>
    </row>
    <row r="646" spans="1:9" x14ac:dyDescent="0.2">
      <c r="A646" s="2">
        <v>7</v>
      </c>
      <c r="B646" s="1" t="s">
        <v>68</v>
      </c>
      <c r="C646" s="4">
        <v>3</v>
      </c>
      <c r="D646" s="8">
        <v>4.2300000000000004</v>
      </c>
      <c r="E646" s="4">
        <v>1</v>
      </c>
      <c r="F646" s="8">
        <v>2.5</v>
      </c>
      <c r="G646" s="4">
        <v>2</v>
      </c>
      <c r="H646" s="8">
        <v>7.41</v>
      </c>
      <c r="I646" s="4">
        <v>0</v>
      </c>
    </row>
    <row r="647" spans="1:9" x14ac:dyDescent="0.2">
      <c r="A647" s="2">
        <v>10</v>
      </c>
      <c r="B647" s="1" t="s">
        <v>99</v>
      </c>
      <c r="C647" s="4">
        <v>2</v>
      </c>
      <c r="D647" s="8">
        <v>2.82</v>
      </c>
      <c r="E647" s="4">
        <v>0</v>
      </c>
      <c r="F647" s="8">
        <v>0</v>
      </c>
      <c r="G647" s="4">
        <v>2</v>
      </c>
      <c r="H647" s="8">
        <v>7.41</v>
      </c>
      <c r="I647" s="4">
        <v>0</v>
      </c>
    </row>
    <row r="648" spans="1:9" x14ac:dyDescent="0.2">
      <c r="A648" s="2">
        <v>10</v>
      </c>
      <c r="B648" s="1" t="s">
        <v>104</v>
      </c>
      <c r="C648" s="4">
        <v>2</v>
      </c>
      <c r="D648" s="8">
        <v>2.82</v>
      </c>
      <c r="E648" s="4">
        <v>0</v>
      </c>
      <c r="F648" s="8">
        <v>0</v>
      </c>
      <c r="G648" s="4">
        <v>2</v>
      </c>
      <c r="H648" s="8">
        <v>7.41</v>
      </c>
      <c r="I648" s="4">
        <v>0</v>
      </c>
    </row>
    <row r="649" spans="1:9" x14ac:dyDescent="0.2">
      <c r="A649" s="2">
        <v>10</v>
      </c>
      <c r="B649" s="1" t="s">
        <v>106</v>
      </c>
      <c r="C649" s="4">
        <v>2</v>
      </c>
      <c r="D649" s="8">
        <v>2.82</v>
      </c>
      <c r="E649" s="4">
        <v>0</v>
      </c>
      <c r="F649" s="8">
        <v>0</v>
      </c>
      <c r="G649" s="4">
        <v>2</v>
      </c>
      <c r="H649" s="8">
        <v>7.41</v>
      </c>
      <c r="I649" s="4">
        <v>0</v>
      </c>
    </row>
    <row r="650" spans="1:9" x14ac:dyDescent="0.2">
      <c r="A650" s="2">
        <v>10</v>
      </c>
      <c r="B650" s="1" t="s">
        <v>73</v>
      </c>
      <c r="C650" s="4">
        <v>2</v>
      </c>
      <c r="D650" s="8">
        <v>2.82</v>
      </c>
      <c r="E650" s="4">
        <v>1</v>
      </c>
      <c r="F650" s="8">
        <v>2.5</v>
      </c>
      <c r="G650" s="4">
        <v>0</v>
      </c>
      <c r="H650" s="8">
        <v>0</v>
      </c>
      <c r="I650" s="4">
        <v>0</v>
      </c>
    </row>
    <row r="651" spans="1:9" x14ac:dyDescent="0.2">
      <c r="A651" s="2">
        <v>14</v>
      </c>
      <c r="B651" s="1" t="s">
        <v>60</v>
      </c>
      <c r="C651" s="4">
        <v>1</v>
      </c>
      <c r="D651" s="8">
        <v>1.41</v>
      </c>
      <c r="E651" s="4">
        <v>1</v>
      </c>
      <c r="F651" s="8">
        <v>2.5</v>
      </c>
      <c r="G651" s="4">
        <v>0</v>
      </c>
      <c r="H651" s="8">
        <v>0</v>
      </c>
      <c r="I651" s="4">
        <v>0</v>
      </c>
    </row>
    <row r="652" spans="1:9" x14ac:dyDescent="0.2">
      <c r="A652" s="2">
        <v>14</v>
      </c>
      <c r="B652" s="1" t="s">
        <v>89</v>
      </c>
      <c r="C652" s="4">
        <v>1</v>
      </c>
      <c r="D652" s="8">
        <v>1.41</v>
      </c>
      <c r="E652" s="4">
        <v>0</v>
      </c>
      <c r="F652" s="8">
        <v>0</v>
      </c>
      <c r="G652" s="4">
        <v>1</v>
      </c>
      <c r="H652" s="8">
        <v>3.7</v>
      </c>
      <c r="I652" s="4">
        <v>0</v>
      </c>
    </row>
    <row r="653" spans="1:9" x14ac:dyDescent="0.2">
      <c r="A653" s="2">
        <v>14</v>
      </c>
      <c r="B653" s="1" t="s">
        <v>107</v>
      </c>
      <c r="C653" s="4">
        <v>1</v>
      </c>
      <c r="D653" s="8">
        <v>1.41</v>
      </c>
      <c r="E653" s="4">
        <v>1</v>
      </c>
      <c r="F653" s="8">
        <v>2.5</v>
      </c>
      <c r="G653" s="4">
        <v>0</v>
      </c>
      <c r="H653" s="8">
        <v>0</v>
      </c>
      <c r="I653" s="4">
        <v>0</v>
      </c>
    </row>
    <row r="654" spans="1:9" x14ac:dyDescent="0.2">
      <c r="A654" s="2">
        <v>14</v>
      </c>
      <c r="B654" s="1" t="s">
        <v>108</v>
      </c>
      <c r="C654" s="4">
        <v>1</v>
      </c>
      <c r="D654" s="8">
        <v>1.41</v>
      </c>
      <c r="E654" s="4">
        <v>0</v>
      </c>
      <c r="F654" s="8">
        <v>0</v>
      </c>
      <c r="G654" s="4">
        <v>1</v>
      </c>
      <c r="H654" s="8">
        <v>3.7</v>
      </c>
      <c r="I654" s="4">
        <v>0</v>
      </c>
    </row>
    <row r="655" spans="1:9" x14ac:dyDescent="0.2">
      <c r="A655" s="2">
        <v>14</v>
      </c>
      <c r="B655" s="1" t="s">
        <v>92</v>
      </c>
      <c r="C655" s="4">
        <v>1</v>
      </c>
      <c r="D655" s="8">
        <v>1.41</v>
      </c>
      <c r="E655" s="4">
        <v>0</v>
      </c>
      <c r="F655" s="8">
        <v>0</v>
      </c>
      <c r="G655" s="4">
        <v>1</v>
      </c>
      <c r="H655" s="8">
        <v>3.7</v>
      </c>
      <c r="I655" s="4">
        <v>0</v>
      </c>
    </row>
    <row r="656" spans="1:9" x14ac:dyDescent="0.2">
      <c r="A656" s="2">
        <v>14</v>
      </c>
      <c r="B656" s="1" t="s">
        <v>109</v>
      </c>
      <c r="C656" s="4">
        <v>1</v>
      </c>
      <c r="D656" s="8">
        <v>1.41</v>
      </c>
      <c r="E656" s="4">
        <v>0</v>
      </c>
      <c r="F656" s="8">
        <v>0</v>
      </c>
      <c r="G656" s="4">
        <v>0</v>
      </c>
      <c r="H656" s="8">
        <v>0</v>
      </c>
      <c r="I656" s="4">
        <v>0</v>
      </c>
    </row>
    <row r="657" spans="1:9" x14ac:dyDescent="0.2">
      <c r="A657" s="2">
        <v>14</v>
      </c>
      <c r="B657" s="1" t="s">
        <v>79</v>
      </c>
      <c r="C657" s="4">
        <v>1</v>
      </c>
      <c r="D657" s="8">
        <v>1.41</v>
      </c>
      <c r="E657" s="4">
        <v>0</v>
      </c>
      <c r="F657" s="8">
        <v>0</v>
      </c>
      <c r="G657" s="4">
        <v>1</v>
      </c>
      <c r="H657" s="8">
        <v>3.7</v>
      </c>
      <c r="I657" s="4">
        <v>0</v>
      </c>
    </row>
    <row r="658" spans="1:9" x14ac:dyDescent="0.2">
      <c r="A658" s="2">
        <v>14</v>
      </c>
      <c r="B658" s="1" t="s">
        <v>65</v>
      </c>
      <c r="C658" s="4">
        <v>1</v>
      </c>
      <c r="D658" s="8">
        <v>1.41</v>
      </c>
      <c r="E658" s="4">
        <v>1</v>
      </c>
      <c r="F658" s="8">
        <v>2.5</v>
      </c>
      <c r="G658" s="4">
        <v>0</v>
      </c>
      <c r="H658" s="8">
        <v>0</v>
      </c>
      <c r="I658" s="4">
        <v>0</v>
      </c>
    </row>
    <row r="659" spans="1:9" x14ac:dyDescent="0.2">
      <c r="A659" s="2">
        <v>14</v>
      </c>
      <c r="B659" s="1" t="s">
        <v>69</v>
      </c>
      <c r="C659" s="4">
        <v>1</v>
      </c>
      <c r="D659" s="8">
        <v>1.41</v>
      </c>
      <c r="E659" s="4">
        <v>0</v>
      </c>
      <c r="F659" s="8">
        <v>0</v>
      </c>
      <c r="G659" s="4">
        <v>1</v>
      </c>
      <c r="H659" s="8">
        <v>3.7</v>
      </c>
      <c r="I659" s="4">
        <v>0</v>
      </c>
    </row>
    <row r="660" spans="1:9" x14ac:dyDescent="0.2">
      <c r="A660" s="2">
        <v>14</v>
      </c>
      <c r="B660" s="1" t="s">
        <v>81</v>
      </c>
      <c r="C660" s="4">
        <v>1</v>
      </c>
      <c r="D660" s="8">
        <v>1.41</v>
      </c>
      <c r="E660" s="4">
        <v>1</v>
      </c>
      <c r="F660" s="8">
        <v>2.5</v>
      </c>
      <c r="G660" s="4">
        <v>0</v>
      </c>
      <c r="H660" s="8">
        <v>0</v>
      </c>
      <c r="I660" s="4">
        <v>0</v>
      </c>
    </row>
    <row r="661" spans="1:9" x14ac:dyDescent="0.2">
      <c r="A661" s="2">
        <v>14</v>
      </c>
      <c r="B661" s="1" t="s">
        <v>72</v>
      </c>
      <c r="C661" s="4">
        <v>1</v>
      </c>
      <c r="D661" s="8">
        <v>1.41</v>
      </c>
      <c r="E661" s="4">
        <v>1</v>
      </c>
      <c r="F661" s="8">
        <v>2.5</v>
      </c>
      <c r="G661" s="4">
        <v>0</v>
      </c>
      <c r="H661" s="8">
        <v>0</v>
      </c>
      <c r="I661" s="4">
        <v>0</v>
      </c>
    </row>
    <row r="662" spans="1:9" x14ac:dyDescent="0.2">
      <c r="A662" s="2">
        <v>14</v>
      </c>
      <c r="B662" s="1" t="s">
        <v>74</v>
      </c>
      <c r="C662" s="4">
        <v>1</v>
      </c>
      <c r="D662" s="8">
        <v>1.41</v>
      </c>
      <c r="E662" s="4">
        <v>1</v>
      </c>
      <c r="F662" s="8">
        <v>2.5</v>
      </c>
      <c r="G662" s="4">
        <v>0</v>
      </c>
      <c r="H662" s="8">
        <v>0</v>
      </c>
      <c r="I662" s="4">
        <v>0</v>
      </c>
    </row>
    <row r="663" spans="1:9" x14ac:dyDescent="0.2">
      <c r="A663" s="2">
        <v>14</v>
      </c>
      <c r="B663" s="1" t="s">
        <v>94</v>
      </c>
      <c r="C663" s="4">
        <v>1</v>
      </c>
      <c r="D663" s="8">
        <v>1.41</v>
      </c>
      <c r="E663" s="4">
        <v>0</v>
      </c>
      <c r="F663" s="8">
        <v>0</v>
      </c>
      <c r="G663" s="4">
        <v>1</v>
      </c>
      <c r="H663" s="8">
        <v>3.7</v>
      </c>
      <c r="I663" s="4">
        <v>0</v>
      </c>
    </row>
    <row r="664" spans="1:9" x14ac:dyDescent="0.2">
      <c r="A664" s="2">
        <v>14</v>
      </c>
      <c r="B664" s="1" t="s">
        <v>76</v>
      </c>
      <c r="C664" s="4">
        <v>1</v>
      </c>
      <c r="D664" s="8">
        <v>1.41</v>
      </c>
      <c r="E664" s="4">
        <v>1</v>
      </c>
      <c r="F664" s="8">
        <v>2.5</v>
      </c>
      <c r="G664" s="4">
        <v>0</v>
      </c>
      <c r="H664" s="8">
        <v>0</v>
      </c>
      <c r="I664" s="4">
        <v>0</v>
      </c>
    </row>
    <row r="665" spans="1:9" x14ac:dyDescent="0.2">
      <c r="A665" s="2">
        <v>14</v>
      </c>
      <c r="B665" s="1" t="s">
        <v>103</v>
      </c>
      <c r="C665" s="4">
        <v>1</v>
      </c>
      <c r="D665" s="8">
        <v>1.41</v>
      </c>
      <c r="E665" s="4">
        <v>0</v>
      </c>
      <c r="F665" s="8">
        <v>0</v>
      </c>
      <c r="G665" s="4">
        <v>1</v>
      </c>
      <c r="H665" s="8">
        <v>3.7</v>
      </c>
      <c r="I665" s="4">
        <v>0</v>
      </c>
    </row>
    <row r="666" spans="1:9" x14ac:dyDescent="0.2">
      <c r="A666" s="2">
        <v>14</v>
      </c>
      <c r="B666" s="1" t="s">
        <v>82</v>
      </c>
      <c r="C666" s="4">
        <v>1</v>
      </c>
      <c r="D666" s="8">
        <v>1.41</v>
      </c>
      <c r="E666" s="4">
        <v>0</v>
      </c>
      <c r="F666" s="8">
        <v>0</v>
      </c>
      <c r="G666" s="4">
        <v>1</v>
      </c>
      <c r="H666" s="8">
        <v>3.7</v>
      </c>
      <c r="I666" s="4">
        <v>0</v>
      </c>
    </row>
    <row r="667" spans="1:9" x14ac:dyDescent="0.2">
      <c r="A667" s="1"/>
      <c r="C667" s="4"/>
      <c r="D667" s="8"/>
      <c r="E667" s="4"/>
      <c r="F667" s="8"/>
      <c r="G667" s="4"/>
      <c r="H667" s="8"/>
      <c r="I667" s="4"/>
    </row>
    <row r="668" spans="1:9" x14ac:dyDescent="0.2">
      <c r="A668" s="1" t="s">
        <v>28</v>
      </c>
      <c r="C668" s="4"/>
      <c r="D668" s="8"/>
      <c r="E668" s="4"/>
      <c r="F668" s="8"/>
      <c r="G668" s="4"/>
      <c r="H668" s="8"/>
      <c r="I668" s="4"/>
    </row>
    <row r="669" spans="1:9" x14ac:dyDescent="0.2">
      <c r="A669" s="2">
        <v>1</v>
      </c>
      <c r="B669" s="1" t="s">
        <v>71</v>
      </c>
      <c r="C669" s="4">
        <v>16</v>
      </c>
      <c r="D669" s="8">
        <v>20</v>
      </c>
      <c r="E669" s="4">
        <v>16</v>
      </c>
      <c r="F669" s="8">
        <v>24.62</v>
      </c>
      <c r="G669" s="4">
        <v>0</v>
      </c>
      <c r="H669" s="8">
        <v>0</v>
      </c>
      <c r="I669" s="4">
        <v>0</v>
      </c>
    </row>
    <row r="670" spans="1:9" x14ac:dyDescent="0.2">
      <c r="A670" s="2">
        <v>2</v>
      </c>
      <c r="B670" s="1" t="s">
        <v>64</v>
      </c>
      <c r="C670" s="4">
        <v>9</v>
      </c>
      <c r="D670" s="8">
        <v>11.25</v>
      </c>
      <c r="E670" s="4">
        <v>9</v>
      </c>
      <c r="F670" s="8">
        <v>13.85</v>
      </c>
      <c r="G670" s="4">
        <v>0</v>
      </c>
      <c r="H670" s="8">
        <v>0</v>
      </c>
      <c r="I670" s="4">
        <v>0</v>
      </c>
    </row>
    <row r="671" spans="1:9" x14ac:dyDescent="0.2">
      <c r="A671" s="2">
        <v>2</v>
      </c>
      <c r="B671" s="1" t="s">
        <v>70</v>
      </c>
      <c r="C671" s="4">
        <v>9</v>
      </c>
      <c r="D671" s="8">
        <v>11.25</v>
      </c>
      <c r="E671" s="4">
        <v>8</v>
      </c>
      <c r="F671" s="8">
        <v>12.31</v>
      </c>
      <c r="G671" s="4">
        <v>1</v>
      </c>
      <c r="H671" s="8">
        <v>10</v>
      </c>
      <c r="I671" s="4">
        <v>0</v>
      </c>
    </row>
    <row r="672" spans="1:9" x14ac:dyDescent="0.2">
      <c r="A672" s="2">
        <v>4</v>
      </c>
      <c r="B672" s="1" t="s">
        <v>57</v>
      </c>
      <c r="C672" s="4">
        <v>6</v>
      </c>
      <c r="D672" s="8">
        <v>7.5</v>
      </c>
      <c r="E672" s="4">
        <v>6</v>
      </c>
      <c r="F672" s="8">
        <v>9.23</v>
      </c>
      <c r="G672" s="4">
        <v>0</v>
      </c>
      <c r="H672" s="8">
        <v>0</v>
      </c>
      <c r="I672" s="4">
        <v>0</v>
      </c>
    </row>
    <row r="673" spans="1:9" x14ac:dyDescent="0.2">
      <c r="A673" s="2">
        <v>4</v>
      </c>
      <c r="B673" s="1" t="s">
        <v>66</v>
      </c>
      <c r="C673" s="4">
        <v>6</v>
      </c>
      <c r="D673" s="8">
        <v>7.5</v>
      </c>
      <c r="E673" s="4">
        <v>5</v>
      </c>
      <c r="F673" s="8">
        <v>7.69</v>
      </c>
      <c r="G673" s="4">
        <v>1</v>
      </c>
      <c r="H673" s="8">
        <v>10</v>
      </c>
      <c r="I673" s="4">
        <v>0</v>
      </c>
    </row>
    <row r="674" spans="1:9" x14ac:dyDescent="0.2">
      <c r="A674" s="2">
        <v>6</v>
      </c>
      <c r="B674" s="1" t="s">
        <v>58</v>
      </c>
      <c r="C674" s="4">
        <v>4</v>
      </c>
      <c r="D674" s="8">
        <v>5</v>
      </c>
      <c r="E674" s="4">
        <v>4</v>
      </c>
      <c r="F674" s="8">
        <v>6.15</v>
      </c>
      <c r="G674" s="4">
        <v>0</v>
      </c>
      <c r="H674" s="8">
        <v>0</v>
      </c>
      <c r="I674" s="4">
        <v>0</v>
      </c>
    </row>
    <row r="675" spans="1:9" x14ac:dyDescent="0.2">
      <c r="A675" s="2">
        <v>6</v>
      </c>
      <c r="B675" s="1" t="s">
        <v>67</v>
      </c>
      <c r="C675" s="4">
        <v>4</v>
      </c>
      <c r="D675" s="8">
        <v>5</v>
      </c>
      <c r="E675" s="4">
        <v>4</v>
      </c>
      <c r="F675" s="8">
        <v>6.15</v>
      </c>
      <c r="G675" s="4">
        <v>0</v>
      </c>
      <c r="H675" s="8">
        <v>0</v>
      </c>
      <c r="I675" s="4">
        <v>0</v>
      </c>
    </row>
    <row r="676" spans="1:9" x14ac:dyDescent="0.2">
      <c r="A676" s="2">
        <v>6</v>
      </c>
      <c r="B676" s="1" t="s">
        <v>75</v>
      </c>
      <c r="C676" s="4">
        <v>4</v>
      </c>
      <c r="D676" s="8">
        <v>5</v>
      </c>
      <c r="E676" s="4">
        <v>0</v>
      </c>
      <c r="F676" s="8">
        <v>0</v>
      </c>
      <c r="G676" s="4">
        <v>3</v>
      </c>
      <c r="H676" s="8">
        <v>30</v>
      </c>
      <c r="I676" s="4">
        <v>0</v>
      </c>
    </row>
    <row r="677" spans="1:9" x14ac:dyDescent="0.2">
      <c r="A677" s="2">
        <v>9</v>
      </c>
      <c r="B677" s="1" t="s">
        <v>109</v>
      </c>
      <c r="C677" s="4">
        <v>2</v>
      </c>
      <c r="D677" s="8">
        <v>2.5</v>
      </c>
      <c r="E677" s="4">
        <v>0</v>
      </c>
      <c r="F677" s="8">
        <v>0</v>
      </c>
      <c r="G677" s="4">
        <v>0</v>
      </c>
      <c r="H677" s="8">
        <v>0</v>
      </c>
      <c r="I677" s="4">
        <v>0</v>
      </c>
    </row>
    <row r="678" spans="1:9" x14ac:dyDescent="0.2">
      <c r="A678" s="2">
        <v>9</v>
      </c>
      <c r="B678" s="1" t="s">
        <v>86</v>
      </c>
      <c r="C678" s="4">
        <v>2</v>
      </c>
      <c r="D678" s="8">
        <v>2.5</v>
      </c>
      <c r="E678" s="4">
        <v>2</v>
      </c>
      <c r="F678" s="8">
        <v>3.08</v>
      </c>
      <c r="G678" s="4">
        <v>0</v>
      </c>
      <c r="H678" s="8">
        <v>0</v>
      </c>
      <c r="I678" s="4">
        <v>0</v>
      </c>
    </row>
    <row r="679" spans="1:9" x14ac:dyDescent="0.2">
      <c r="A679" s="2">
        <v>9</v>
      </c>
      <c r="B679" s="1" t="s">
        <v>76</v>
      </c>
      <c r="C679" s="4">
        <v>2</v>
      </c>
      <c r="D679" s="8">
        <v>2.5</v>
      </c>
      <c r="E679" s="4">
        <v>2</v>
      </c>
      <c r="F679" s="8">
        <v>3.08</v>
      </c>
      <c r="G679" s="4">
        <v>0</v>
      </c>
      <c r="H679" s="8">
        <v>0</v>
      </c>
      <c r="I679" s="4">
        <v>0</v>
      </c>
    </row>
    <row r="680" spans="1:9" x14ac:dyDescent="0.2">
      <c r="A680" s="2">
        <v>12</v>
      </c>
      <c r="B680" s="1" t="s">
        <v>59</v>
      </c>
      <c r="C680" s="4">
        <v>1</v>
      </c>
      <c r="D680" s="8">
        <v>1.25</v>
      </c>
      <c r="E680" s="4">
        <v>1</v>
      </c>
      <c r="F680" s="8">
        <v>1.54</v>
      </c>
      <c r="G680" s="4">
        <v>0</v>
      </c>
      <c r="H680" s="8">
        <v>0</v>
      </c>
      <c r="I680" s="4">
        <v>0</v>
      </c>
    </row>
    <row r="681" spans="1:9" x14ac:dyDescent="0.2">
      <c r="A681" s="2">
        <v>12</v>
      </c>
      <c r="B681" s="1" t="s">
        <v>60</v>
      </c>
      <c r="C681" s="4">
        <v>1</v>
      </c>
      <c r="D681" s="8">
        <v>1.25</v>
      </c>
      <c r="E681" s="4">
        <v>0</v>
      </c>
      <c r="F681" s="8">
        <v>0</v>
      </c>
      <c r="G681" s="4">
        <v>1</v>
      </c>
      <c r="H681" s="8">
        <v>10</v>
      </c>
      <c r="I681" s="4">
        <v>0</v>
      </c>
    </row>
    <row r="682" spans="1:9" x14ac:dyDescent="0.2">
      <c r="A682" s="2">
        <v>12</v>
      </c>
      <c r="B682" s="1" t="s">
        <v>95</v>
      </c>
      <c r="C682" s="4">
        <v>1</v>
      </c>
      <c r="D682" s="8">
        <v>1.25</v>
      </c>
      <c r="E682" s="4">
        <v>1</v>
      </c>
      <c r="F682" s="8">
        <v>1.54</v>
      </c>
      <c r="G682" s="4">
        <v>0</v>
      </c>
      <c r="H682" s="8">
        <v>0</v>
      </c>
      <c r="I682" s="4">
        <v>0</v>
      </c>
    </row>
    <row r="683" spans="1:9" x14ac:dyDescent="0.2">
      <c r="A683" s="2">
        <v>12</v>
      </c>
      <c r="B683" s="1" t="s">
        <v>89</v>
      </c>
      <c r="C683" s="4">
        <v>1</v>
      </c>
      <c r="D683" s="8">
        <v>1.25</v>
      </c>
      <c r="E683" s="4">
        <v>1</v>
      </c>
      <c r="F683" s="8">
        <v>1.54</v>
      </c>
      <c r="G683" s="4">
        <v>0</v>
      </c>
      <c r="H683" s="8">
        <v>0</v>
      </c>
      <c r="I683" s="4">
        <v>0</v>
      </c>
    </row>
    <row r="684" spans="1:9" x14ac:dyDescent="0.2">
      <c r="A684" s="2">
        <v>12</v>
      </c>
      <c r="B684" s="1" t="s">
        <v>91</v>
      </c>
      <c r="C684" s="4">
        <v>1</v>
      </c>
      <c r="D684" s="8">
        <v>1.25</v>
      </c>
      <c r="E684" s="4">
        <v>1</v>
      </c>
      <c r="F684" s="8">
        <v>1.54</v>
      </c>
      <c r="G684" s="4">
        <v>0</v>
      </c>
      <c r="H684" s="8">
        <v>0</v>
      </c>
      <c r="I684" s="4">
        <v>0</v>
      </c>
    </row>
    <row r="685" spans="1:9" x14ac:dyDescent="0.2">
      <c r="A685" s="2">
        <v>12</v>
      </c>
      <c r="B685" s="1" t="s">
        <v>105</v>
      </c>
      <c r="C685" s="4">
        <v>1</v>
      </c>
      <c r="D685" s="8">
        <v>1.25</v>
      </c>
      <c r="E685" s="4">
        <v>1</v>
      </c>
      <c r="F685" s="8">
        <v>1.54</v>
      </c>
      <c r="G685" s="4">
        <v>0</v>
      </c>
      <c r="H685" s="8">
        <v>0</v>
      </c>
      <c r="I685" s="4">
        <v>0</v>
      </c>
    </row>
    <row r="686" spans="1:9" x14ac:dyDescent="0.2">
      <c r="A686" s="2">
        <v>12</v>
      </c>
      <c r="B686" s="1" t="s">
        <v>98</v>
      </c>
      <c r="C686" s="4">
        <v>1</v>
      </c>
      <c r="D686" s="8">
        <v>1.25</v>
      </c>
      <c r="E686" s="4">
        <v>0</v>
      </c>
      <c r="F686" s="8">
        <v>0</v>
      </c>
      <c r="G686" s="4">
        <v>1</v>
      </c>
      <c r="H686" s="8">
        <v>10</v>
      </c>
      <c r="I686" s="4">
        <v>0</v>
      </c>
    </row>
    <row r="687" spans="1:9" x14ac:dyDescent="0.2">
      <c r="A687" s="2">
        <v>12</v>
      </c>
      <c r="B687" s="1" t="s">
        <v>79</v>
      </c>
      <c r="C687" s="4">
        <v>1</v>
      </c>
      <c r="D687" s="8">
        <v>1.25</v>
      </c>
      <c r="E687" s="4">
        <v>0</v>
      </c>
      <c r="F687" s="8">
        <v>0</v>
      </c>
      <c r="G687" s="4">
        <v>1</v>
      </c>
      <c r="H687" s="8">
        <v>10</v>
      </c>
      <c r="I687" s="4">
        <v>0</v>
      </c>
    </row>
    <row r="688" spans="1:9" x14ac:dyDescent="0.2">
      <c r="A688" s="2">
        <v>12</v>
      </c>
      <c r="B688" s="1" t="s">
        <v>61</v>
      </c>
      <c r="C688" s="4">
        <v>1</v>
      </c>
      <c r="D688" s="8">
        <v>1.25</v>
      </c>
      <c r="E688" s="4">
        <v>1</v>
      </c>
      <c r="F688" s="8">
        <v>1.54</v>
      </c>
      <c r="G688" s="4">
        <v>0</v>
      </c>
      <c r="H688" s="8">
        <v>0</v>
      </c>
      <c r="I688" s="4">
        <v>0</v>
      </c>
    </row>
    <row r="689" spans="1:9" x14ac:dyDescent="0.2">
      <c r="A689" s="2">
        <v>12</v>
      </c>
      <c r="B689" s="1" t="s">
        <v>63</v>
      </c>
      <c r="C689" s="4">
        <v>1</v>
      </c>
      <c r="D689" s="8">
        <v>1.25</v>
      </c>
      <c r="E689" s="4">
        <v>1</v>
      </c>
      <c r="F689" s="8">
        <v>1.54</v>
      </c>
      <c r="G689" s="4">
        <v>0</v>
      </c>
      <c r="H689" s="8">
        <v>0</v>
      </c>
      <c r="I689" s="4">
        <v>0</v>
      </c>
    </row>
    <row r="690" spans="1:9" x14ac:dyDescent="0.2">
      <c r="A690" s="2">
        <v>12</v>
      </c>
      <c r="B690" s="1" t="s">
        <v>65</v>
      </c>
      <c r="C690" s="4">
        <v>1</v>
      </c>
      <c r="D690" s="8">
        <v>1.25</v>
      </c>
      <c r="E690" s="4">
        <v>0</v>
      </c>
      <c r="F690" s="8">
        <v>0</v>
      </c>
      <c r="G690" s="4">
        <v>1</v>
      </c>
      <c r="H690" s="8">
        <v>10</v>
      </c>
      <c r="I690" s="4">
        <v>0</v>
      </c>
    </row>
    <row r="691" spans="1:9" x14ac:dyDescent="0.2">
      <c r="A691" s="2">
        <v>12</v>
      </c>
      <c r="B691" s="1" t="s">
        <v>72</v>
      </c>
      <c r="C691" s="4">
        <v>1</v>
      </c>
      <c r="D691" s="8">
        <v>1.25</v>
      </c>
      <c r="E691" s="4">
        <v>1</v>
      </c>
      <c r="F691" s="8">
        <v>1.54</v>
      </c>
      <c r="G691" s="4">
        <v>0</v>
      </c>
      <c r="H691" s="8">
        <v>0</v>
      </c>
      <c r="I691" s="4">
        <v>0</v>
      </c>
    </row>
    <row r="692" spans="1:9" x14ac:dyDescent="0.2">
      <c r="A692" s="2">
        <v>12</v>
      </c>
      <c r="B692" s="1" t="s">
        <v>85</v>
      </c>
      <c r="C692" s="4">
        <v>1</v>
      </c>
      <c r="D692" s="8">
        <v>1.25</v>
      </c>
      <c r="E692" s="4">
        <v>0</v>
      </c>
      <c r="F692" s="8">
        <v>0</v>
      </c>
      <c r="G692" s="4">
        <v>0</v>
      </c>
      <c r="H692" s="8">
        <v>0</v>
      </c>
      <c r="I692" s="4">
        <v>0</v>
      </c>
    </row>
    <row r="693" spans="1:9" x14ac:dyDescent="0.2">
      <c r="A693" s="2">
        <v>12</v>
      </c>
      <c r="B693" s="1" t="s">
        <v>73</v>
      </c>
      <c r="C693" s="4">
        <v>1</v>
      </c>
      <c r="D693" s="8">
        <v>1.25</v>
      </c>
      <c r="E693" s="4">
        <v>0</v>
      </c>
      <c r="F693" s="8">
        <v>0</v>
      </c>
      <c r="G693" s="4">
        <v>0</v>
      </c>
      <c r="H693" s="8">
        <v>0</v>
      </c>
      <c r="I693" s="4">
        <v>0</v>
      </c>
    </row>
    <row r="694" spans="1:9" x14ac:dyDescent="0.2">
      <c r="A694" s="2">
        <v>12</v>
      </c>
      <c r="B694" s="1" t="s">
        <v>103</v>
      </c>
      <c r="C694" s="4">
        <v>1</v>
      </c>
      <c r="D694" s="8">
        <v>1.25</v>
      </c>
      <c r="E694" s="4">
        <v>0</v>
      </c>
      <c r="F694" s="8">
        <v>0</v>
      </c>
      <c r="G694" s="4">
        <v>1</v>
      </c>
      <c r="H694" s="8">
        <v>10</v>
      </c>
      <c r="I694" s="4">
        <v>0</v>
      </c>
    </row>
    <row r="695" spans="1:9" x14ac:dyDescent="0.2">
      <c r="A695" s="2">
        <v>12</v>
      </c>
      <c r="B695" s="1" t="s">
        <v>110</v>
      </c>
      <c r="C695" s="4">
        <v>1</v>
      </c>
      <c r="D695" s="8">
        <v>1.25</v>
      </c>
      <c r="E695" s="4">
        <v>1</v>
      </c>
      <c r="F695" s="8">
        <v>1.54</v>
      </c>
      <c r="G695" s="4">
        <v>0</v>
      </c>
      <c r="H695" s="8">
        <v>0</v>
      </c>
      <c r="I695" s="4">
        <v>0</v>
      </c>
    </row>
    <row r="696" spans="1:9" x14ac:dyDescent="0.2">
      <c r="A696" s="1"/>
      <c r="C696" s="4"/>
      <c r="D696" s="8"/>
      <c r="E696" s="4"/>
      <c r="F696" s="8"/>
      <c r="G696" s="4"/>
      <c r="H696" s="8"/>
      <c r="I696" s="4"/>
    </row>
    <row r="697" spans="1:9" x14ac:dyDescent="0.2">
      <c r="A697" s="1" t="s">
        <v>29</v>
      </c>
      <c r="C697" s="4"/>
      <c r="D697" s="8"/>
      <c r="E697" s="4"/>
      <c r="F697" s="8"/>
      <c r="G697" s="4"/>
      <c r="H697" s="8"/>
      <c r="I697" s="4"/>
    </row>
    <row r="698" spans="1:9" x14ac:dyDescent="0.2">
      <c r="A698" s="2">
        <v>1</v>
      </c>
      <c r="B698" s="1" t="s">
        <v>71</v>
      </c>
      <c r="C698" s="4">
        <v>32</v>
      </c>
      <c r="D698" s="8">
        <v>15.31</v>
      </c>
      <c r="E698" s="4">
        <v>31</v>
      </c>
      <c r="F698" s="8">
        <v>20</v>
      </c>
      <c r="G698" s="4">
        <v>1</v>
      </c>
      <c r="H698" s="8">
        <v>2.13</v>
      </c>
      <c r="I698" s="4">
        <v>0</v>
      </c>
    </row>
    <row r="699" spans="1:9" x14ac:dyDescent="0.2">
      <c r="A699" s="2">
        <v>2</v>
      </c>
      <c r="B699" s="1" t="s">
        <v>64</v>
      </c>
      <c r="C699" s="4">
        <v>23</v>
      </c>
      <c r="D699" s="8">
        <v>11</v>
      </c>
      <c r="E699" s="4">
        <v>21</v>
      </c>
      <c r="F699" s="8">
        <v>13.55</v>
      </c>
      <c r="G699" s="4">
        <v>2</v>
      </c>
      <c r="H699" s="8">
        <v>4.26</v>
      </c>
      <c r="I699" s="4">
        <v>0</v>
      </c>
    </row>
    <row r="700" spans="1:9" x14ac:dyDescent="0.2">
      <c r="A700" s="2">
        <v>3</v>
      </c>
      <c r="B700" s="1" t="s">
        <v>66</v>
      </c>
      <c r="C700" s="4">
        <v>22</v>
      </c>
      <c r="D700" s="8">
        <v>10.53</v>
      </c>
      <c r="E700" s="4">
        <v>14</v>
      </c>
      <c r="F700" s="8">
        <v>9.0299999999999994</v>
      </c>
      <c r="G700" s="4">
        <v>8</v>
      </c>
      <c r="H700" s="8">
        <v>17.02</v>
      </c>
      <c r="I700" s="4">
        <v>0</v>
      </c>
    </row>
    <row r="701" spans="1:9" x14ac:dyDescent="0.2">
      <c r="A701" s="2">
        <v>4</v>
      </c>
      <c r="B701" s="1" t="s">
        <v>57</v>
      </c>
      <c r="C701" s="4">
        <v>15</v>
      </c>
      <c r="D701" s="8">
        <v>7.18</v>
      </c>
      <c r="E701" s="4">
        <v>8</v>
      </c>
      <c r="F701" s="8">
        <v>5.16</v>
      </c>
      <c r="G701" s="4">
        <v>7</v>
      </c>
      <c r="H701" s="8">
        <v>14.89</v>
      </c>
      <c r="I701" s="4">
        <v>0</v>
      </c>
    </row>
    <row r="702" spans="1:9" x14ac:dyDescent="0.2">
      <c r="A702" s="2">
        <v>5</v>
      </c>
      <c r="B702" s="1" t="s">
        <v>67</v>
      </c>
      <c r="C702" s="4">
        <v>13</v>
      </c>
      <c r="D702" s="8">
        <v>6.22</v>
      </c>
      <c r="E702" s="4">
        <v>12</v>
      </c>
      <c r="F702" s="8">
        <v>7.74</v>
      </c>
      <c r="G702" s="4">
        <v>1</v>
      </c>
      <c r="H702" s="8">
        <v>2.13</v>
      </c>
      <c r="I702" s="4">
        <v>0</v>
      </c>
    </row>
    <row r="703" spans="1:9" x14ac:dyDescent="0.2">
      <c r="A703" s="2">
        <v>6</v>
      </c>
      <c r="B703" s="1" t="s">
        <v>58</v>
      </c>
      <c r="C703" s="4">
        <v>11</v>
      </c>
      <c r="D703" s="8">
        <v>5.26</v>
      </c>
      <c r="E703" s="4">
        <v>7</v>
      </c>
      <c r="F703" s="8">
        <v>4.5199999999999996</v>
      </c>
      <c r="G703" s="4">
        <v>4</v>
      </c>
      <c r="H703" s="8">
        <v>8.51</v>
      </c>
      <c r="I703" s="4">
        <v>0</v>
      </c>
    </row>
    <row r="704" spans="1:9" x14ac:dyDescent="0.2">
      <c r="A704" s="2">
        <v>6</v>
      </c>
      <c r="B704" s="1" t="s">
        <v>70</v>
      </c>
      <c r="C704" s="4">
        <v>11</v>
      </c>
      <c r="D704" s="8">
        <v>5.26</v>
      </c>
      <c r="E704" s="4">
        <v>11</v>
      </c>
      <c r="F704" s="8">
        <v>7.1</v>
      </c>
      <c r="G704" s="4">
        <v>0</v>
      </c>
      <c r="H704" s="8">
        <v>0</v>
      </c>
      <c r="I704" s="4">
        <v>0</v>
      </c>
    </row>
    <row r="705" spans="1:9" x14ac:dyDescent="0.2">
      <c r="A705" s="2">
        <v>8</v>
      </c>
      <c r="B705" s="1" t="s">
        <v>63</v>
      </c>
      <c r="C705" s="4">
        <v>7</v>
      </c>
      <c r="D705" s="8">
        <v>3.35</v>
      </c>
      <c r="E705" s="4">
        <v>7</v>
      </c>
      <c r="F705" s="8">
        <v>4.5199999999999996</v>
      </c>
      <c r="G705" s="4">
        <v>0</v>
      </c>
      <c r="H705" s="8">
        <v>0</v>
      </c>
      <c r="I705" s="4">
        <v>0</v>
      </c>
    </row>
    <row r="706" spans="1:9" x14ac:dyDescent="0.2">
      <c r="A706" s="2">
        <v>9</v>
      </c>
      <c r="B706" s="1" t="s">
        <v>59</v>
      </c>
      <c r="C706" s="4">
        <v>5</v>
      </c>
      <c r="D706" s="8">
        <v>2.39</v>
      </c>
      <c r="E706" s="4">
        <v>4</v>
      </c>
      <c r="F706" s="8">
        <v>2.58</v>
      </c>
      <c r="G706" s="4">
        <v>1</v>
      </c>
      <c r="H706" s="8">
        <v>2.13</v>
      </c>
      <c r="I706" s="4">
        <v>0</v>
      </c>
    </row>
    <row r="707" spans="1:9" x14ac:dyDescent="0.2">
      <c r="A707" s="2">
        <v>9</v>
      </c>
      <c r="B707" s="1" t="s">
        <v>65</v>
      </c>
      <c r="C707" s="4">
        <v>5</v>
      </c>
      <c r="D707" s="8">
        <v>2.39</v>
      </c>
      <c r="E707" s="4">
        <v>5</v>
      </c>
      <c r="F707" s="8">
        <v>3.23</v>
      </c>
      <c r="G707" s="4">
        <v>0</v>
      </c>
      <c r="H707" s="8">
        <v>0</v>
      </c>
      <c r="I707" s="4">
        <v>0</v>
      </c>
    </row>
    <row r="708" spans="1:9" x14ac:dyDescent="0.2">
      <c r="A708" s="2">
        <v>9</v>
      </c>
      <c r="B708" s="1" t="s">
        <v>74</v>
      </c>
      <c r="C708" s="4">
        <v>5</v>
      </c>
      <c r="D708" s="8">
        <v>2.39</v>
      </c>
      <c r="E708" s="4">
        <v>5</v>
      </c>
      <c r="F708" s="8">
        <v>3.23</v>
      </c>
      <c r="G708" s="4">
        <v>0</v>
      </c>
      <c r="H708" s="8">
        <v>0</v>
      </c>
      <c r="I708" s="4">
        <v>0</v>
      </c>
    </row>
    <row r="709" spans="1:9" x14ac:dyDescent="0.2">
      <c r="A709" s="2">
        <v>12</v>
      </c>
      <c r="B709" s="1" t="s">
        <v>60</v>
      </c>
      <c r="C709" s="4">
        <v>4</v>
      </c>
      <c r="D709" s="8">
        <v>1.91</v>
      </c>
      <c r="E709" s="4">
        <v>2</v>
      </c>
      <c r="F709" s="8">
        <v>1.29</v>
      </c>
      <c r="G709" s="4">
        <v>2</v>
      </c>
      <c r="H709" s="8">
        <v>4.26</v>
      </c>
      <c r="I709" s="4">
        <v>0</v>
      </c>
    </row>
    <row r="710" spans="1:9" x14ac:dyDescent="0.2">
      <c r="A710" s="2">
        <v>12</v>
      </c>
      <c r="B710" s="1" t="s">
        <v>79</v>
      </c>
      <c r="C710" s="4">
        <v>4</v>
      </c>
      <c r="D710" s="8">
        <v>1.91</v>
      </c>
      <c r="E710" s="4">
        <v>2</v>
      </c>
      <c r="F710" s="8">
        <v>1.29</v>
      </c>
      <c r="G710" s="4">
        <v>2</v>
      </c>
      <c r="H710" s="8">
        <v>4.26</v>
      </c>
      <c r="I710" s="4">
        <v>0</v>
      </c>
    </row>
    <row r="711" spans="1:9" x14ac:dyDescent="0.2">
      <c r="A711" s="2">
        <v>12</v>
      </c>
      <c r="B711" s="1" t="s">
        <v>73</v>
      </c>
      <c r="C711" s="4">
        <v>4</v>
      </c>
      <c r="D711" s="8">
        <v>1.91</v>
      </c>
      <c r="E711" s="4">
        <v>1</v>
      </c>
      <c r="F711" s="8">
        <v>0.65</v>
      </c>
      <c r="G711" s="4">
        <v>0</v>
      </c>
      <c r="H711" s="8">
        <v>0</v>
      </c>
      <c r="I711" s="4">
        <v>0</v>
      </c>
    </row>
    <row r="712" spans="1:9" x14ac:dyDescent="0.2">
      <c r="A712" s="2">
        <v>12</v>
      </c>
      <c r="B712" s="1" t="s">
        <v>75</v>
      </c>
      <c r="C712" s="4">
        <v>4</v>
      </c>
      <c r="D712" s="8">
        <v>1.91</v>
      </c>
      <c r="E712" s="4">
        <v>0</v>
      </c>
      <c r="F712" s="8">
        <v>0</v>
      </c>
      <c r="G712" s="4">
        <v>4</v>
      </c>
      <c r="H712" s="8">
        <v>8.51</v>
      </c>
      <c r="I712" s="4">
        <v>0</v>
      </c>
    </row>
    <row r="713" spans="1:9" x14ac:dyDescent="0.2">
      <c r="A713" s="2">
        <v>16</v>
      </c>
      <c r="B713" s="1" t="s">
        <v>89</v>
      </c>
      <c r="C713" s="4">
        <v>3</v>
      </c>
      <c r="D713" s="8">
        <v>1.44</v>
      </c>
      <c r="E713" s="4">
        <v>1</v>
      </c>
      <c r="F713" s="8">
        <v>0.65</v>
      </c>
      <c r="G713" s="4">
        <v>2</v>
      </c>
      <c r="H713" s="8">
        <v>4.26</v>
      </c>
      <c r="I713" s="4">
        <v>0</v>
      </c>
    </row>
    <row r="714" spans="1:9" x14ac:dyDescent="0.2">
      <c r="A714" s="2">
        <v>16</v>
      </c>
      <c r="B714" s="1" t="s">
        <v>96</v>
      </c>
      <c r="C714" s="4">
        <v>3</v>
      </c>
      <c r="D714" s="8">
        <v>1.44</v>
      </c>
      <c r="E714" s="4">
        <v>3</v>
      </c>
      <c r="F714" s="8">
        <v>1.94</v>
      </c>
      <c r="G714" s="4">
        <v>0</v>
      </c>
      <c r="H714" s="8">
        <v>0</v>
      </c>
      <c r="I714" s="4">
        <v>0</v>
      </c>
    </row>
    <row r="715" spans="1:9" x14ac:dyDescent="0.2">
      <c r="A715" s="2">
        <v>16</v>
      </c>
      <c r="B715" s="1" t="s">
        <v>77</v>
      </c>
      <c r="C715" s="4">
        <v>3</v>
      </c>
      <c r="D715" s="8">
        <v>1.44</v>
      </c>
      <c r="E715" s="4">
        <v>2</v>
      </c>
      <c r="F715" s="8">
        <v>1.29</v>
      </c>
      <c r="G715" s="4">
        <v>1</v>
      </c>
      <c r="H715" s="8">
        <v>2.13</v>
      </c>
      <c r="I715" s="4">
        <v>0</v>
      </c>
    </row>
    <row r="716" spans="1:9" x14ac:dyDescent="0.2">
      <c r="A716" s="2">
        <v>16</v>
      </c>
      <c r="B716" s="1" t="s">
        <v>68</v>
      </c>
      <c r="C716" s="4">
        <v>3</v>
      </c>
      <c r="D716" s="8">
        <v>1.44</v>
      </c>
      <c r="E716" s="4">
        <v>3</v>
      </c>
      <c r="F716" s="8">
        <v>1.94</v>
      </c>
      <c r="G716" s="4">
        <v>0</v>
      </c>
      <c r="H716" s="8">
        <v>0</v>
      </c>
      <c r="I716" s="4">
        <v>0</v>
      </c>
    </row>
    <row r="717" spans="1:9" x14ac:dyDescent="0.2">
      <c r="A717" s="2">
        <v>16</v>
      </c>
      <c r="B717" s="1" t="s">
        <v>69</v>
      </c>
      <c r="C717" s="4">
        <v>3</v>
      </c>
      <c r="D717" s="8">
        <v>1.44</v>
      </c>
      <c r="E717" s="4">
        <v>2</v>
      </c>
      <c r="F717" s="8">
        <v>1.29</v>
      </c>
      <c r="G717" s="4">
        <v>0</v>
      </c>
      <c r="H717" s="8">
        <v>0</v>
      </c>
      <c r="I717" s="4">
        <v>0</v>
      </c>
    </row>
    <row r="718" spans="1:9" x14ac:dyDescent="0.2">
      <c r="A718" s="2">
        <v>16</v>
      </c>
      <c r="B718" s="1" t="s">
        <v>81</v>
      </c>
      <c r="C718" s="4">
        <v>3</v>
      </c>
      <c r="D718" s="8">
        <v>1.44</v>
      </c>
      <c r="E718" s="4">
        <v>1</v>
      </c>
      <c r="F718" s="8">
        <v>0.65</v>
      </c>
      <c r="G718" s="4">
        <v>2</v>
      </c>
      <c r="H718" s="8">
        <v>4.26</v>
      </c>
      <c r="I718" s="4">
        <v>0</v>
      </c>
    </row>
    <row r="719" spans="1:9" x14ac:dyDescent="0.2">
      <c r="A719" s="2">
        <v>16</v>
      </c>
      <c r="B719" s="1" t="s">
        <v>88</v>
      </c>
      <c r="C719" s="4">
        <v>3</v>
      </c>
      <c r="D719" s="8">
        <v>1.44</v>
      </c>
      <c r="E719" s="4">
        <v>3</v>
      </c>
      <c r="F719" s="8">
        <v>1.94</v>
      </c>
      <c r="G719" s="4">
        <v>0</v>
      </c>
      <c r="H719" s="8">
        <v>0</v>
      </c>
      <c r="I719" s="4">
        <v>0</v>
      </c>
    </row>
    <row r="720" spans="1:9" x14ac:dyDescent="0.2">
      <c r="A720" s="1"/>
      <c r="C720" s="4"/>
      <c r="D720" s="8"/>
      <c r="E720" s="4"/>
      <c r="F720" s="8"/>
      <c r="G720" s="4"/>
      <c r="H720" s="8"/>
      <c r="I720" s="4"/>
    </row>
    <row r="721" spans="1:9" x14ac:dyDescent="0.2">
      <c r="A721" s="1" t="s">
        <v>30</v>
      </c>
      <c r="C721" s="4"/>
      <c r="D721" s="8"/>
      <c r="E721" s="4"/>
      <c r="F721" s="8"/>
      <c r="G721" s="4"/>
      <c r="H721" s="8"/>
      <c r="I721" s="4"/>
    </row>
    <row r="722" spans="1:9" x14ac:dyDescent="0.2">
      <c r="A722" s="2">
        <v>1</v>
      </c>
      <c r="B722" s="1" t="s">
        <v>71</v>
      </c>
      <c r="C722" s="4">
        <v>16</v>
      </c>
      <c r="D722" s="8">
        <v>15.84</v>
      </c>
      <c r="E722" s="4">
        <v>16</v>
      </c>
      <c r="F722" s="8">
        <v>21.92</v>
      </c>
      <c r="G722" s="4">
        <v>0</v>
      </c>
      <c r="H722" s="8">
        <v>0</v>
      </c>
      <c r="I722" s="4">
        <v>0</v>
      </c>
    </row>
    <row r="723" spans="1:9" x14ac:dyDescent="0.2">
      <c r="A723" s="2">
        <v>2</v>
      </c>
      <c r="B723" s="1" t="s">
        <v>64</v>
      </c>
      <c r="C723" s="4">
        <v>11</v>
      </c>
      <c r="D723" s="8">
        <v>10.89</v>
      </c>
      <c r="E723" s="4">
        <v>10</v>
      </c>
      <c r="F723" s="8">
        <v>13.7</v>
      </c>
      <c r="G723" s="4">
        <v>0</v>
      </c>
      <c r="H723" s="8">
        <v>0</v>
      </c>
      <c r="I723" s="4">
        <v>1</v>
      </c>
    </row>
    <row r="724" spans="1:9" x14ac:dyDescent="0.2">
      <c r="A724" s="2">
        <v>3</v>
      </c>
      <c r="B724" s="1" t="s">
        <v>58</v>
      </c>
      <c r="C724" s="4">
        <v>10</v>
      </c>
      <c r="D724" s="8">
        <v>9.9</v>
      </c>
      <c r="E724" s="4">
        <v>8</v>
      </c>
      <c r="F724" s="8">
        <v>10.96</v>
      </c>
      <c r="G724" s="4">
        <v>2</v>
      </c>
      <c r="H724" s="8">
        <v>10</v>
      </c>
      <c r="I724" s="4">
        <v>0</v>
      </c>
    </row>
    <row r="725" spans="1:9" x14ac:dyDescent="0.2">
      <c r="A725" s="2">
        <v>4</v>
      </c>
      <c r="B725" s="1" t="s">
        <v>66</v>
      </c>
      <c r="C725" s="4">
        <v>7</v>
      </c>
      <c r="D725" s="8">
        <v>6.93</v>
      </c>
      <c r="E725" s="4">
        <v>5</v>
      </c>
      <c r="F725" s="8">
        <v>6.85</v>
      </c>
      <c r="G725" s="4">
        <v>2</v>
      </c>
      <c r="H725" s="8">
        <v>10</v>
      </c>
      <c r="I725" s="4">
        <v>0</v>
      </c>
    </row>
    <row r="726" spans="1:9" x14ac:dyDescent="0.2">
      <c r="A726" s="2">
        <v>4</v>
      </c>
      <c r="B726" s="1" t="s">
        <v>73</v>
      </c>
      <c r="C726" s="4">
        <v>7</v>
      </c>
      <c r="D726" s="8">
        <v>6.93</v>
      </c>
      <c r="E726" s="4">
        <v>4</v>
      </c>
      <c r="F726" s="8">
        <v>5.48</v>
      </c>
      <c r="G726" s="4">
        <v>1</v>
      </c>
      <c r="H726" s="8">
        <v>5</v>
      </c>
      <c r="I726" s="4">
        <v>0</v>
      </c>
    </row>
    <row r="727" spans="1:9" x14ac:dyDescent="0.2">
      <c r="A727" s="2">
        <v>6</v>
      </c>
      <c r="B727" s="1" t="s">
        <v>57</v>
      </c>
      <c r="C727" s="4">
        <v>5</v>
      </c>
      <c r="D727" s="8">
        <v>4.95</v>
      </c>
      <c r="E727" s="4">
        <v>2</v>
      </c>
      <c r="F727" s="8">
        <v>2.74</v>
      </c>
      <c r="G727" s="4">
        <v>3</v>
      </c>
      <c r="H727" s="8">
        <v>15</v>
      </c>
      <c r="I727" s="4">
        <v>0</v>
      </c>
    </row>
    <row r="728" spans="1:9" x14ac:dyDescent="0.2">
      <c r="A728" s="2">
        <v>7</v>
      </c>
      <c r="B728" s="1" t="s">
        <v>63</v>
      </c>
      <c r="C728" s="4">
        <v>4</v>
      </c>
      <c r="D728" s="8">
        <v>3.96</v>
      </c>
      <c r="E728" s="4">
        <v>4</v>
      </c>
      <c r="F728" s="8">
        <v>5.48</v>
      </c>
      <c r="G728" s="4">
        <v>0</v>
      </c>
      <c r="H728" s="8">
        <v>0</v>
      </c>
      <c r="I728" s="4">
        <v>0</v>
      </c>
    </row>
    <row r="729" spans="1:9" x14ac:dyDescent="0.2">
      <c r="A729" s="2">
        <v>7</v>
      </c>
      <c r="B729" s="1" t="s">
        <v>65</v>
      </c>
      <c r="C729" s="4">
        <v>4</v>
      </c>
      <c r="D729" s="8">
        <v>3.96</v>
      </c>
      <c r="E729" s="4">
        <v>4</v>
      </c>
      <c r="F729" s="8">
        <v>5.48</v>
      </c>
      <c r="G729" s="4">
        <v>0</v>
      </c>
      <c r="H729" s="8">
        <v>0</v>
      </c>
      <c r="I729" s="4">
        <v>0</v>
      </c>
    </row>
    <row r="730" spans="1:9" x14ac:dyDescent="0.2">
      <c r="A730" s="2">
        <v>7</v>
      </c>
      <c r="B730" s="1" t="s">
        <v>69</v>
      </c>
      <c r="C730" s="4">
        <v>4</v>
      </c>
      <c r="D730" s="8">
        <v>3.96</v>
      </c>
      <c r="E730" s="4">
        <v>2</v>
      </c>
      <c r="F730" s="8">
        <v>2.74</v>
      </c>
      <c r="G730" s="4">
        <v>2</v>
      </c>
      <c r="H730" s="8">
        <v>10</v>
      </c>
      <c r="I730" s="4">
        <v>0</v>
      </c>
    </row>
    <row r="731" spans="1:9" x14ac:dyDescent="0.2">
      <c r="A731" s="2">
        <v>7</v>
      </c>
      <c r="B731" s="1" t="s">
        <v>70</v>
      </c>
      <c r="C731" s="4">
        <v>4</v>
      </c>
      <c r="D731" s="8">
        <v>3.96</v>
      </c>
      <c r="E731" s="4">
        <v>4</v>
      </c>
      <c r="F731" s="8">
        <v>5.48</v>
      </c>
      <c r="G731" s="4">
        <v>0</v>
      </c>
      <c r="H731" s="8">
        <v>0</v>
      </c>
      <c r="I731" s="4">
        <v>0</v>
      </c>
    </row>
    <row r="732" spans="1:9" x14ac:dyDescent="0.2">
      <c r="A732" s="2">
        <v>7</v>
      </c>
      <c r="B732" s="1" t="s">
        <v>75</v>
      </c>
      <c r="C732" s="4">
        <v>4</v>
      </c>
      <c r="D732" s="8">
        <v>3.96</v>
      </c>
      <c r="E732" s="4">
        <v>0</v>
      </c>
      <c r="F732" s="8">
        <v>0</v>
      </c>
      <c r="G732" s="4">
        <v>4</v>
      </c>
      <c r="H732" s="8">
        <v>20</v>
      </c>
      <c r="I732" s="4">
        <v>0</v>
      </c>
    </row>
    <row r="733" spans="1:9" x14ac:dyDescent="0.2">
      <c r="A733" s="2">
        <v>12</v>
      </c>
      <c r="B733" s="1" t="s">
        <v>76</v>
      </c>
      <c r="C733" s="4">
        <v>3</v>
      </c>
      <c r="D733" s="8">
        <v>2.97</v>
      </c>
      <c r="E733" s="4">
        <v>3</v>
      </c>
      <c r="F733" s="8">
        <v>4.1100000000000003</v>
      </c>
      <c r="G733" s="4">
        <v>0</v>
      </c>
      <c r="H733" s="8">
        <v>0</v>
      </c>
      <c r="I733" s="4">
        <v>0</v>
      </c>
    </row>
    <row r="734" spans="1:9" x14ac:dyDescent="0.2">
      <c r="A734" s="2">
        <v>13</v>
      </c>
      <c r="B734" s="1" t="s">
        <v>59</v>
      </c>
      <c r="C734" s="4">
        <v>2</v>
      </c>
      <c r="D734" s="8">
        <v>1.98</v>
      </c>
      <c r="E734" s="4">
        <v>1</v>
      </c>
      <c r="F734" s="8">
        <v>1.37</v>
      </c>
      <c r="G734" s="4">
        <v>1</v>
      </c>
      <c r="H734" s="8">
        <v>5</v>
      </c>
      <c r="I734" s="4">
        <v>0</v>
      </c>
    </row>
    <row r="735" spans="1:9" x14ac:dyDescent="0.2">
      <c r="A735" s="2">
        <v>13</v>
      </c>
      <c r="B735" s="1" t="s">
        <v>60</v>
      </c>
      <c r="C735" s="4">
        <v>2</v>
      </c>
      <c r="D735" s="8">
        <v>1.98</v>
      </c>
      <c r="E735" s="4">
        <v>1</v>
      </c>
      <c r="F735" s="8">
        <v>1.37</v>
      </c>
      <c r="G735" s="4">
        <v>1</v>
      </c>
      <c r="H735" s="8">
        <v>5</v>
      </c>
      <c r="I735" s="4">
        <v>0</v>
      </c>
    </row>
    <row r="736" spans="1:9" x14ac:dyDescent="0.2">
      <c r="A736" s="2">
        <v>13</v>
      </c>
      <c r="B736" s="1" t="s">
        <v>109</v>
      </c>
      <c r="C736" s="4">
        <v>2</v>
      </c>
      <c r="D736" s="8">
        <v>1.98</v>
      </c>
      <c r="E736" s="4">
        <v>0</v>
      </c>
      <c r="F736" s="8">
        <v>0</v>
      </c>
      <c r="G736" s="4">
        <v>0</v>
      </c>
      <c r="H736" s="8">
        <v>0</v>
      </c>
      <c r="I736" s="4">
        <v>0</v>
      </c>
    </row>
    <row r="737" spans="1:9" x14ac:dyDescent="0.2">
      <c r="A737" s="2">
        <v>13</v>
      </c>
      <c r="B737" s="1" t="s">
        <v>98</v>
      </c>
      <c r="C737" s="4">
        <v>2</v>
      </c>
      <c r="D737" s="8">
        <v>1.98</v>
      </c>
      <c r="E737" s="4">
        <v>2</v>
      </c>
      <c r="F737" s="8">
        <v>2.74</v>
      </c>
      <c r="G737" s="4">
        <v>0</v>
      </c>
      <c r="H737" s="8">
        <v>0</v>
      </c>
      <c r="I737" s="4">
        <v>0</v>
      </c>
    </row>
    <row r="738" spans="1:9" x14ac:dyDescent="0.2">
      <c r="A738" s="2">
        <v>13</v>
      </c>
      <c r="B738" s="1" t="s">
        <v>80</v>
      </c>
      <c r="C738" s="4">
        <v>2</v>
      </c>
      <c r="D738" s="8">
        <v>1.98</v>
      </c>
      <c r="E738" s="4">
        <v>0</v>
      </c>
      <c r="F738" s="8">
        <v>0</v>
      </c>
      <c r="G738" s="4">
        <v>2</v>
      </c>
      <c r="H738" s="8">
        <v>10</v>
      </c>
      <c r="I738" s="4">
        <v>0</v>
      </c>
    </row>
    <row r="739" spans="1:9" x14ac:dyDescent="0.2">
      <c r="A739" s="2">
        <v>18</v>
      </c>
      <c r="B739" s="1" t="s">
        <v>99</v>
      </c>
      <c r="C739" s="4">
        <v>1</v>
      </c>
      <c r="D739" s="8">
        <v>0.99</v>
      </c>
      <c r="E739" s="4">
        <v>0</v>
      </c>
      <c r="F739" s="8">
        <v>0</v>
      </c>
      <c r="G739" s="4">
        <v>1</v>
      </c>
      <c r="H739" s="8">
        <v>5</v>
      </c>
      <c r="I739" s="4">
        <v>0</v>
      </c>
    </row>
    <row r="740" spans="1:9" x14ac:dyDescent="0.2">
      <c r="A740" s="2">
        <v>18</v>
      </c>
      <c r="B740" s="1" t="s">
        <v>90</v>
      </c>
      <c r="C740" s="4">
        <v>1</v>
      </c>
      <c r="D740" s="8">
        <v>0.99</v>
      </c>
      <c r="E740" s="4">
        <v>1</v>
      </c>
      <c r="F740" s="8">
        <v>1.37</v>
      </c>
      <c r="G740" s="4">
        <v>0</v>
      </c>
      <c r="H740" s="8">
        <v>0</v>
      </c>
      <c r="I740" s="4">
        <v>0</v>
      </c>
    </row>
    <row r="741" spans="1:9" x14ac:dyDescent="0.2">
      <c r="A741" s="2">
        <v>18</v>
      </c>
      <c r="B741" s="1" t="s">
        <v>105</v>
      </c>
      <c r="C741" s="4">
        <v>1</v>
      </c>
      <c r="D741" s="8">
        <v>0.99</v>
      </c>
      <c r="E741" s="4">
        <v>0</v>
      </c>
      <c r="F741" s="8">
        <v>0</v>
      </c>
      <c r="G741" s="4">
        <v>1</v>
      </c>
      <c r="H741" s="8">
        <v>5</v>
      </c>
      <c r="I741" s="4">
        <v>0</v>
      </c>
    </row>
    <row r="742" spans="1:9" x14ac:dyDescent="0.2">
      <c r="A742" s="2">
        <v>18</v>
      </c>
      <c r="B742" s="1" t="s">
        <v>106</v>
      </c>
      <c r="C742" s="4">
        <v>1</v>
      </c>
      <c r="D742" s="8">
        <v>0.99</v>
      </c>
      <c r="E742" s="4">
        <v>1</v>
      </c>
      <c r="F742" s="8">
        <v>1.37</v>
      </c>
      <c r="G742" s="4">
        <v>0</v>
      </c>
      <c r="H742" s="8">
        <v>0</v>
      </c>
      <c r="I742" s="4">
        <v>0</v>
      </c>
    </row>
    <row r="743" spans="1:9" x14ac:dyDescent="0.2">
      <c r="A743" s="2">
        <v>18</v>
      </c>
      <c r="B743" s="1" t="s">
        <v>111</v>
      </c>
      <c r="C743" s="4">
        <v>1</v>
      </c>
      <c r="D743" s="8">
        <v>0.99</v>
      </c>
      <c r="E743" s="4">
        <v>0</v>
      </c>
      <c r="F743" s="8">
        <v>0</v>
      </c>
      <c r="G743" s="4">
        <v>0</v>
      </c>
      <c r="H743" s="8">
        <v>0</v>
      </c>
      <c r="I743" s="4">
        <v>1</v>
      </c>
    </row>
    <row r="744" spans="1:9" x14ac:dyDescent="0.2">
      <c r="A744" s="2">
        <v>18</v>
      </c>
      <c r="B744" s="1" t="s">
        <v>79</v>
      </c>
      <c r="C744" s="4">
        <v>1</v>
      </c>
      <c r="D744" s="8">
        <v>0.99</v>
      </c>
      <c r="E744" s="4">
        <v>1</v>
      </c>
      <c r="F744" s="8">
        <v>1.37</v>
      </c>
      <c r="G744" s="4">
        <v>0</v>
      </c>
      <c r="H744" s="8">
        <v>0</v>
      </c>
      <c r="I744" s="4">
        <v>0</v>
      </c>
    </row>
    <row r="745" spans="1:9" x14ac:dyDescent="0.2">
      <c r="A745" s="2">
        <v>18</v>
      </c>
      <c r="B745" s="1" t="s">
        <v>86</v>
      </c>
      <c r="C745" s="4">
        <v>1</v>
      </c>
      <c r="D745" s="8">
        <v>0.99</v>
      </c>
      <c r="E745" s="4">
        <v>1</v>
      </c>
      <c r="F745" s="8">
        <v>1.37</v>
      </c>
      <c r="G745" s="4">
        <v>0</v>
      </c>
      <c r="H745" s="8">
        <v>0</v>
      </c>
      <c r="I745" s="4">
        <v>0</v>
      </c>
    </row>
    <row r="746" spans="1:9" x14ac:dyDescent="0.2">
      <c r="A746" s="2">
        <v>18</v>
      </c>
      <c r="B746" s="1" t="s">
        <v>67</v>
      </c>
      <c r="C746" s="4">
        <v>1</v>
      </c>
      <c r="D746" s="8">
        <v>0.99</v>
      </c>
      <c r="E746" s="4">
        <v>0</v>
      </c>
      <c r="F746" s="8">
        <v>0</v>
      </c>
      <c r="G746" s="4">
        <v>0</v>
      </c>
      <c r="H746" s="8">
        <v>0</v>
      </c>
      <c r="I746" s="4">
        <v>0</v>
      </c>
    </row>
    <row r="747" spans="1:9" x14ac:dyDescent="0.2">
      <c r="A747" s="2">
        <v>18</v>
      </c>
      <c r="B747" s="1" t="s">
        <v>88</v>
      </c>
      <c r="C747" s="4">
        <v>1</v>
      </c>
      <c r="D747" s="8">
        <v>0.99</v>
      </c>
      <c r="E747" s="4">
        <v>0</v>
      </c>
      <c r="F747" s="8">
        <v>0</v>
      </c>
      <c r="G747" s="4">
        <v>0</v>
      </c>
      <c r="H747" s="8">
        <v>0</v>
      </c>
      <c r="I747" s="4">
        <v>0</v>
      </c>
    </row>
    <row r="748" spans="1:9" x14ac:dyDescent="0.2">
      <c r="A748" s="2">
        <v>18</v>
      </c>
      <c r="B748" s="1" t="s">
        <v>72</v>
      </c>
      <c r="C748" s="4">
        <v>1</v>
      </c>
      <c r="D748" s="8">
        <v>0.99</v>
      </c>
      <c r="E748" s="4">
        <v>1</v>
      </c>
      <c r="F748" s="8">
        <v>1.37</v>
      </c>
      <c r="G748" s="4">
        <v>0</v>
      </c>
      <c r="H748" s="8">
        <v>0</v>
      </c>
      <c r="I748" s="4">
        <v>0</v>
      </c>
    </row>
    <row r="749" spans="1:9" x14ac:dyDescent="0.2">
      <c r="A749" s="2">
        <v>18</v>
      </c>
      <c r="B749" s="1" t="s">
        <v>74</v>
      </c>
      <c r="C749" s="4">
        <v>1</v>
      </c>
      <c r="D749" s="8">
        <v>0.99</v>
      </c>
      <c r="E749" s="4">
        <v>1</v>
      </c>
      <c r="F749" s="8">
        <v>1.37</v>
      </c>
      <c r="G749" s="4">
        <v>0</v>
      </c>
      <c r="H749" s="8">
        <v>0</v>
      </c>
      <c r="I749" s="4">
        <v>0</v>
      </c>
    </row>
    <row r="750" spans="1:9" x14ac:dyDescent="0.2">
      <c r="A750" s="2">
        <v>18</v>
      </c>
      <c r="B750" s="1" t="s">
        <v>82</v>
      </c>
      <c r="C750" s="4">
        <v>1</v>
      </c>
      <c r="D750" s="8">
        <v>0.99</v>
      </c>
      <c r="E750" s="4">
        <v>1</v>
      </c>
      <c r="F750" s="8">
        <v>1.37</v>
      </c>
      <c r="G750" s="4">
        <v>0</v>
      </c>
      <c r="H750" s="8">
        <v>0</v>
      </c>
      <c r="I750" s="4">
        <v>0</v>
      </c>
    </row>
    <row r="751" spans="1:9" x14ac:dyDescent="0.2">
      <c r="A751" s="1"/>
      <c r="C751" s="4"/>
      <c r="D751" s="8"/>
      <c r="E751" s="4"/>
      <c r="F751" s="8"/>
      <c r="G751" s="4"/>
      <c r="H751" s="8"/>
      <c r="I751" s="4"/>
    </row>
    <row r="752" spans="1:9" x14ac:dyDescent="0.2">
      <c r="A752" s="1" t="s">
        <v>31</v>
      </c>
      <c r="C752" s="4"/>
      <c r="D752" s="8"/>
      <c r="E752" s="4"/>
      <c r="F752" s="8"/>
      <c r="G752" s="4"/>
      <c r="H752" s="8"/>
      <c r="I752" s="4"/>
    </row>
    <row r="753" spans="1:9" x14ac:dyDescent="0.2">
      <c r="A753" s="2">
        <v>1</v>
      </c>
      <c r="B753" s="1" t="s">
        <v>64</v>
      </c>
      <c r="C753" s="4">
        <v>18</v>
      </c>
      <c r="D753" s="8">
        <v>15.93</v>
      </c>
      <c r="E753" s="4">
        <v>17</v>
      </c>
      <c r="F753" s="8">
        <v>22.08</v>
      </c>
      <c r="G753" s="4">
        <v>1</v>
      </c>
      <c r="H753" s="8">
        <v>2.94</v>
      </c>
      <c r="I753" s="4">
        <v>0</v>
      </c>
    </row>
    <row r="754" spans="1:9" x14ac:dyDescent="0.2">
      <c r="A754" s="2">
        <v>2</v>
      </c>
      <c r="B754" s="1" t="s">
        <v>71</v>
      </c>
      <c r="C754" s="4">
        <v>17</v>
      </c>
      <c r="D754" s="8">
        <v>15.04</v>
      </c>
      <c r="E754" s="4">
        <v>17</v>
      </c>
      <c r="F754" s="8">
        <v>22.08</v>
      </c>
      <c r="G754" s="4">
        <v>0</v>
      </c>
      <c r="H754" s="8">
        <v>0</v>
      </c>
      <c r="I754" s="4">
        <v>0</v>
      </c>
    </row>
    <row r="755" spans="1:9" x14ac:dyDescent="0.2">
      <c r="A755" s="2">
        <v>3</v>
      </c>
      <c r="B755" s="1" t="s">
        <v>57</v>
      </c>
      <c r="C755" s="4">
        <v>11</v>
      </c>
      <c r="D755" s="8">
        <v>9.73</v>
      </c>
      <c r="E755" s="4">
        <v>3</v>
      </c>
      <c r="F755" s="8">
        <v>3.9</v>
      </c>
      <c r="G755" s="4">
        <v>8</v>
      </c>
      <c r="H755" s="8">
        <v>23.53</v>
      </c>
      <c r="I755" s="4">
        <v>0</v>
      </c>
    </row>
    <row r="756" spans="1:9" x14ac:dyDescent="0.2">
      <c r="A756" s="2">
        <v>4</v>
      </c>
      <c r="B756" s="1" t="s">
        <v>66</v>
      </c>
      <c r="C756" s="4">
        <v>9</v>
      </c>
      <c r="D756" s="8">
        <v>7.96</v>
      </c>
      <c r="E756" s="4">
        <v>4</v>
      </c>
      <c r="F756" s="8">
        <v>5.19</v>
      </c>
      <c r="G756" s="4">
        <v>5</v>
      </c>
      <c r="H756" s="8">
        <v>14.71</v>
      </c>
      <c r="I756" s="4">
        <v>0</v>
      </c>
    </row>
    <row r="757" spans="1:9" x14ac:dyDescent="0.2">
      <c r="A757" s="2">
        <v>5</v>
      </c>
      <c r="B757" s="1" t="s">
        <v>59</v>
      </c>
      <c r="C757" s="4">
        <v>6</v>
      </c>
      <c r="D757" s="8">
        <v>5.31</v>
      </c>
      <c r="E757" s="4">
        <v>3</v>
      </c>
      <c r="F757" s="8">
        <v>3.9</v>
      </c>
      <c r="G757" s="4">
        <v>3</v>
      </c>
      <c r="H757" s="8">
        <v>8.82</v>
      </c>
      <c r="I757" s="4">
        <v>0</v>
      </c>
    </row>
    <row r="758" spans="1:9" x14ac:dyDescent="0.2">
      <c r="A758" s="2">
        <v>5</v>
      </c>
      <c r="B758" s="1" t="s">
        <v>65</v>
      </c>
      <c r="C758" s="4">
        <v>6</v>
      </c>
      <c r="D758" s="8">
        <v>5.31</v>
      </c>
      <c r="E758" s="4">
        <v>4</v>
      </c>
      <c r="F758" s="8">
        <v>5.19</v>
      </c>
      <c r="G758" s="4">
        <v>2</v>
      </c>
      <c r="H758" s="8">
        <v>5.88</v>
      </c>
      <c r="I758" s="4">
        <v>0</v>
      </c>
    </row>
    <row r="759" spans="1:9" x14ac:dyDescent="0.2">
      <c r="A759" s="2">
        <v>7</v>
      </c>
      <c r="B759" s="1" t="s">
        <v>58</v>
      </c>
      <c r="C759" s="4">
        <v>5</v>
      </c>
      <c r="D759" s="8">
        <v>4.42</v>
      </c>
      <c r="E759" s="4">
        <v>4</v>
      </c>
      <c r="F759" s="8">
        <v>5.19</v>
      </c>
      <c r="G759" s="4">
        <v>1</v>
      </c>
      <c r="H759" s="8">
        <v>2.94</v>
      </c>
      <c r="I759" s="4">
        <v>0</v>
      </c>
    </row>
    <row r="760" spans="1:9" x14ac:dyDescent="0.2">
      <c r="A760" s="2">
        <v>7</v>
      </c>
      <c r="B760" s="1" t="s">
        <v>70</v>
      </c>
      <c r="C760" s="4">
        <v>5</v>
      </c>
      <c r="D760" s="8">
        <v>4.42</v>
      </c>
      <c r="E760" s="4">
        <v>5</v>
      </c>
      <c r="F760" s="8">
        <v>6.49</v>
      </c>
      <c r="G760" s="4">
        <v>0</v>
      </c>
      <c r="H760" s="8">
        <v>0</v>
      </c>
      <c r="I760" s="4">
        <v>0</v>
      </c>
    </row>
    <row r="761" spans="1:9" x14ac:dyDescent="0.2">
      <c r="A761" s="2">
        <v>9</v>
      </c>
      <c r="B761" s="1" t="s">
        <v>63</v>
      </c>
      <c r="C761" s="4">
        <v>4</v>
      </c>
      <c r="D761" s="8">
        <v>3.54</v>
      </c>
      <c r="E761" s="4">
        <v>3</v>
      </c>
      <c r="F761" s="8">
        <v>3.9</v>
      </c>
      <c r="G761" s="4">
        <v>1</v>
      </c>
      <c r="H761" s="8">
        <v>2.94</v>
      </c>
      <c r="I761" s="4">
        <v>0</v>
      </c>
    </row>
    <row r="762" spans="1:9" x14ac:dyDescent="0.2">
      <c r="A762" s="2">
        <v>9</v>
      </c>
      <c r="B762" s="1" t="s">
        <v>74</v>
      </c>
      <c r="C762" s="4">
        <v>4</v>
      </c>
      <c r="D762" s="8">
        <v>3.54</v>
      </c>
      <c r="E762" s="4">
        <v>4</v>
      </c>
      <c r="F762" s="8">
        <v>5.19</v>
      </c>
      <c r="G762" s="4">
        <v>0</v>
      </c>
      <c r="H762" s="8">
        <v>0</v>
      </c>
      <c r="I762" s="4">
        <v>0</v>
      </c>
    </row>
    <row r="763" spans="1:9" x14ac:dyDescent="0.2">
      <c r="A763" s="2">
        <v>11</v>
      </c>
      <c r="B763" s="1" t="s">
        <v>60</v>
      </c>
      <c r="C763" s="4">
        <v>3</v>
      </c>
      <c r="D763" s="8">
        <v>2.65</v>
      </c>
      <c r="E763" s="4">
        <v>1</v>
      </c>
      <c r="F763" s="8">
        <v>1.3</v>
      </c>
      <c r="G763" s="4">
        <v>2</v>
      </c>
      <c r="H763" s="8">
        <v>5.88</v>
      </c>
      <c r="I763" s="4">
        <v>0</v>
      </c>
    </row>
    <row r="764" spans="1:9" x14ac:dyDescent="0.2">
      <c r="A764" s="2">
        <v>11</v>
      </c>
      <c r="B764" s="1" t="s">
        <v>94</v>
      </c>
      <c r="C764" s="4">
        <v>3</v>
      </c>
      <c r="D764" s="8">
        <v>2.65</v>
      </c>
      <c r="E764" s="4">
        <v>1</v>
      </c>
      <c r="F764" s="8">
        <v>1.3</v>
      </c>
      <c r="G764" s="4">
        <v>2</v>
      </c>
      <c r="H764" s="8">
        <v>5.88</v>
      </c>
      <c r="I764" s="4">
        <v>0</v>
      </c>
    </row>
    <row r="765" spans="1:9" x14ac:dyDescent="0.2">
      <c r="A765" s="2">
        <v>13</v>
      </c>
      <c r="B765" s="1" t="s">
        <v>92</v>
      </c>
      <c r="C765" s="4">
        <v>2</v>
      </c>
      <c r="D765" s="8">
        <v>1.77</v>
      </c>
      <c r="E765" s="4">
        <v>1</v>
      </c>
      <c r="F765" s="8">
        <v>1.3</v>
      </c>
      <c r="G765" s="4">
        <v>1</v>
      </c>
      <c r="H765" s="8">
        <v>2.94</v>
      </c>
      <c r="I765" s="4">
        <v>0</v>
      </c>
    </row>
    <row r="766" spans="1:9" x14ac:dyDescent="0.2">
      <c r="A766" s="2">
        <v>13</v>
      </c>
      <c r="B766" s="1" t="s">
        <v>112</v>
      </c>
      <c r="C766" s="4">
        <v>2</v>
      </c>
      <c r="D766" s="8">
        <v>1.77</v>
      </c>
      <c r="E766" s="4">
        <v>0</v>
      </c>
      <c r="F766" s="8">
        <v>0</v>
      </c>
      <c r="G766" s="4">
        <v>2</v>
      </c>
      <c r="H766" s="8">
        <v>5.88</v>
      </c>
      <c r="I766" s="4">
        <v>0</v>
      </c>
    </row>
    <row r="767" spans="1:9" x14ac:dyDescent="0.2">
      <c r="A767" s="2">
        <v>13</v>
      </c>
      <c r="B767" s="1" t="s">
        <v>106</v>
      </c>
      <c r="C767" s="4">
        <v>2</v>
      </c>
      <c r="D767" s="8">
        <v>1.77</v>
      </c>
      <c r="E767" s="4">
        <v>1</v>
      </c>
      <c r="F767" s="8">
        <v>1.3</v>
      </c>
      <c r="G767" s="4">
        <v>1</v>
      </c>
      <c r="H767" s="8">
        <v>2.94</v>
      </c>
      <c r="I767" s="4">
        <v>0</v>
      </c>
    </row>
    <row r="768" spans="1:9" x14ac:dyDescent="0.2">
      <c r="A768" s="2">
        <v>13</v>
      </c>
      <c r="B768" s="1" t="s">
        <v>81</v>
      </c>
      <c r="C768" s="4">
        <v>2</v>
      </c>
      <c r="D768" s="8">
        <v>1.77</v>
      </c>
      <c r="E768" s="4">
        <v>2</v>
      </c>
      <c r="F768" s="8">
        <v>2.6</v>
      </c>
      <c r="G768" s="4">
        <v>0</v>
      </c>
      <c r="H768" s="8">
        <v>0</v>
      </c>
      <c r="I768" s="4">
        <v>0</v>
      </c>
    </row>
    <row r="769" spans="1:9" x14ac:dyDescent="0.2">
      <c r="A769" s="2">
        <v>13</v>
      </c>
      <c r="B769" s="1" t="s">
        <v>72</v>
      </c>
      <c r="C769" s="4">
        <v>2</v>
      </c>
      <c r="D769" s="8">
        <v>1.77</v>
      </c>
      <c r="E769" s="4">
        <v>0</v>
      </c>
      <c r="F769" s="8">
        <v>0</v>
      </c>
      <c r="G769" s="4">
        <v>1</v>
      </c>
      <c r="H769" s="8">
        <v>2.94</v>
      </c>
      <c r="I769" s="4">
        <v>0</v>
      </c>
    </row>
    <row r="770" spans="1:9" x14ac:dyDescent="0.2">
      <c r="A770" s="2">
        <v>13</v>
      </c>
      <c r="B770" s="1" t="s">
        <v>76</v>
      </c>
      <c r="C770" s="4">
        <v>2</v>
      </c>
      <c r="D770" s="8">
        <v>1.77</v>
      </c>
      <c r="E770" s="4">
        <v>2</v>
      </c>
      <c r="F770" s="8">
        <v>2.6</v>
      </c>
      <c r="G770" s="4">
        <v>0</v>
      </c>
      <c r="H770" s="8">
        <v>0</v>
      </c>
      <c r="I770" s="4">
        <v>0</v>
      </c>
    </row>
    <row r="771" spans="1:9" x14ac:dyDescent="0.2">
      <c r="A771" s="2">
        <v>19</v>
      </c>
      <c r="B771" s="1" t="s">
        <v>99</v>
      </c>
      <c r="C771" s="4">
        <v>1</v>
      </c>
      <c r="D771" s="8">
        <v>0.88</v>
      </c>
      <c r="E771" s="4">
        <v>0</v>
      </c>
      <c r="F771" s="8">
        <v>0</v>
      </c>
      <c r="G771" s="4">
        <v>1</v>
      </c>
      <c r="H771" s="8">
        <v>2.94</v>
      </c>
      <c r="I771" s="4">
        <v>0</v>
      </c>
    </row>
    <row r="772" spans="1:9" x14ac:dyDescent="0.2">
      <c r="A772" s="2">
        <v>19</v>
      </c>
      <c r="B772" s="1" t="s">
        <v>89</v>
      </c>
      <c r="C772" s="4">
        <v>1</v>
      </c>
      <c r="D772" s="8">
        <v>0.88</v>
      </c>
      <c r="E772" s="4">
        <v>1</v>
      </c>
      <c r="F772" s="8">
        <v>1.3</v>
      </c>
      <c r="G772" s="4">
        <v>0</v>
      </c>
      <c r="H772" s="8">
        <v>0</v>
      </c>
      <c r="I772" s="4">
        <v>0</v>
      </c>
    </row>
    <row r="773" spans="1:9" x14ac:dyDescent="0.2">
      <c r="A773" s="2">
        <v>19</v>
      </c>
      <c r="B773" s="1" t="s">
        <v>105</v>
      </c>
      <c r="C773" s="4">
        <v>1</v>
      </c>
      <c r="D773" s="8">
        <v>0.88</v>
      </c>
      <c r="E773" s="4">
        <v>1</v>
      </c>
      <c r="F773" s="8">
        <v>1.3</v>
      </c>
      <c r="G773" s="4">
        <v>0</v>
      </c>
      <c r="H773" s="8">
        <v>0</v>
      </c>
      <c r="I773" s="4">
        <v>0</v>
      </c>
    </row>
    <row r="774" spans="1:9" x14ac:dyDescent="0.2">
      <c r="A774" s="2">
        <v>19</v>
      </c>
      <c r="B774" s="1" t="s">
        <v>109</v>
      </c>
      <c r="C774" s="4">
        <v>1</v>
      </c>
      <c r="D774" s="8">
        <v>0.88</v>
      </c>
      <c r="E774" s="4">
        <v>0</v>
      </c>
      <c r="F774" s="8">
        <v>0</v>
      </c>
      <c r="G774" s="4">
        <v>0</v>
      </c>
      <c r="H774" s="8">
        <v>0</v>
      </c>
      <c r="I774" s="4">
        <v>0</v>
      </c>
    </row>
    <row r="775" spans="1:9" x14ac:dyDescent="0.2">
      <c r="A775" s="2">
        <v>19</v>
      </c>
      <c r="B775" s="1" t="s">
        <v>79</v>
      </c>
      <c r="C775" s="4">
        <v>1</v>
      </c>
      <c r="D775" s="8">
        <v>0.88</v>
      </c>
      <c r="E775" s="4">
        <v>1</v>
      </c>
      <c r="F775" s="8">
        <v>1.3</v>
      </c>
      <c r="G775" s="4">
        <v>0</v>
      </c>
      <c r="H775" s="8">
        <v>0</v>
      </c>
      <c r="I775" s="4">
        <v>0</v>
      </c>
    </row>
    <row r="776" spans="1:9" x14ac:dyDescent="0.2">
      <c r="A776" s="2">
        <v>19</v>
      </c>
      <c r="B776" s="1" t="s">
        <v>62</v>
      </c>
      <c r="C776" s="4">
        <v>1</v>
      </c>
      <c r="D776" s="8">
        <v>0.88</v>
      </c>
      <c r="E776" s="4">
        <v>0</v>
      </c>
      <c r="F776" s="8">
        <v>0</v>
      </c>
      <c r="G776" s="4">
        <v>1</v>
      </c>
      <c r="H776" s="8">
        <v>2.94</v>
      </c>
      <c r="I776" s="4">
        <v>0</v>
      </c>
    </row>
    <row r="777" spans="1:9" x14ac:dyDescent="0.2">
      <c r="A777" s="2">
        <v>19</v>
      </c>
      <c r="B777" s="1" t="s">
        <v>67</v>
      </c>
      <c r="C777" s="4">
        <v>1</v>
      </c>
      <c r="D777" s="8">
        <v>0.88</v>
      </c>
      <c r="E777" s="4">
        <v>0</v>
      </c>
      <c r="F777" s="8">
        <v>0</v>
      </c>
      <c r="G777" s="4">
        <v>1</v>
      </c>
      <c r="H777" s="8">
        <v>2.94</v>
      </c>
      <c r="I777" s="4">
        <v>0</v>
      </c>
    </row>
    <row r="778" spans="1:9" x14ac:dyDescent="0.2">
      <c r="A778" s="2">
        <v>19</v>
      </c>
      <c r="B778" s="1" t="s">
        <v>73</v>
      </c>
      <c r="C778" s="4">
        <v>1</v>
      </c>
      <c r="D778" s="8">
        <v>0.88</v>
      </c>
      <c r="E778" s="4">
        <v>1</v>
      </c>
      <c r="F778" s="8">
        <v>1.3</v>
      </c>
      <c r="G778" s="4">
        <v>0</v>
      </c>
      <c r="H778" s="8">
        <v>0</v>
      </c>
      <c r="I778" s="4">
        <v>0</v>
      </c>
    </row>
    <row r="779" spans="1:9" x14ac:dyDescent="0.2">
      <c r="A779" s="2">
        <v>19</v>
      </c>
      <c r="B779" s="1" t="s">
        <v>103</v>
      </c>
      <c r="C779" s="4">
        <v>1</v>
      </c>
      <c r="D779" s="8">
        <v>0.88</v>
      </c>
      <c r="E779" s="4">
        <v>0</v>
      </c>
      <c r="F779" s="8">
        <v>0</v>
      </c>
      <c r="G779" s="4">
        <v>1</v>
      </c>
      <c r="H779" s="8">
        <v>2.94</v>
      </c>
      <c r="I779" s="4">
        <v>0</v>
      </c>
    </row>
    <row r="780" spans="1:9" x14ac:dyDescent="0.2">
      <c r="A780" s="2">
        <v>19</v>
      </c>
      <c r="B780" s="1" t="s">
        <v>82</v>
      </c>
      <c r="C780" s="4">
        <v>1</v>
      </c>
      <c r="D780" s="8">
        <v>0.88</v>
      </c>
      <c r="E780" s="4">
        <v>1</v>
      </c>
      <c r="F780" s="8">
        <v>1.3</v>
      </c>
      <c r="G780" s="4">
        <v>0</v>
      </c>
      <c r="H780" s="8">
        <v>0</v>
      </c>
      <c r="I780" s="4">
        <v>0</v>
      </c>
    </row>
    <row r="781" spans="1:9" x14ac:dyDescent="0.2">
      <c r="A781" s="1"/>
      <c r="C781" s="4"/>
      <c r="D781" s="8"/>
      <c r="E781" s="4"/>
      <c r="F781" s="8"/>
      <c r="G781" s="4"/>
      <c r="H781" s="8"/>
      <c r="I781" s="4"/>
    </row>
    <row r="782" spans="1:9" x14ac:dyDescent="0.2">
      <c r="A782" s="1" t="s">
        <v>32</v>
      </c>
      <c r="C782" s="4"/>
      <c r="D782" s="8"/>
      <c r="E782" s="4"/>
      <c r="F782" s="8"/>
      <c r="G782" s="4"/>
      <c r="H782" s="8"/>
      <c r="I782" s="4"/>
    </row>
    <row r="783" spans="1:9" x14ac:dyDescent="0.2">
      <c r="A783" s="2">
        <v>1</v>
      </c>
      <c r="B783" s="1" t="s">
        <v>71</v>
      </c>
      <c r="C783" s="4">
        <v>62</v>
      </c>
      <c r="D783" s="8">
        <v>17.510000000000002</v>
      </c>
      <c r="E783" s="4">
        <v>59</v>
      </c>
      <c r="F783" s="8">
        <v>24.48</v>
      </c>
      <c r="G783" s="4">
        <v>3</v>
      </c>
      <c r="H783" s="8">
        <v>3.03</v>
      </c>
      <c r="I783" s="4">
        <v>0</v>
      </c>
    </row>
    <row r="784" spans="1:9" x14ac:dyDescent="0.2">
      <c r="A784" s="2">
        <v>2</v>
      </c>
      <c r="B784" s="1" t="s">
        <v>57</v>
      </c>
      <c r="C784" s="4">
        <v>36</v>
      </c>
      <c r="D784" s="8">
        <v>10.17</v>
      </c>
      <c r="E784" s="4">
        <v>23</v>
      </c>
      <c r="F784" s="8">
        <v>9.5399999999999991</v>
      </c>
      <c r="G784" s="4">
        <v>13</v>
      </c>
      <c r="H784" s="8">
        <v>13.13</v>
      </c>
      <c r="I784" s="4">
        <v>0</v>
      </c>
    </row>
    <row r="785" spans="1:9" x14ac:dyDescent="0.2">
      <c r="A785" s="2">
        <v>2</v>
      </c>
      <c r="B785" s="1" t="s">
        <v>64</v>
      </c>
      <c r="C785" s="4">
        <v>36</v>
      </c>
      <c r="D785" s="8">
        <v>10.17</v>
      </c>
      <c r="E785" s="4">
        <v>24</v>
      </c>
      <c r="F785" s="8">
        <v>9.9600000000000009</v>
      </c>
      <c r="G785" s="4">
        <v>10</v>
      </c>
      <c r="H785" s="8">
        <v>10.1</v>
      </c>
      <c r="I785" s="4">
        <v>2</v>
      </c>
    </row>
    <row r="786" spans="1:9" x14ac:dyDescent="0.2">
      <c r="A786" s="2">
        <v>4</v>
      </c>
      <c r="B786" s="1" t="s">
        <v>66</v>
      </c>
      <c r="C786" s="4">
        <v>31</v>
      </c>
      <c r="D786" s="8">
        <v>8.76</v>
      </c>
      <c r="E786" s="4">
        <v>23</v>
      </c>
      <c r="F786" s="8">
        <v>9.5399999999999991</v>
      </c>
      <c r="G786" s="4">
        <v>8</v>
      </c>
      <c r="H786" s="8">
        <v>8.08</v>
      </c>
      <c r="I786" s="4">
        <v>0</v>
      </c>
    </row>
    <row r="787" spans="1:9" x14ac:dyDescent="0.2">
      <c r="A787" s="2">
        <v>5</v>
      </c>
      <c r="B787" s="1" t="s">
        <v>58</v>
      </c>
      <c r="C787" s="4">
        <v>25</v>
      </c>
      <c r="D787" s="8">
        <v>7.06</v>
      </c>
      <c r="E787" s="4">
        <v>14</v>
      </c>
      <c r="F787" s="8">
        <v>5.81</v>
      </c>
      <c r="G787" s="4">
        <v>11</v>
      </c>
      <c r="H787" s="8">
        <v>11.11</v>
      </c>
      <c r="I787" s="4">
        <v>0</v>
      </c>
    </row>
    <row r="788" spans="1:9" x14ac:dyDescent="0.2">
      <c r="A788" s="2">
        <v>6</v>
      </c>
      <c r="B788" s="1" t="s">
        <v>70</v>
      </c>
      <c r="C788" s="4">
        <v>21</v>
      </c>
      <c r="D788" s="8">
        <v>5.93</v>
      </c>
      <c r="E788" s="4">
        <v>17</v>
      </c>
      <c r="F788" s="8">
        <v>7.05</v>
      </c>
      <c r="G788" s="4">
        <v>4</v>
      </c>
      <c r="H788" s="8">
        <v>4.04</v>
      </c>
      <c r="I788" s="4">
        <v>0</v>
      </c>
    </row>
    <row r="789" spans="1:9" x14ac:dyDescent="0.2">
      <c r="A789" s="2">
        <v>7</v>
      </c>
      <c r="B789" s="1" t="s">
        <v>73</v>
      </c>
      <c r="C789" s="4">
        <v>13</v>
      </c>
      <c r="D789" s="8">
        <v>3.67</v>
      </c>
      <c r="E789" s="4">
        <v>10</v>
      </c>
      <c r="F789" s="8">
        <v>4.1500000000000004</v>
      </c>
      <c r="G789" s="4">
        <v>2</v>
      </c>
      <c r="H789" s="8">
        <v>2.02</v>
      </c>
      <c r="I789" s="4">
        <v>0</v>
      </c>
    </row>
    <row r="790" spans="1:9" x14ac:dyDescent="0.2">
      <c r="A790" s="2">
        <v>8</v>
      </c>
      <c r="B790" s="1" t="s">
        <v>76</v>
      </c>
      <c r="C790" s="4">
        <v>11</v>
      </c>
      <c r="D790" s="8">
        <v>3.11</v>
      </c>
      <c r="E790" s="4">
        <v>6</v>
      </c>
      <c r="F790" s="8">
        <v>2.4900000000000002</v>
      </c>
      <c r="G790" s="4">
        <v>5</v>
      </c>
      <c r="H790" s="8">
        <v>5.05</v>
      </c>
      <c r="I790" s="4">
        <v>0</v>
      </c>
    </row>
    <row r="791" spans="1:9" x14ac:dyDescent="0.2">
      <c r="A791" s="2">
        <v>9</v>
      </c>
      <c r="B791" s="1" t="s">
        <v>60</v>
      </c>
      <c r="C791" s="4">
        <v>9</v>
      </c>
      <c r="D791" s="8">
        <v>2.54</v>
      </c>
      <c r="E791" s="4">
        <v>2</v>
      </c>
      <c r="F791" s="8">
        <v>0.83</v>
      </c>
      <c r="G791" s="4">
        <v>5</v>
      </c>
      <c r="H791" s="8">
        <v>5.05</v>
      </c>
      <c r="I791" s="4">
        <v>2</v>
      </c>
    </row>
    <row r="792" spans="1:9" x14ac:dyDescent="0.2">
      <c r="A792" s="2">
        <v>9</v>
      </c>
      <c r="B792" s="1" t="s">
        <v>63</v>
      </c>
      <c r="C792" s="4">
        <v>9</v>
      </c>
      <c r="D792" s="8">
        <v>2.54</v>
      </c>
      <c r="E792" s="4">
        <v>9</v>
      </c>
      <c r="F792" s="8">
        <v>3.73</v>
      </c>
      <c r="G792" s="4">
        <v>0</v>
      </c>
      <c r="H792" s="8">
        <v>0</v>
      </c>
      <c r="I792" s="4">
        <v>0</v>
      </c>
    </row>
    <row r="793" spans="1:9" x14ac:dyDescent="0.2">
      <c r="A793" s="2">
        <v>9</v>
      </c>
      <c r="B793" s="1" t="s">
        <v>65</v>
      </c>
      <c r="C793" s="4">
        <v>9</v>
      </c>
      <c r="D793" s="8">
        <v>2.54</v>
      </c>
      <c r="E793" s="4">
        <v>6</v>
      </c>
      <c r="F793" s="8">
        <v>2.4900000000000002</v>
      </c>
      <c r="G793" s="4">
        <v>3</v>
      </c>
      <c r="H793" s="8">
        <v>3.03</v>
      </c>
      <c r="I793" s="4">
        <v>0</v>
      </c>
    </row>
    <row r="794" spans="1:9" x14ac:dyDescent="0.2">
      <c r="A794" s="2">
        <v>9</v>
      </c>
      <c r="B794" s="1" t="s">
        <v>69</v>
      </c>
      <c r="C794" s="4">
        <v>9</v>
      </c>
      <c r="D794" s="8">
        <v>2.54</v>
      </c>
      <c r="E794" s="4">
        <v>5</v>
      </c>
      <c r="F794" s="8">
        <v>2.0699999999999998</v>
      </c>
      <c r="G794" s="4">
        <v>4</v>
      </c>
      <c r="H794" s="8">
        <v>4.04</v>
      </c>
      <c r="I794" s="4">
        <v>0</v>
      </c>
    </row>
    <row r="795" spans="1:9" x14ac:dyDescent="0.2">
      <c r="A795" s="2">
        <v>9</v>
      </c>
      <c r="B795" s="1" t="s">
        <v>74</v>
      </c>
      <c r="C795" s="4">
        <v>9</v>
      </c>
      <c r="D795" s="8">
        <v>2.54</v>
      </c>
      <c r="E795" s="4">
        <v>8</v>
      </c>
      <c r="F795" s="8">
        <v>3.32</v>
      </c>
      <c r="G795" s="4">
        <v>0</v>
      </c>
      <c r="H795" s="8">
        <v>0</v>
      </c>
      <c r="I795" s="4">
        <v>0</v>
      </c>
    </row>
    <row r="796" spans="1:9" x14ac:dyDescent="0.2">
      <c r="A796" s="2">
        <v>14</v>
      </c>
      <c r="B796" s="1" t="s">
        <v>59</v>
      </c>
      <c r="C796" s="4">
        <v>8</v>
      </c>
      <c r="D796" s="8">
        <v>2.2599999999999998</v>
      </c>
      <c r="E796" s="4">
        <v>6</v>
      </c>
      <c r="F796" s="8">
        <v>2.4900000000000002</v>
      </c>
      <c r="G796" s="4">
        <v>2</v>
      </c>
      <c r="H796" s="8">
        <v>2.02</v>
      </c>
      <c r="I796" s="4">
        <v>0</v>
      </c>
    </row>
    <row r="797" spans="1:9" x14ac:dyDescent="0.2">
      <c r="A797" s="2">
        <v>14</v>
      </c>
      <c r="B797" s="1" t="s">
        <v>75</v>
      </c>
      <c r="C797" s="4">
        <v>8</v>
      </c>
      <c r="D797" s="8">
        <v>2.2599999999999998</v>
      </c>
      <c r="E797" s="4">
        <v>0</v>
      </c>
      <c r="F797" s="8">
        <v>0</v>
      </c>
      <c r="G797" s="4">
        <v>5</v>
      </c>
      <c r="H797" s="8">
        <v>5.05</v>
      </c>
      <c r="I797" s="4">
        <v>0</v>
      </c>
    </row>
    <row r="798" spans="1:9" x14ac:dyDescent="0.2">
      <c r="A798" s="2">
        <v>16</v>
      </c>
      <c r="B798" s="1" t="s">
        <v>89</v>
      </c>
      <c r="C798" s="4">
        <v>6</v>
      </c>
      <c r="D798" s="8">
        <v>1.69</v>
      </c>
      <c r="E798" s="4">
        <v>4</v>
      </c>
      <c r="F798" s="8">
        <v>1.66</v>
      </c>
      <c r="G798" s="4">
        <v>2</v>
      </c>
      <c r="H798" s="8">
        <v>2.02</v>
      </c>
      <c r="I798" s="4">
        <v>0</v>
      </c>
    </row>
    <row r="799" spans="1:9" x14ac:dyDescent="0.2">
      <c r="A799" s="2">
        <v>17</v>
      </c>
      <c r="B799" s="1" t="s">
        <v>67</v>
      </c>
      <c r="C799" s="4">
        <v>5</v>
      </c>
      <c r="D799" s="8">
        <v>1.41</v>
      </c>
      <c r="E799" s="4">
        <v>2</v>
      </c>
      <c r="F799" s="8">
        <v>0.83</v>
      </c>
      <c r="G799" s="4">
        <v>3</v>
      </c>
      <c r="H799" s="8">
        <v>3.03</v>
      </c>
      <c r="I799" s="4">
        <v>0</v>
      </c>
    </row>
    <row r="800" spans="1:9" x14ac:dyDescent="0.2">
      <c r="A800" s="2">
        <v>18</v>
      </c>
      <c r="B800" s="1" t="s">
        <v>96</v>
      </c>
      <c r="C800" s="4">
        <v>4</v>
      </c>
      <c r="D800" s="8">
        <v>1.1299999999999999</v>
      </c>
      <c r="E800" s="4">
        <v>4</v>
      </c>
      <c r="F800" s="8">
        <v>1.66</v>
      </c>
      <c r="G800" s="4">
        <v>0</v>
      </c>
      <c r="H800" s="8">
        <v>0</v>
      </c>
      <c r="I800" s="4">
        <v>0</v>
      </c>
    </row>
    <row r="801" spans="1:9" x14ac:dyDescent="0.2">
      <c r="A801" s="2">
        <v>18</v>
      </c>
      <c r="B801" s="1" t="s">
        <v>79</v>
      </c>
      <c r="C801" s="4">
        <v>4</v>
      </c>
      <c r="D801" s="8">
        <v>1.1299999999999999</v>
      </c>
      <c r="E801" s="4">
        <v>2</v>
      </c>
      <c r="F801" s="8">
        <v>0.83</v>
      </c>
      <c r="G801" s="4">
        <v>2</v>
      </c>
      <c r="H801" s="8">
        <v>2.02</v>
      </c>
      <c r="I801" s="4">
        <v>0</v>
      </c>
    </row>
    <row r="802" spans="1:9" x14ac:dyDescent="0.2">
      <c r="A802" s="2">
        <v>18</v>
      </c>
      <c r="B802" s="1" t="s">
        <v>88</v>
      </c>
      <c r="C802" s="4">
        <v>4</v>
      </c>
      <c r="D802" s="8">
        <v>1.1299999999999999</v>
      </c>
      <c r="E802" s="4">
        <v>0</v>
      </c>
      <c r="F802" s="8">
        <v>0</v>
      </c>
      <c r="G802" s="4">
        <v>2</v>
      </c>
      <c r="H802" s="8">
        <v>2.02</v>
      </c>
      <c r="I802" s="4">
        <v>0</v>
      </c>
    </row>
    <row r="803" spans="1:9" x14ac:dyDescent="0.2">
      <c r="A803" s="1"/>
      <c r="C803" s="4"/>
      <c r="D803" s="8"/>
      <c r="E803" s="4"/>
      <c r="F803" s="8"/>
      <c r="G803" s="4"/>
      <c r="H803" s="8"/>
      <c r="I803" s="4"/>
    </row>
    <row r="804" spans="1:9" x14ac:dyDescent="0.2">
      <c r="A804" s="1" t="s">
        <v>33</v>
      </c>
      <c r="C804" s="4"/>
      <c r="D804" s="8"/>
      <c r="E804" s="4"/>
      <c r="F804" s="8"/>
      <c r="G804" s="4"/>
      <c r="H804" s="8"/>
      <c r="I804" s="4"/>
    </row>
    <row r="805" spans="1:9" x14ac:dyDescent="0.2">
      <c r="A805" s="2">
        <v>1</v>
      </c>
      <c r="B805" s="1" t="s">
        <v>71</v>
      </c>
      <c r="C805" s="4">
        <v>39</v>
      </c>
      <c r="D805" s="8">
        <v>13.27</v>
      </c>
      <c r="E805" s="4">
        <v>38</v>
      </c>
      <c r="F805" s="8">
        <v>19.39</v>
      </c>
      <c r="G805" s="4">
        <v>1</v>
      </c>
      <c r="H805" s="8">
        <v>1.19</v>
      </c>
      <c r="I805" s="4">
        <v>0</v>
      </c>
    </row>
    <row r="806" spans="1:9" x14ac:dyDescent="0.2">
      <c r="A806" s="2">
        <v>2</v>
      </c>
      <c r="B806" s="1" t="s">
        <v>64</v>
      </c>
      <c r="C806" s="4">
        <v>33</v>
      </c>
      <c r="D806" s="8">
        <v>11.22</v>
      </c>
      <c r="E806" s="4">
        <v>28</v>
      </c>
      <c r="F806" s="8">
        <v>14.29</v>
      </c>
      <c r="G806" s="4">
        <v>4</v>
      </c>
      <c r="H806" s="8">
        <v>4.76</v>
      </c>
      <c r="I806" s="4">
        <v>1</v>
      </c>
    </row>
    <row r="807" spans="1:9" x14ac:dyDescent="0.2">
      <c r="A807" s="2">
        <v>2</v>
      </c>
      <c r="B807" s="1" t="s">
        <v>66</v>
      </c>
      <c r="C807" s="4">
        <v>33</v>
      </c>
      <c r="D807" s="8">
        <v>11.22</v>
      </c>
      <c r="E807" s="4">
        <v>18</v>
      </c>
      <c r="F807" s="8">
        <v>9.18</v>
      </c>
      <c r="G807" s="4">
        <v>15</v>
      </c>
      <c r="H807" s="8">
        <v>17.86</v>
      </c>
      <c r="I807" s="4">
        <v>0</v>
      </c>
    </row>
    <row r="808" spans="1:9" x14ac:dyDescent="0.2">
      <c r="A808" s="2">
        <v>4</v>
      </c>
      <c r="B808" s="1" t="s">
        <v>67</v>
      </c>
      <c r="C808" s="4">
        <v>31</v>
      </c>
      <c r="D808" s="8">
        <v>10.54</v>
      </c>
      <c r="E808" s="4">
        <v>25</v>
      </c>
      <c r="F808" s="8">
        <v>12.76</v>
      </c>
      <c r="G808" s="4">
        <v>6</v>
      </c>
      <c r="H808" s="8">
        <v>7.14</v>
      </c>
      <c r="I808" s="4">
        <v>0</v>
      </c>
    </row>
    <row r="809" spans="1:9" x14ac:dyDescent="0.2">
      <c r="A809" s="2">
        <v>5</v>
      </c>
      <c r="B809" s="1" t="s">
        <v>70</v>
      </c>
      <c r="C809" s="4">
        <v>21</v>
      </c>
      <c r="D809" s="8">
        <v>7.14</v>
      </c>
      <c r="E809" s="4">
        <v>20</v>
      </c>
      <c r="F809" s="8">
        <v>10.199999999999999</v>
      </c>
      <c r="G809" s="4">
        <v>1</v>
      </c>
      <c r="H809" s="8">
        <v>1.19</v>
      </c>
      <c r="I809" s="4">
        <v>0</v>
      </c>
    </row>
    <row r="810" spans="1:9" x14ac:dyDescent="0.2">
      <c r="A810" s="2">
        <v>6</v>
      </c>
      <c r="B810" s="1" t="s">
        <v>57</v>
      </c>
      <c r="C810" s="4">
        <v>16</v>
      </c>
      <c r="D810" s="8">
        <v>5.44</v>
      </c>
      <c r="E810" s="4">
        <v>6</v>
      </c>
      <c r="F810" s="8">
        <v>3.06</v>
      </c>
      <c r="G810" s="4">
        <v>10</v>
      </c>
      <c r="H810" s="8">
        <v>11.9</v>
      </c>
      <c r="I810" s="4">
        <v>0</v>
      </c>
    </row>
    <row r="811" spans="1:9" x14ac:dyDescent="0.2">
      <c r="A811" s="2">
        <v>7</v>
      </c>
      <c r="B811" s="1" t="s">
        <v>74</v>
      </c>
      <c r="C811" s="4">
        <v>13</v>
      </c>
      <c r="D811" s="8">
        <v>4.42</v>
      </c>
      <c r="E811" s="4">
        <v>12</v>
      </c>
      <c r="F811" s="8">
        <v>6.12</v>
      </c>
      <c r="G811" s="4">
        <v>1</v>
      </c>
      <c r="H811" s="8">
        <v>1.19</v>
      </c>
      <c r="I811" s="4">
        <v>0</v>
      </c>
    </row>
    <row r="812" spans="1:9" x14ac:dyDescent="0.2">
      <c r="A812" s="2">
        <v>8</v>
      </c>
      <c r="B812" s="1" t="s">
        <v>75</v>
      </c>
      <c r="C812" s="4">
        <v>11</v>
      </c>
      <c r="D812" s="8">
        <v>3.74</v>
      </c>
      <c r="E812" s="4">
        <v>0</v>
      </c>
      <c r="F812" s="8">
        <v>0</v>
      </c>
      <c r="G812" s="4">
        <v>5</v>
      </c>
      <c r="H812" s="8">
        <v>5.95</v>
      </c>
      <c r="I812" s="4">
        <v>2</v>
      </c>
    </row>
    <row r="813" spans="1:9" x14ac:dyDescent="0.2">
      <c r="A813" s="2">
        <v>9</v>
      </c>
      <c r="B813" s="1" t="s">
        <v>63</v>
      </c>
      <c r="C813" s="4">
        <v>10</v>
      </c>
      <c r="D813" s="8">
        <v>3.4</v>
      </c>
      <c r="E813" s="4">
        <v>8</v>
      </c>
      <c r="F813" s="8">
        <v>4.08</v>
      </c>
      <c r="G813" s="4">
        <v>2</v>
      </c>
      <c r="H813" s="8">
        <v>2.38</v>
      </c>
      <c r="I813" s="4">
        <v>0</v>
      </c>
    </row>
    <row r="814" spans="1:9" x14ac:dyDescent="0.2">
      <c r="A814" s="2">
        <v>10</v>
      </c>
      <c r="B814" s="1" t="s">
        <v>65</v>
      </c>
      <c r="C814" s="4">
        <v>9</v>
      </c>
      <c r="D814" s="8">
        <v>3.06</v>
      </c>
      <c r="E814" s="4">
        <v>7</v>
      </c>
      <c r="F814" s="8">
        <v>3.57</v>
      </c>
      <c r="G814" s="4">
        <v>2</v>
      </c>
      <c r="H814" s="8">
        <v>2.38</v>
      </c>
      <c r="I814" s="4">
        <v>0</v>
      </c>
    </row>
    <row r="815" spans="1:9" x14ac:dyDescent="0.2">
      <c r="A815" s="2">
        <v>11</v>
      </c>
      <c r="B815" s="1" t="s">
        <v>58</v>
      </c>
      <c r="C815" s="4">
        <v>6</v>
      </c>
      <c r="D815" s="8">
        <v>2.04</v>
      </c>
      <c r="E815" s="4">
        <v>3</v>
      </c>
      <c r="F815" s="8">
        <v>1.53</v>
      </c>
      <c r="G815" s="4">
        <v>3</v>
      </c>
      <c r="H815" s="8">
        <v>3.57</v>
      </c>
      <c r="I815" s="4">
        <v>0</v>
      </c>
    </row>
    <row r="816" spans="1:9" x14ac:dyDescent="0.2">
      <c r="A816" s="2">
        <v>12</v>
      </c>
      <c r="B816" s="1" t="s">
        <v>59</v>
      </c>
      <c r="C816" s="4">
        <v>5</v>
      </c>
      <c r="D816" s="8">
        <v>1.7</v>
      </c>
      <c r="E816" s="4">
        <v>1</v>
      </c>
      <c r="F816" s="8">
        <v>0.51</v>
      </c>
      <c r="G816" s="4">
        <v>4</v>
      </c>
      <c r="H816" s="8">
        <v>4.76</v>
      </c>
      <c r="I816" s="4">
        <v>0</v>
      </c>
    </row>
    <row r="817" spans="1:9" x14ac:dyDescent="0.2">
      <c r="A817" s="2">
        <v>12</v>
      </c>
      <c r="B817" s="1" t="s">
        <v>60</v>
      </c>
      <c r="C817" s="4">
        <v>5</v>
      </c>
      <c r="D817" s="8">
        <v>1.7</v>
      </c>
      <c r="E817" s="4">
        <v>4</v>
      </c>
      <c r="F817" s="8">
        <v>2.04</v>
      </c>
      <c r="G817" s="4">
        <v>1</v>
      </c>
      <c r="H817" s="8">
        <v>1.19</v>
      </c>
      <c r="I817" s="4">
        <v>0</v>
      </c>
    </row>
    <row r="818" spans="1:9" x14ac:dyDescent="0.2">
      <c r="A818" s="2">
        <v>12</v>
      </c>
      <c r="B818" s="1" t="s">
        <v>79</v>
      </c>
      <c r="C818" s="4">
        <v>5</v>
      </c>
      <c r="D818" s="8">
        <v>1.7</v>
      </c>
      <c r="E818" s="4">
        <v>3</v>
      </c>
      <c r="F818" s="8">
        <v>1.53</v>
      </c>
      <c r="G818" s="4">
        <v>2</v>
      </c>
      <c r="H818" s="8">
        <v>2.38</v>
      </c>
      <c r="I818" s="4">
        <v>0</v>
      </c>
    </row>
    <row r="819" spans="1:9" x14ac:dyDescent="0.2">
      <c r="A819" s="2">
        <v>12</v>
      </c>
      <c r="B819" s="1" t="s">
        <v>86</v>
      </c>
      <c r="C819" s="4">
        <v>5</v>
      </c>
      <c r="D819" s="8">
        <v>1.7</v>
      </c>
      <c r="E819" s="4">
        <v>2</v>
      </c>
      <c r="F819" s="8">
        <v>1.02</v>
      </c>
      <c r="G819" s="4">
        <v>3</v>
      </c>
      <c r="H819" s="8">
        <v>3.57</v>
      </c>
      <c r="I819" s="4">
        <v>0</v>
      </c>
    </row>
    <row r="820" spans="1:9" x14ac:dyDescent="0.2">
      <c r="A820" s="2">
        <v>16</v>
      </c>
      <c r="B820" s="1" t="s">
        <v>77</v>
      </c>
      <c r="C820" s="4">
        <v>4</v>
      </c>
      <c r="D820" s="8">
        <v>1.36</v>
      </c>
      <c r="E820" s="4">
        <v>1</v>
      </c>
      <c r="F820" s="8">
        <v>0.51</v>
      </c>
      <c r="G820" s="4">
        <v>3</v>
      </c>
      <c r="H820" s="8">
        <v>3.57</v>
      </c>
      <c r="I820" s="4">
        <v>0</v>
      </c>
    </row>
    <row r="821" spans="1:9" x14ac:dyDescent="0.2">
      <c r="A821" s="2">
        <v>16</v>
      </c>
      <c r="B821" s="1" t="s">
        <v>69</v>
      </c>
      <c r="C821" s="4">
        <v>4</v>
      </c>
      <c r="D821" s="8">
        <v>1.36</v>
      </c>
      <c r="E821" s="4">
        <v>1</v>
      </c>
      <c r="F821" s="8">
        <v>0.51</v>
      </c>
      <c r="G821" s="4">
        <v>3</v>
      </c>
      <c r="H821" s="8">
        <v>3.57</v>
      </c>
      <c r="I821" s="4">
        <v>0</v>
      </c>
    </row>
    <row r="822" spans="1:9" x14ac:dyDescent="0.2">
      <c r="A822" s="2">
        <v>16</v>
      </c>
      <c r="B822" s="1" t="s">
        <v>73</v>
      </c>
      <c r="C822" s="4">
        <v>4</v>
      </c>
      <c r="D822" s="8">
        <v>1.36</v>
      </c>
      <c r="E822" s="4">
        <v>0</v>
      </c>
      <c r="F822" s="8">
        <v>0</v>
      </c>
      <c r="G822" s="4">
        <v>1</v>
      </c>
      <c r="H822" s="8">
        <v>1.19</v>
      </c>
      <c r="I822" s="4">
        <v>0</v>
      </c>
    </row>
    <row r="823" spans="1:9" x14ac:dyDescent="0.2">
      <c r="A823" s="2">
        <v>16</v>
      </c>
      <c r="B823" s="1" t="s">
        <v>76</v>
      </c>
      <c r="C823" s="4">
        <v>4</v>
      </c>
      <c r="D823" s="8">
        <v>1.36</v>
      </c>
      <c r="E823" s="4">
        <v>3</v>
      </c>
      <c r="F823" s="8">
        <v>1.53</v>
      </c>
      <c r="G823" s="4">
        <v>1</v>
      </c>
      <c r="H823" s="8">
        <v>1.19</v>
      </c>
      <c r="I823" s="4">
        <v>0</v>
      </c>
    </row>
    <row r="824" spans="1:9" x14ac:dyDescent="0.2">
      <c r="A824" s="2">
        <v>20</v>
      </c>
      <c r="B824" s="1" t="s">
        <v>99</v>
      </c>
      <c r="C824" s="4">
        <v>3</v>
      </c>
      <c r="D824" s="8">
        <v>1.02</v>
      </c>
      <c r="E824" s="4">
        <v>1</v>
      </c>
      <c r="F824" s="8">
        <v>0.51</v>
      </c>
      <c r="G824" s="4">
        <v>2</v>
      </c>
      <c r="H824" s="8">
        <v>2.38</v>
      </c>
      <c r="I824" s="4">
        <v>0</v>
      </c>
    </row>
    <row r="825" spans="1:9" x14ac:dyDescent="0.2">
      <c r="A825" s="2">
        <v>20</v>
      </c>
      <c r="B825" s="1" t="s">
        <v>96</v>
      </c>
      <c r="C825" s="4">
        <v>3</v>
      </c>
      <c r="D825" s="8">
        <v>1.02</v>
      </c>
      <c r="E825" s="4">
        <v>3</v>
      </c>
      <c r="F825" s="8">
        <v>1.53</v>
      </c>
      <c r="G825" s="4">
        <v>0</v>
      </c>
      <c r="H825" s="8">
        <v>0</v>
      </c>
      <c r="I825" s="4">
        <v>0</v>
      </c>
    </row>
    <row r="826" spans="1:9" x14ac:dyDescent="0.2">
      <c r="A826" s="2">
        <v>20</v>
      </c>
      <c r="B826" s="1" t="s">
        <v>87</v>
      </c>
      <c r="C826" s="4">
        <v>3</v>
      </c>
      <c r="D826" s="8">
        <v>1.02</v>
      </c>
      <c r="E826" s="4">
        <v>0</v>
      </c>
      <c r="F826" s="8">
        <v>0</v>
      </c>
      <c r="G826" s="4">
        <v>3</v>
      </c>
      <c r="H826" s="8">
        <v>3.57</v>
      </c>
      <c r="I826" s="4">
        <v>0</v>
      </c>
    </row>
    <row r="827" spans="1:9" x14ac:dyDescent="0.2">
      <c r="A827" s="2">
        <v>20</v>
      </c>
      <c r="B827" s="1" t="s">
        <v>72</v>
      </c>
      <c r="C827" s="4">
        <v>3</v>
      </c>
      <c r="D827" s="8">
        <v>1.02</v>
      </c>
      <c r="E827" s="4">
        <v>1</v>
      </c>
      <c r="F827" s="8">
        <v>0.51</v>
      </c>
      <c r="G827" s="4">
        <v>1</v>
      </c>
      <c r="H827" s="8">
        <v>1.19</v>
      </c>
      <c r="I827" s="4">
        <v>0</v>
      </c>
    </row>
    <row r="828" spans="1:9" x14ac:dyDescent="0.2">
      <c r="A828" s="2">
        <v>20</v>
      </c>
      <c r="B828" s="1" t="s">
        <v>94</v>
      </c>
      <c r="C828" s="4">
        <v>3</v>
      </c>
      <c r="D828" s="8">
        <v>1.02</v>
      </c>
      <c r="E828" s="4">
        <v>0</v>
      </c>
      <c r="F828" s="8">
        <v>0</v>
      </c>
      <c r="G828" s="4">
        <v>3</v>
      </c>
      <c r="H828" s="8">
        <v>3.57</v>
      </c>
      <c r="I828" s="4">
        <v>0</v>
      </c>
    </row>
    <row r="829" spans="1:9" x14ac:dyDescent="0.2">
      <c r="A829" s="1"/>
      <c r="C829" s="4"/>
      <c r="D829" s="8"/>
      <c r="E829" s="4"/>
      <c r="F829" s="8"/>
      <c r="G829" s="4"/>
      <c r="H829" s="8"/>
      <c r="I829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F122-91ED-4FD4-B343-0EBD148C4C84}">
  <sheetPr>
    <pageSetUpPr fitToPage="1"/>
  </sheetPr>
  <dimension ref="A1:I880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113</v>
      </c>
      <c r="B1" s="3" t="s">
        <v>214</v>
      </c>
      <c r="C1" s="7" t="s">
        <v>50</v>
      </c>
      <c r="D1" s="7" t="s">
        <v>51</v>
      </c>
      <c r="E1" s="7" t="s">
        <v>52</v>
      </c>
      <c r="F1" s="7" t="s">
        <v>53</v>
      </c>
      <c r="G1" s="7" t="s">
        <v>54</v>
      </c>
      <c r="H1" s="7" t="s">
        <v>55</v>
      </c>
      <c r="I1" s="7" t="s">
        <v>56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124</v>
      </c>
      <c r="C3" s="4">
        <v>1980</v>
      </c>
      <c r="D3" s="8">
        <v>6.34</v>
      </c>
      <c r="E3" s="4">
        <v>1567</v>
      </c>
      <c r="F3" s="8">
        <v>8.7799999999999994</v>
      </c>
      <c r="G3" s="4">
        <v>395</v>
      </c>
      <c r="H3" s="8">
        <v>3.05</v>
      </c>
      <c r="I3" s="4">
        <v>0</v>
      </c>
    </row>
    <row r="4" spans="1:9" x14ac:dyDescent="0.2">
      <c r="A4" s="2">
        <v>2</v>
      </c>
      <c r="B4" s="1" t="s">
        <v>132</v>
      </c>
      <c r="C4" s="4">
        <v>1854</v>
      </c>
      <c r="D4" s="8">
        <v>5.93</v>
      </c>
      <c r="E4" s="4">
        <v>1736</v>
      </c>
      <c r="F4" s="8">
        <v>9.73</v>
      </c>
      <c r="G4" s="4">
        <v>117</v>
      </c>
      <c r="H4" s="8">
        <v>0.9</v>
      </c>
      <c r="I4" s="4">
        <v>1</v>
      </c>
    </row>
    <row r="5" spans="1:9" x14ac:dyDescent="0.2">
      <c r="A5" s="2">
        <v>3</v>
      </c>
      <c r="B5" s="1" t="s">
        <v>131</v>
      </c>
      <c r="C5" s="4">
        <v>1427</v>
      </c>
      <c r="D5" s="8">
        <v>4.57</v>
      </c>
      <c r="E5" s="4">
        <v>1393</v>
      </c>
      <c r="F5" s="8">
        <v>7.81</v>
      </c>
      <c r="G5" s="4">
        <v>34</v>
      </c>
      <c r="H5" s="8">
        <v>0.26</v>
      </c>
      <c r="I5" s="4">
        <v>0</v>
      </c>
    </row>
    <row r="6" spans="1:9" x14ac:dyDescent="0.2">
      <c r="A6" s="2">
        <v>4</v>
      </c>
      <c r="B6" s="1" t="s">
        <v>129</v>
      </c>
      <c r="C6" s="4">
        <v>959</v>
      </c>
      <c r="D6" s="8">
        <v>3.07</v>
      </c>
      <c r="E6" s="4">
        <v>920</v>
      </c>
      <c r="F6" s="8">
        <v>5.16</v>
      </c>
      <c r="G6" s="4">
        <v>39</v>
      </c>
      <c r="H6" s="8">
        <v>0.3</v>
      </c>
      <c r="I6" s="4">
        <v>0</v>
      </c>
    </row>
    <row r="7" spans="1:9" x14ac:dyDescent="0.2">
      <c r="A7" s="2">
        <v>5</v>
      </c>
      <c r="B7" s="1" t="s">
        <v>128</v>
      </c>
      <c r="C7" s="4">
        <v>751</v>
      </c>
      <c r="D7" s="8">
        <v>2.4</v>
      </c>
      <c r="E7" s="4">
        <v>647</v>
      </c>
      <c r="F7" s="8">
        <v>3.63</v>
      </c>
      <c r="G7" s="4">
        <v>104</v>
      </c>
      <c r="H7" s="8">
        <v>0.8</v>
      </c>
      <c r="I7" s="4">
        <v>0</v>
      </c>
    </row>
    <row r="8" spans="1:9" x14ac:dyDescent="0.2">
      <c r="A8" s="2">
        <v>6</v>
      </c>
      <c r="B8" s="1" t="s">
        <v>127</v>
      </c>
      <c r="C8" s="4">
        <v>697</v>
      </c>
      <c r="D8" s="8">
        <v>2.23</v>
      </c>
      <c r="E8" s="4">
        <v>579</v>
      </c>
      <c r="F8" s="8">
        <v>3.24</v>
      </c>
      <c r="G8" s="4">
        <v>118</v>
      </c>
      <c r="H8" s="8">
        <v>0.91</v>
      </c>
      <c r="I8" s="4">
        <v>0</v>
      </c>
    </row>
    <row r="9" spans="1:9" x14ac:dyDescent="0.2">
      <c r="A9" s="2">
        <v>7</v>
      </c>
      <c r="B9" s="1" t="s">
        <v>122</v>
      </c>
      <c r="C9" s="4">
        <v>600</v>
      </c>
      <c r="D9" s="8">
        <v>1.92</v>
      </c>
      <c r="E9" s="4">
        <v>376</v>
      </c>
      <c r="F9" s="8">
        <v>2.11</v>
      </c>
      <c r="G9" s="4">
        <v>218</v>
      </c>
      <c r="H9" s="8">
        <v>1.68</v>
      </c>
      <c r="I9" s="4">
        <v>6</v>
      </c>
    </row>
    <row r="10" spans="1:9" x14ac:dyDescent="0.2">
      <c r="A10" s="2">
        <v>8</v>
      </c>
      <c r="B10" s="1" t="s">
        <v>119</v>
      </c>
      <c r="C10" s="4">
        <v>569</v>
      </c>
      <c r="D10" s="8">
        <v>1.82</v>
      </c>
      <c r="E10" s="4">
        <v>417</v>
      </c>
      <c r="F10" s="8">
        <v>2.34</v>
      </c>
      <c r="G10" s="4">
        <v>148</v>
      </c>
      <c r="H10" s="8">
        <v>1.1399999999999999</v>
      </c>
      <c r="I10" s="4">
        <v>4</v>
      </c>
    </row>
    <row r="11" spans="1:9" x14ac:dyDescent="0.2">
      <c r="A11" s="2">
        <v>9</v>
      </c>
      <c r="B11" s="1" t="s">
        <v>134</v>
      </c>
      <c r="C11" s="4">
        <v>568</v>
      </c>
      <c r="D11" s="8">
        <v>1.82</v>
      </c>
      <c r="E11" s="4">
        <v>505</v>
      </c>
      <c r="F11" s="8">
        <v>2.83</v>
      </c>
      <c r="G11" s="4">
        <v>63</v>
      </c>
      <c r="H11" s="8">
        <v>0.49</v>
      </c>
      <c r="I11" s="4">
        <v>0</v>
      </c>
    </row>
    <row r="12" spans="1:9" x14ac:dyDescent="0.2">
      <c r="A12" s="2">
        <v>10</v>
      </c>
      <c r="B12" s="1" t="s">
        <v>116</v>
      </c>
      <c r="C12" s="4">
        <v>557</v>
      </c>
      <c r="D12" s="8">
        <v>1.78</v>
      </c>
      <c r="E12" s="4">
        <v>277</v>
      </c>
      <c r="F12" s="8">
        <v>1.55</v>
      </c>
      <c r="G12" s="4">
        <v>280</v>
      </c>
      <c r="H12" s="8">
        <v>2.16</v>
      </c>
      <c r="I12" s="4">
        <v>0</v>
      </c>
    </row>
    <row r="13" spans="1:9" x14ac:dyDescent="0.2">
      <c r="A13" s="2">
        <v>11</v>
      </c>
      <c r="B13" s="1" t="s">
        <v>133</v>
      </c>
      <c r="C13" s="4">
        <v>552</v>
      </c>
      <c r="D13" s="8">
        <v>1.77</v>
      </c>
      <c r="E13" s="4">
        <v>455</v>
      </c>
      <c r="F13" s="8">
        <v>2.5499999999999998</v>
      </c>
      <c r="G13" s="4">
        <v>96</v>
      </c>
      <c r="H13" s="8">
        <v>0.74</v>
      </c>
      <c r="I13" s="4">
        <v>1</v>
      </c>
    </row>
    <row r="14" spans="1:9" x14ac:dyDescent="0.2">
      <c r="A14" s="2">
        <v>12</v>
      </c>
      <c r="B14" s="1" t="s">
        <v>120</v>
      </c>
      <c r="C14" s="4">
        <v>522</v>
      </c>
      <c r="D14" s="8">
        <v>1.67</v>
      </c>
      <c r="E14" s="4">
        <v>310</v>
      </c>
      <c r="F14" s="8">
        <v>1.74</v>
      </c>
      <c r="G14" s="4">
        <v>212</v>
      </c>
      <c r="H14" s="8">
        <v>1.64</v>
      </c>
      <c r="I14" s="4">
        <v>0</v>
      </c>
    </row>
    <row r="15" spans="1:9" x14ac:dyDescent="0.2">
      <c r="A15" s="2">
        <v>13</v>
      </c>
      <c r="B15" s="1" t="s">
        <v>125</v>
      </c>
      <c r="C15" s="4">
        <v>519</v>
      </c>
      <c r="D15" s="8">
        <v>1.66</v>
      </c>
      <c r="E15" s="4">
        <v>148</v>
      </c>
      <c r="F15" s="8">
        <v>0.83</v>
      </c>
      <c r="G15" s="4">
        <v>361</v>
      </c>
      <c r="H15" s="8">
        <v>2.79</v>
      </c>
      <c r="I15" s="4">
        <v>0</v>
      </c>
    </row>
    <row r="16" spans="1:9" x14ac:dyDescent="0.2">
      <c r="A16" s="2">
        <v>14</v>
      </c>
      <c r="B16" s="1" t="s">
        <v>115</v>
      </c>
      <c r="C16" s="4">
        <v>498</v>
      </c>
      <c r="D16" s="8">
        <v>1.59</v>
      </c>
      <c r="E16" s="4">
        <v>102</v>
      </c>
      <c r="F16" s="8">
        <v>0.56999999999999995</v>
      </c>
      <c r="G16" s="4">
        <v>396</v>
      </c>
      <c r="H16" s="8">
        <v>3.06</v>
      </c>
      <c r="I16" s="4">
        <v>0</v>
      </c>
    </row>
    <row r="17" spans="1:9" x14ac:dyDescent="0.2">
      <c r="A17" s="2">
        <v>15</v>
      </c>
      <c r="B17" s="1" t="s">
        <v>121</v>
      </c>
      <c r="C17" s="4">
        <v>482</v>
      </c>
      <c r="D17" s="8">
        <v>1.54</v>
      </c>
      <c r="E17" s="4">
        <v>180</v>
      </c>
      <c r="F17" s="8">
        <v>1.01</v>
      </c>
      <c r="G17" s="4">
        <v>302</v>
      </c>
      <c r="H17" s="8">
        <v>2.33</v>
      </c>
      <c r="I17" s="4">
        <v>0</v>
      </c>
    </row>
    <row r="18" spans="1:9" x14ac:dyDescent="0.2">
      <c r="A18" s="2">
        <v>16</v>
      </c>
      <c r="B18" s="1" t="s">
        <v>123</v>
      </c>
      <c r="C18" s="4">
        <v>455</v>
      </c>
      <c r="D18" s="8">
        <v>1.46</v>
      </c>
      <c r="E18" s="4">
        <v>187</v>
      </c>
      <c r="F18" s="8">
        <v>1.05</v>
      </c>
      <c r="G18" s="4">
        <v>265</v>
      </c>
      <c r="H18" s="8">
        <v>2.04</v>
      </c>
      <c r="I18" s="4">
        <v>1</v>
      </c>
    </row>
    <row r="19" spans="1:9" x14ac:dyDescent="0.2">
      <c r="A19" s="2">
        <v>17</v>
      </c>
      <c r="B19" s="1" t="s">
        <v>130</v>
      </c>
      <c r="C19" s="4">
        <v>453</v>
      </c>
      <c r="D19" s="8">
        <v>1.45</v>
      </c>
      <c r="E19" s="4">
        <v>258</v>
      </c>
      <c r="F19" s="8">
        <v>1.45</v>
      </c>
      <c r="G19" s="4">
        <v>195</v>
      </c>
      <c r="H19" s="8">
        <v>1.5</v>
      </c>
      <c r="I19" s="4">
        <v>0</v>
      </c>
    </row>
    <row r="20" spans="1:9" x14ac:dyDescent="0.2">
      <c r="A20" s="2">
        <v>18</v>
      </c>
      <c r="B20" s="1" t="s">
        <v>126</v>
      </c>
      <c r="C20" s="4">
        <v>451</v>
      </c>
      <c r="D20" s="8">
        <v>1.44</v>
      </c>
      <c r="E20" s="4">
        <v>362</v>
      </c>
      <c r="F20" s="8">
        <v>2.0299999999999998</v>
      </c>
      <c r="G20" s="4">
        <v>88</v>
      </c>
      <c r="H20" s="8">
        <v>0.68</v>
      </c>
      <c r="I20" s="4">
        <v>0</v>
      </c>
    </row>
    <row r="21" spans="1:9" x14ac:dyDescent="0.2">
      <c r="A21" s="2">
        <v>19</v>
      </c>
      <c r="B21" s="1" t="s">
        <v>118</v>
      </c>
      <c r="C21" s="4">
        <v>407</v>
      </c>
      <c r="D21" s="8">
        <v>1.3</v>
      </c>
      <c r="E21" s="4">
        <v>274</v>
      </c>
      <c r="F21" s="8">
        <v>1.54</v>
      </c>
      <c r="G21" s="4">
        <v>131</v>
      </c>
      <c r="H21" s="8">
        <v>1.01</v>
      </c>
      <c r="I21" s="4">
        <v>2</v>
      </c>
    </row>
    <row r="22" spans="1:9" x14ac:dyDescent="0.2">
      <c r="A22" s="2">
        <v>20</v>
      </c>
      <c r="B22" s="1" t="s">
        <v>117</v>
      </c>
      <c r="C22" s="4">
        <v>391</v>
      </c>
      <c r="D22" s="8">
        <v>1.25</v>
      </c>
      <c r="E22" s="4">
        <v>124</v>
      </c>
      <c r="F22" s="8">
        <v>0.69</v>
      </c>
      <c r="G22" s="4">
        <v>267</v>
      </c>
      <c r="H22" s="8">
        <v>2.06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124</v>
      </c>
      <c r="C25" s="4">
        <v>778</v>
      </c>
      <c r="D25" s="8">
        <v>10</v>
      </c>
      <c r="E25" s="4">
        <v>601</v>
      </c>
      <c r="F25" s="8">
        <v>16.04</v>
      </c>
      <c r="G25" s="4">
        <v>177</v>
      </c>
      <c r="H25" s="8">
        <v>4.4400000000000004</v>
      </c>
      <c r="I25" s="4">
        <v>0</v>
      </c>
    </row>
    <row r="26" spans="1:9" x14ac:dyDescent="0.2">
      <c r="A26" s="2">
        <v>2</v>
      </c>
      <c r="B26" s="1" t="s">
        <v>132</v>
      </c>
      <c r="C26" s="4">
        <v>365</v>
      </c>
      <c r="D26" s="8">
        <v>4.6900000000000004</v>
      </c>
      <c r="E26" s="4">
        <v>312</v>
      </c>
      <c r="F26" s="8">
        <v>8.32</v>
      </c>
      <c r="G26" s="4">
        <v>52</v>
      </c>
      <c r="H26" s="8">
        <v>1.3</v>
      </c>
      <c r="I26" s="4">
        <v>1</v>
      </c>
    </row>
    <row r="27" spans="1:9" x14ac:dyDescent="0.2">
      <c r="A27" s="2">
        <v>3</v>
      </c>
      <c r="B27" s="1" t="s">
        <v>128</v>
      </c>
      <c r="C27" s="4">
        <v>237</v>
      </c>
      <c r="D27" s="8">
        <v>3.05</v>
      </c>
      <c r="E27" s="4">
        <v>190</v>
      </c>
      <c r="F27" s="8">
        <v>5.07</v>
      </c>
      <c r="G27" s="4">
        <v>47</v>
      </c>
      <c r="H27" s="8">
        <v>1.18</v>
      </c>
      <c r="I27" s="4">
        <v>0</v>
      </c>
    </row>
    <row r="28" spans="1:9" x14ac:dyDescent="0.2">
      <c r="A28" s="2">
        <v>4</v>
      </c>
      <c r="B28" s="1" t="s">
        <v>131</v>
      </c>
      <c r="C28" s="4">
        <v>224</v>
      </c>
      <c r="D28" s="8">
        <v>2.88</v>
      </c>
      <c r="E28" s="4">
        <v>210</v>
      </c>
      <c r="F28" s="8">
        <v>5.6</v>
      </c>
      <c r="G28" s="4">
        <v>14</v>
      </c>
      <c r="H28" s="8">
        <v>0.35</v>
      </c>
      <c r="I28" s="4">
        <v>0</v>
      </c>
    </row>
    <row r="29" spans="1:9" x14ac:dyDescent="0.2">
      <c r="A29" s="2">
        <v>5</v>
      </c>
      <c r="B29" s="1" t="s">
        <v>129</v>
      </c>
      <c r="C29" s="4">
        <v>200</v>
      </c>
      <c r="D29" s="8">
        <v>2.57</v>
      </c>
      <c r="E29" s="4">
        <v>187</v>
      </c>
      <c r="F29" s="8">
        <v>4.99</v>
      </c>
      <c r="G29" s="4">
        <v>13</v>
      </c>
      <c r="H29" s="8">
        <v>0.33</v>
      </c>
      <c r="I29" s="4">
        <v>0</v>
      </c>
    </row>
    <row r="30" spans="1:9" x14ac:dyDescent="0.2">
      <c r="A30" s="2">
        <v>6</v>
      </c>
      <c r="B30" s="1" t="s">
        <v>133</v>
      </c>
      <c r="C30" s="4">
        <v>194</v>
      </c>
      <c r="D30" s="8">
        <v>2.4900000000000002</v>
      </c>
      <c r="E30" s="4">
        <v>150</v>
      </c>
      <c r="F30" s="8">
        <v>4</v>
      </c>
      <c r="G30" s="4">
        <v>44</v>
      </c>
      <c r="H30" s="8">
        <v>1.1000000000000001</v>
      </c>
      <c r="I30" s="4">
        <v>0</v>
      </c>
    </row>
    <row r="31" spans="1:9" x14ac:dyDescent="0.2">
      <c r="A31" s="2">
        <v>7</v>
      </c>
      <c r="B31" s="1" t="s">
        <v>127</v>
      </c>
      <c r="C31" s="4">
        <v>190</v>
      </c>
      <c r="D31" s="8">
        <v>2.44</v>
      </c>
      <c r="E31" s="4">
        <v>148</v>
      </c>
      <c r="F31" s="8">
        <v>3.95</v>
      </c>
      <c r="G31" s="4">
        <v>42</v>
      </c>
      <c r="H31" s="8">
        <v>1.05</v>
      </c>
      <c r="I31" s="4">
        <v>0</v>
      </c>
    </row>
    <row r="32" spans="1:9" x14ac:dyDescent="0.2">
      <c r="A32" s="2">
        <v>8</v>
      </c>
      <c r="B32" s="1" t="s">
        <v>123</v>
      </c>
      <c r="C32" s="4">
        <v>182</v>
      </c>
      <c r="D32" s="8">
        <v>2.34</v>
      </c>
      <c r="E32" s="4">
        <v>59</v>
      </c>
      <c r="F32" s="8">
        <v>1.57</v>
      </c>
      <c r="G32" s="4">
        <v>122</v>
      </c>
      <c r="H32" s="8">
        <v>3.06</v>
      </c>
      <c r="I32" s="4">
        <v>1</v>
      </c>
    </row>
    <row r="33" spans="1:9" x14ac:dyDescent="0.2">
      <c r="A33" s="2">
        <v>9</v>
      </c>
      <c r="B33" s="1" t="s">
        <v>125</v>
      </c>
      <c r="C33" s="4">
        <v>161</v>
      </c>
      <c r="D33" s="8">
        <v>2.0699999999999998</v>
      </c>
      <c r="E33" s="4">
        <v>46</v>
      </c>
      <c r="F33" s="8">
        <v>1.23</v>
      </c>
      <c r="G33" s="4">
        <v>114</v>
      </c>
      <c r="H33" s="8">
        <v>2.86</v>
      </c>
      <c r="I33" s="4">
        <v>0</v>
      </c>
    </row>
    <row r="34" spans="1:9" x14ac:dyDescent="0.2">
      <c r="A34" s="2">
        <v>9</v>
      </c>
      <c r="B34" s="1" t="s">
        <v>134</v>
      </c>
      <c r="C34" s="4">
        <v>161</v>
      </c>
      <c r="D34" s="8">
        <v>2.0699999999999998</v>
      </c>
      <c r="E34" s="4">
        <v>136</v>
      </c>
      <c r="F34" s="8">
        <v>3.63</v>
      </c>
      <c r="G34" s="4">
        <v>25</v>
      </c>
      <c r="H34" s="8">
        <v>0.63</v>
      </c>
      <c r="I34" s="4">
        <v>0</v>
      </c>
    </row>
    <row r="35" spans="1:9" x14ac:dyDescent="0.2">
      <c r="A35" s="2">
        <v>11</v>
      </c>
      <c r="B35" s="1" t="s">
        <v>122</v>
      </c>
      <c r="C35" s="4">
        <v>148</v>
      </c>
      <c r="D35" s="8">
        <v>1.9</v>
      </c>
      <c r="E35" s="4">
        <v>90</v>
      </c>
      <c r="F35" s="8">
        <v>2.4</v>
      </c>
      <c r="G35" s="4">
        <v>58</v>
      </c>
      <c r="H35" s="8">
        <v>1.45</v>
      </c>
      <c r="I35" s="4">
        <v>0</v>
      </c>
    </row>
    <row r="36" spans="1:9" x14ac:dyDescent="0.2">
      <c r="A36" s="2">
        <v>12</v>
      </c>
      <c r="B36" s="1" t="s">
        <v>121</v>
      </c>
      <c r="C36" s="4">
        <v>136</v>
      </c>
      <c r="D36" s="8">
        <v>1.75</v>
      </c>
      <c r="E36" s="4">
        <v>39</v>
      </c>
      <c r="F36" s="8">
        <v>1.04</v>
      </c>
      <c r="G36" s="4">
        <v>97</v>
      </c>
      <c r="H36" s="8">
        <v>2.4300000000000002</v>
      </c>
      <c r="I36" s="4">
        <v>0</v>
      </c>
    </row>
    <row r="37" spans="1:9" x14ac:dyDescent="0.2">
      <c r="A37" s="2">
        <v>13</v>
      </c>
      <c r="B37" s="1" t="s">
        <v>130</v>
      </c>
      <c r="C37" s="4">
        <v>130</v>
      </c>
      <c r="D37" s="8">
        <v>1.67</v>
      </c>
      <c r="E37" s="4">
        <v>55</v>
      </c>
      <c r="F37" s="8">
        <v>1.47</v>
      </c>
      <c r="G37" s="4">
        <v>75</v>
      </c>
      <c r="H37" s="8">
        <v>1.88</v>
      </c>
      <c r="I37" s="4">
        <v>0</v>
      </c>
    </row>
    <row r="38" spans="1:9" x14ac:dyDescent="0.2">
      <c r="A38" s="2">
        <v>14</v>
      </c>
      <c r="B38" s="1" t="s">
        <v>136</v>
      </c>
      <c r="C38" s="4">
        <v>106</v>
      </c>
      <c r="D38" s="8">
        <v>1.36</v>
      </c>
      <c r="E38" s="4">
        <v>77</v>
      </c>
      <c r="F38" s="8">
        <v>2.0499999999999998</v>
      </c>
      <c r="G38" s="4">
        <v>29</v>
      </c>
      <c r="H38" s="8">
        <v>0.73</v>
      </c>
      <c r="I38" s="4">
        <v>0</v>
      </c>
    </row>
    <row r="39" spans="1:9" x14ac:dyDescent="0.2">
      <c r="A39" s="2">
        <v>15</v>
      </c>
      <c r="B39" s="1" t="s">
        <v>135</v>
      </c>
      <c r="C39" s="4">
        <v>101</v>
      </c>
      <c r="D39" s="8">
        <v>1.3</v>
      </c>
      <c r="E39" s="4">
        <v>32</v>
      </c>
      <c r="F39" s="8">
        <v>0.85</v>
      </c>
      <c r="G39" s="4">
        <v>69</v>
      </c>
      <c r="H39" s="8">
        <v>1.73</v>
      </c>
      <c r="I39" s="4">
        <v>0</v>
      </c>
    </row>
    <row r="40" spans="1:9" x14ac:dyDescent="0.2">
      <c r="A40" s="2">
        <v>16</v>
      </c>
      <c r="B40" s="1" t="s">
        <v>117</v>
      </c>
      <c r="C40" s="4">
        <v>97</v>
      </c>
      <c r="D40" s="8">
        <v>1.25</v>
      </c>
      <c r="E40" s="4">
        <v>11</v>
      </c>
      <c r="F40" s="8">
        <v>0.28999999999999998</v>
      </c>
      <c r="G40" s="4">
        <v>86</v>
      </c>
      <c r="H40" s="8">
        <v>2.16</v>
      </c>
      <c r="I40" s="4">
        <v>0</v>
      </c>
    </row>
    <row r="41" spans="1:9" x14ac:dyDescent="0.2">
      <c r="A41" s="2">
        <v>17</v>
      </c>
      <c r="B41" s="1" t="s">
        <v>126</v>
      </c>
      <c r="C41" s="4">
        <v>96</v>
      </c>
      <c r="D41" s="8">
        <v>1.23</v>
      </c>
      <c r="E41" s="4">
        <v>77</v>
      </c>
      <c r="F41" s="8">
        <v>2.0499999999999998</v>
      </c>
      <c r="G41" s="4">
        <v>19</v>
      </c>
      <c r="H41" s="8">
        <v>0.48</v>
      </c>
      <c r="I41" s="4">
        <v>0</v>
      </c>
    </row>
    <row r="42" spans="1:9" x14ac:dyDescent="0.2">
      <c r="A42" s="2">
        <v>18</v>
      </c>
      <c r="B42" s="1" t="s">
        <v>120</v>
      </c>
      <c r="C42" s="4">
        <v>93</v>
      </c>
      <c r="D42" s="8">
        <v>1.2</v>
      </c>
      <c r="E42" s="4">
        <v>43</v>
      </c>
      <c r="F42" s="8">
        <v>1.1499999999999999</v>
      </c>
      <c r="G42" s="4">
        <v>50</v>
      </c>
      <c r="H42" s="8">
        <v>1.25</v>
      </c>
      <c r="I42" s="4">
        <v>0</v>
      </c>
    </row>
    <row r="43" spans="1:9" x14ac:dyDescent="0.2">
      <c r="A43" s="2">
        <v>19</v>
      </c>
      <c r="B43" s="1" t="s">
        <v>137</v>
      </c>
      <c r="C43" s="4">
        <v>91</v>
      </c>
      <c r="D43" s="8">
        <v>1.17</v>
      </c>
      <c r="E43" s="4">
        <v>0</v>
      </c>
      <c r="F43" s="8">
        <v>0</v>
      </c>
      <c r="G43" s="4">
        <v>90</v>
      </c>
      <c r="H43" s="8">
        <v>2.2599999999999998</v>
      </c>
      <c r="I43" s="4">
        <v>1</v>
      </c>
    </row>
    <row r="44" spans="1:9" x14ac:dyDescent="0.2">
      <c r="A44" s="2">
        <v>20</v>
      </c>
      <c r="B44" s="1" t="s">
        <v>115</v>
      </c>
      <c r="C44" s="4">
        <v>89</v>
      </c>
      <c r="D44" s="8">
        <v>1.1399999999999999</v>
      </c>
      <c r="E44" s="4">
        <v>16</v>
      </c>
      <c r="F44" s="8">
        <v>0.43</v>
      </c>
      <c r="G44" s="4">
        <v>73</v>
      </c>
      <c r="H44" s="8">
        <v>1.83</v>
      </c>
      <c r="I44" s="4">
        <v>0</v>
      </c>
    </row>
    <row r="45" spans="1:9" x14ac:dyDescent="0.2">
      <c r="A45" s="2">
        <v>20</v>
      </c>
      <c r="B45" s="1" t="s">
        <v>116</v>
      </c>
      <c r="C45" s="4">
        <v>89</v>
      </c>
      <c r="D45" s="8">
        <v>1.1399999999999999</v>
      </c>
      <c r="E45" s="4">
        <v>22</v>
      </c>
      <c r="F45" s="8">
        <v>0.59</v>
      </c>
      <c r="G45" s="4">
        <v>67</v>
      </c>
      <c r="H45" s="8">
        <v>1.68</v>
      </c>
      <c r="I45" s="4">
        <v>0</v>
      </c>
    </row>
    <row r="46" spans="1:9" x14ac:dyDescent="0.2">
      <c r="A46" s="1"/>
      <c r="C46" s="4"/>
      <c r="D46" s="8"/>
      <c r="E46" s="4"/>
      <c r="F46" s="8"/>
      <c r="G46" s="4"/>
      <c r="H46" s="8"/>
      <c r="I46" s="4"/>
    </row>
    <row r="47" spans="1:9" x14ac:dyDescent="0.2">
      <c r="A47" s="1" t="s">
        <v>2</v>
      </c>
      <c r="C47" s="4"/>
      <c r="D47" s="8"/>
      <c r="E47" s="4"/>
      <c r="F47" s="8"/>
      <c r="G47" s="4"/>
      <c r="H47" s="8"/>
      <c r="I47" s="4"/>
    </row>
    <row r="48" spans="1:9" x14ac:dyDescent="0.2">
      <c r="A48" s="2">
        <v>1</v>
      </c>
      <c r="B48" s="1" t="s">
        <v>124</v>
      </c>
      <c r="C48" s="4">
        <v>112</v>
      </c>
      <c r="D48" s="8">
        <v>7.79</v>
      </c>
      <c r="E48" s="4">
        <v>94</v>
      </c>
      <c r="F48" s="8">
        <v>10.63</v>
      </c>
      <c r="G48" s="4">
        <v>18</v>
      </c>
      <c r="H48" s="8">
        <v>3.44</v>
      </c>
      <c r="I48" s="4">
        <v>0</v>
      </c>
    </row>
    <row r="49" spans="1:9" x14ac:dyDescent="0.2">
      <c r="A49" s="2">
        <v>2</v>
      </c>
      <c r="B49" s="1" t="s">
        <v>132</v>
      </c>
      <c r="C49" s="4">
        <v>88</v>
      </c>
      <c r="D49" s="8">
        <v>6.12</v>
      </c>
      <c r="E49" s="4">
        <v>82</v>
      </c>
      <c r="F49" s="8">
        <v>9.2799999999999994</v>
      </c>
      <c r="G49" s="4">
        <v>6</v>
      </c>
      <c r="H49" s="8">
        <v>1.1499999999999999</v>
      </c>
      <c r="I49" s="4">
        <v>0</v>
      </c>
    </row>
    <row r="50" spans="1:9" x14ac:dyDescent="0.2">
      <c r="A50" s="2">
        <v>3</v>
      </c>
      <c r="B50" s="1" t="s">
        <v>131</v>
      </c>
      <c r="C50" s="4">
        <v>69</v>
      </c>
      <c r="D50" s="8">
        <v>4.8</v>
      </c>
      <c r="E50" s="4">
        <v>68</v>
      </c>
      <c r="F50" s="8">
        <v>7.69</v>
      </c>
      <c r="G50" s="4">
        <v>1</v>
      </c>
      <c r="H50" s="8">
        <v>0.19</v>
      </c>
      <c r="I50" s="4">
        <v>0</v>
      </c>
    </row>
    <row r="51" spans="1:9" x14ac:dyDescent="0.2">
      <c r="A51" s="2">
        <v>4</v>
      </c>
      <c r="B51" s="1" t="s">
        <v>129</v>
      </c>
      <c r="C51" s="4">
        <v>58</v>
      </c>
      <c r="D51" s="8">
        <v>4.03</v>
      </c>
      <c r="E51" s="4">
        <v>55</v>
      </c>
      <c r="F51" s="8">
        <v>6.22</v>
      </c>
      <c r="G51" s="4">
        <v>3</v>
      </c>
      <c r="H51" s="8">
        <v>0.56999999999999995</v>
      </c>
      <c r="I51" s="4">
        <v>0</v>
      </c>
    </row>
    <row r="52" spans="1:9" x14ac:dyDescent="0.2">
      <c r="A52" s="2">
        <v>5</v>
      </c>
      <c r="B52" s="1" t="s">
        <v>122</v>
      </c>
      <c r="C52" s="4">
        <v>40</v>
      </c>
      <c r="D52" s="8">
        <v>2.78</v>
      </c>
      <c r="E52" s="4">
        <v>26</v>
      </c>
      <c r="F52" s="8">
        <v>2.94</v>
      </c>
      <c r="G52" s="4">
        <v>14</v>
      </c>
      <c r="H52" s="8">
        <v>2.68</v>
      </c>
      <c r="I52" s="4">
        <v>0</v>
      </c>
    </row>
    <row r="53" spans="1:9" x14ac:dyDescent="0.2">
      <c r="A53" s="2">
        <v>6</v>
      </c>
      <c r="B53" s="1" t="s">
        <v>128</v>
      </c>
      <c r="C53" s="4">
        <v>39</v>
      </c>
      <c r="D53" s="8">
        <v>2.71</v>
      </c>
      <c r="E53" s="4">
        <v>35</v>
      </c>
      <c r="F53" s="8">
        <v>3.96</v>
      </c>
      <c r="G53" s="4">
        <v>4</v>
      </c>
      <c r="H53" s="8">
        <v>0.76</v>
      </c>
      <c r="I53" s="4">
        <v>0</v>
      </c>
    </row>
    <row r="54" spans="1:9" x14ac:dyDescent="0.2">
      <c r="A54" s="2">
        <v>7</v>
      </c>
      <c r="B54" s="1" t="s">
        <v>127</v>
      </c>
      <c r="C54" s="4">
        <v>33</v>
      </c>
      <c r="D54" s="8">
        <v>2.29</v>
      </c>
      <c r="E54" s="4">
        <v>28</v>
      </c>
      <c r="F54" s="8">
        <v>3.17</v>
      </c>
      <c r="G54" s="4">
        <v>5</v>
      </c>
      <c r="H54" s="8">
        <v>0.96</v>
      </c>
      <c r="I54" s="4">
        <v>0</v>
      </c>
    </row>
    <row r="55" spans="1:9" x14ac:dyDescent="0.2">
      <c r="A55" s="2">
        <v>8</v>
      </c>
      <c r="B55" s="1" t="s">
        <v>119</v>
      </c>
      <c r="C55" s="4">
        <v>30</v>
      </c>
      <c r="D55" s="8">
        <v>2.09</v>
      </c>
      <c r="E55" s="4">
        <v>23</v>
      </c>
      <c r="F55" s="8">
        <v>2.6</v>
      </c>
      <c r="G55" s="4">
        <v>7</v>
      </c>
      <c r="H55" s="8">
        <v>1.34</v>
      </c>
      <c r="I55" s="4">
        <v>0</v>
      </c>
    </row>
    <row r="56" spans="1:9" x14ac:dyDescent="0.2">
      <c r="A56" s="2">
        <v>9</v>
      </c>
      <c r="B56" s="1" t="s">
        <v>125</v>
      </c>
      <c r="C56" s="4">
        <v>29</v>
      </c>
      <c r="D56" s="8">
        <v>2.02</v>
      </c>
      <c r="E56" s="4">
        <v>5</v>
      </c>
      <c r="F56" s="8">
        <v>0.56999999999999995</v>
      </c>
      <c r="G56" s="4">
        <v>21</v>
      </c>
      <c r="H56" s="8">
        <v>4.0199999999999996</v>
      </c>
      <c r="I56" s="4">
        <v>0</v>
      </c>
    </row>
    <row r="57" spans="1:9" x14ac:dyDescent="0.2">
      <c r="A57" s="2">
        <v>9</v>
      </c>
      <c r="B57" s="1" t="s">
        <v>134</v>
      </c>
      <c r="C57" s="4">
        <v>29</v>
      </c>
      <c r="D57" s="8">
        <v>2.02</v>
      </c>
      <c r="E57" s="4">
        <v>26</v>
      </c>
      <c r="F57" s="8">
        <v>2.94</v>
      </c>
      <c r="G57" s="4">
        <v>3</v>
      </c>
      <c r="H57" s="8">
        <v>0.56999999999999995</v>
      </c>
      <c r="I57" s="4">
        <v>0</v>
      </c>
    </row>
    <row r="58" spans="1:9" x14ac:dyDescent="0.2">
      <c r="A58" s="2">
        <v>11</v>
      </c>
      <c r="B58" s="1" t="s">
        <v>138</v>
      </c>
      <c r="C58" s="4">
        <v>24</v>
      </c>
      <c r="D58" s="8">
        <v>1.67</v>
      </c>
      <c r="E58" s="4">
        <v>5</v>
      </c>
      <c r="F58" s="8">
        <v>0.56999999999999995</v>
      </c>
      <c r="G58" s="4">
        <v>19</v>
      </c>
      <c r="H58" s="8">
        <v>3.63</v>
      </c>
      <c r="I58" s="4">
        <v>0</v>
      </c>
    </row>
    <row r="59" spans="1:9" x14ac:dyDescent="0.2">
      <c r="A59" s="2">
        <v>12</v>
      </c>
      <c r="B59" s="1" t="s">
        <v>123</v>
      </c>
      <c r="C59" s="4">
        <v>23</v>
      </c>
      <c r="D59" s="8">
        <v>1.6</v>
      </c>
      <c r="E59" s="4">
        <v>10</v>
      </c>
      <c r="F59" s="8">
        <v>1.1299999999999999</v>
      </c>
      <c r="G59" s="4">
        <v>13</v>
      </c>
      <c r="H59" s="8">
        <v>2.4900000000000002</v>
      </c>
      <c r="I59" s="4">
        <v>0</v>
      </c>
    </row>
    <row r="60" spans="1:9" x14ac:dyDescent="0.2">
      <c r="A60" s="2">
        <v>13</v>
      </c>
      <c r="B60" s="1" t="s">
        <v>116</v>
      </c>
      <c r="C60" s="4">
        <v>22</v>
      </c>
      <c r="D60" s="8">
        <v>1.53</v>
      </c>
      <c r="E60" s="4">
        <v>10</v>
      </c>
      <c r="F60" s="8">
        <v>1.1299999999999999</v>
      </c>
      <c r="G60" s="4">
        <v>12</v>
      </c>
      <c r="H60" s="8">
        <v>2.29</v>
      </c>
      <c r="I60" s="4">
        <v>0</v>
      </c>
    </row>
    <row r="61" spans="1:9" x14ac:dyDescent="0.2">
      <c r="A61" s="2">
        <v>13</v>
      </c>
      <c r="B61" s="1" t="s">
        <v>135</v>
      </c>
      <c r="C61" s="4">
        <v>22</v>
      </c>
      <c r="D61" s="8">
        <v>1.53</v>
      </c>
      <c r="E61" s="4">
        <v>16</v>
      </c>
      <c r="F61" s="8">
        <v>1.81</v>
      </c>
      <c r="G61" s="4">
        <v>6</v>
      </c>
      <c r="H61" s="8">
        <v>1.1499999999999999</v>
      </c>
      <c r="I61" s="4">
        <v>0</v>
      </c>
    </row>
    <row r="62" spans="1:9" x14ac:dyDescent="0.2">
      <c r="A62" s="2">
        <v>15</v>
      </c>
      <c r="B62" s="1" t="s">
        <v>139</v>
      </c>
      <c r="C62" s="4">
        <v>21</v>
      </c>
      <c r="D62" s="8">
        <v>1.46</v>
      </c>
      <c r="E62" s="4">
        <v>14</v>
      </c>
      <c r="F62" s="8">
        <v>1.58</v>
      </c>
      <c r="G62" s="4">
        <v>7</v>
      </c>
      <c r="H62" s="8">
        <v>1.34</v>
      </c>
      <c r="I62" s="4">
        <v>0</v>
      </c>
    </row>
    <row r="63" spans="1:9" x14ac:dyDescent="0.2">
      <c r="A63" s="2">
        <v>16</v>
      </c>
      <c r="B63" s="1" t="s">
        <v>118</v>
      </c>
      <c r="C63" s="4">
        <v>20</v>
      </c>
      <c r="D63" s="8">
        <v>1.39</v>
      </c>
      <c r="E63" s="4">
        <v>11</v>
      </c>
      <c r="F63" s="8">
        <v>1.24</v>
      </c>
      <c r="G63" s="4">
        <v>9</v>
      </c>
      <c r="H63" s="8">
        <v>1.72</v>
      </c>
      <c r="I63" s="4">
        <v>0</v>
      </c>
    </row>
    <row r="64" spans="1:9" x14ac:dyDescent="0.2">
      <c r="A64" s="2">
        <v>16</v>
      </c>
      <c r="B64" s="1" t="s">
        <v>120</v>
      </c>
      <c r="C64" s="4">
        <v>20</v>
      </c>
      <c r="D64" s="8">
        <v>1.39</v>
      </c>
      <c r="E64" s="4">
        <v>14</v>
      </c>
      <c r="F64" s="8">
        <v>1.58</v>
      </c>
      <c r="G64" s="4">
        <v>6</v>
      </c>
      <c r="H64" s="8">
        <v>1.1499999999999999</v>
      </c>
      <c r="I64" s="4">
        <v>0</v>
      </c>
    </row>
    <row r="65" spans="1:9" x14ac:dyDescent="0.2">
      <c r="A65" s="2">
        <v>18</v>
      </c>
      <c r="B65" s="1" t="s">
        <v>115</v>
      </c>
      <c r="C65" s="4">
        <v>18</v>
      </c>
      <c r="D65" s="8">
        <v>1.25</v>
      </c>
      <c r="E65" s="4">
        <v>4</v>
      </c>
      <c r="F65" s="8">
        <v>0.45</v>
      </c>
      <c r="G65" s="4">
        <v>14</v>
      </c>
      <c r="H65" s="8">
        <v>2.68</v>
      </c>
      <c r="I65" s="4">
        <v>0</v>
      </c>
    </row>
    <row r="66" spans="1:9" x14ac:dyDescent="0.2">
      <c r="A66" s="2">
        <v>18</v>
      </c>
      <c r="B66" s="1" t="s">
        <v>140</v>
      </c>
      <c r="C66" s="4">
        <v>18</v>
      </c>
      <c r="D66" s="8">
        <v>1.25</v>
      </c>
      <c r="E66" s="4">
        <v>3</v>
      </c>
      <c r="F66" s="8">
        <v>0.34</v>
      </c>
      <c r="G66" s="4">
        <v>15</v>
      </c>
      <c r="H66" s="8">
        <v>2.87</v>
      </c>
      <c r="I66" s="4">
        <v>0</v>
      </c>
    </row>
    <row r="67" spans="1:9" x14ac:dyDescent="0.2">
      <c r="A67" s="2">
        <v>20</v>
      </c>
      <c r="B67" s="1" t="s">
        <v>121</v>
      </c>
      <c r="C67" s="4">
        <v>17</v>
      </c>
      <c r="D67" s="8">
        <v>1.18</v>
      </c>
      <c r="E67" s="4">
        <v>9</v>
      </c>
      <c r="F67" s="8">
        <v>1.02</v>
      </c>
      <c r="G67" s="4">
        <v>8</v>
      </c>
      <c r="H67" s="8">
        <v>1.53</v>
      </c>
      <c r="I67" s="4">
        <v>0</v>
      </c>
    </row>
    <row r="68" spans="1:9" x14ac:dyDescent="0.2">
      <c r="A68" s="2">
        <v>20</v>
      </c>
      <c r="B68" s="1" t="s">
        <v>126</v>
      </c>
      <c r="C68" s="4">
        <v>17</v>
      </c>
      <c r="D68" s="8">
        <v>1.18</v>
      </c>
      <c r="E68" s="4">
        <v>12</v>
      </c>
      <c r="F68" s="8">
        <v>1.36</v>
      </c>
      <c r="G68" s="4">
        <v>5</v>
      </c>
      <c r="H68" s="8">
        <v>0.96</v>
      </c>
      <c r="I68" s="4">
        <v>0</v>
      </c>
    </row>
    <row r="69" spans="1:9" x14ac:dyDescent="0.2">
      <c r="A69" s="2">
        <v>20</v>
      </c>
      <c r="B69" s="1" t="s">
        <v>133</v>
      </c>
      <c r="C69" s="4">
        <v>17</v>
      </c>
      <c r="D69" s="8">
        <v>1.18</v>
      </c>
      <c r="E69" s="4">
        <v>15</v>
      </c>
      <c r="F69" s="8">
        <v>1.7</v>
      </c>
      <c r="G69" s="4">
        <v>2</v>
      </c>
      <c r="H69" s="8">
        <v>0.38</v>
      </c>
      <c r="I69" s="4">
        <v>0</v>
      </c>
    </row>
    <row r="70" spans="1:9" x14ac:dyDescent="0.2">
      <c r="A70" s="1"/>
      <c r="C70" s="4"/>
      <c r="D70" s="8"/>
      <c r="E70" s="4"/>
      <c r="F70" s="8"/>
      <c r="G70" s="4"/>
      <c r="H70" s="8"/>
      <c r="I70" s="4"/>
    </row>
    <row r="71" spans="1:9" x14ac:dyDescent="0.2">
      <c r="A71" s="1" t="s">
        <v>3</v>
      </c>
      <c r="C71" s="4"/>
      <c r="D71" s="8"/>
      <c r="E71" s="4"/>
      <c r="F71" s="8"/>
      <c r="G71" s="4"/>
      <c r="H71" s="8"/>
      <c r="I71" s="4"/>
    </row>
    <row r="72" spans="1:9" x14ac:dyDescent="0.2">
      <c r="A72" s="2">
        <v>1</v>
      </c>
      <c r="B72" s="1" t="s">
        <v>124</v>
      </c>
      <c r="C72" s="4">
        <v>109</v>
      </c>
      <c r="D72" s="8">
        <v>7.94</v>
      </c>
      <c r="E72" s="4">
        <v>101</v>
      </c>
      <c r="F72" s="8">
        <v>11.07</v>
      </c>
      <c r="G72" s="4">
        <v>8</v>
      </c>
      <c r="H72" s="8">
        <v>1.81</v>
      </c>
      <c r="I72" s="4">
        <v>0</v>
      </c>
    </row>
    <row r="73" spans="1:9" x14ac:dyDescent="0.2">
      <c r="A73" s="2">
        <v>2</v>
      </c>
      <c r="B73" s="1" t="s">
        <v>132</v>
      </c>
      <c r="C73" s="4">
        <v>77</v>
      </c>
      <c r="D73" s="8">
        <v>5.61</v>
      </c>
      <c r="E73" s="4">
        <v>71</v>
      </c>
      <c r="F73" s="8">
        <v>7.79</v>
      </c>
      <c r="G73" s="4">
        <v>6</v>
      </c>
      <c r="H73" s="8">
        <v>1.36</v>
      </c>
      <c r="I73" s="4">
        <v>0</v>
      </c>
    </row>
    <row r="74" spans="1:9" x14ac:dyDescent="0.2">
      <c r="A74" s="2">
        <v>3</v>
      </c>
      <c r="B74" s="1" t="s">
        <v>123</v>
      </c>
      <c r="C74" s="4">
        <v>64</v>
      </c>
      <c r="D74" s="8">
        <v>4.66</v>
      </c>
      <c r="E74" s="4">
        <v>54</v>
      </c>
      <c r="F74" s="8">
        <v>5.92</v>
      </c>
      <c r="G74" s="4">
        <v>10</v>
      </c>
      <c r="H74" s="8">
        <v>2.2599999999999998</v>
      </c>
      <c r="I74" s="4">
        <v>0</v>
      </c>
    </row>
    <row r="75" spans="1:9" x14ac:dyDescent="0.2">
      <c r="A75" s="2">
        <v>4</v>
      </c>
      <c r="B75" s="1" t="s">
        <v>131</v>
      </c>
      <c r="C75" s="4">
        <v>50</v>
      </c>
      <c r="D75" s="8">
        <v>3.64</v>
      </c>
      <c r="E75" s="4">
        <v>49</v>
      </c>
      <c r="F75" s="8">
        <v>5.37</v>
      </c>
      <c r="G75" s="4">
        <v>1</v>
      </c>
      <c r="H75" s="8">
        <v>0.23</v>
      </c>
      <c r="I75" s="4">
        <v>0</v>
      </c>
    </row>
    <row r="76" spans="1:9" x14ac:dyDescent="0.2">
      <c r="A76" s="2">
        <v>5</v>
      </c>
      <c r="B76" s="1" t="s">
        <v>116</v>
      </c>
      <c r="C76" s="4">
        <v>32</v>
      </c>
      <c r="D76" s="8">
        <v>2.33</v>
      </c>
      <c r="E76" s="4">
        <v>25</v>
      </c>
      <c r="F76" s="8">
        <v>2.74</v>
      </c>
      <c r="G76" s="4">
        <v>7</v>
      </c>
      <c r="H76" s="8">
        <v>1.58</v>
      </c>
      <c r="I76" s="4">
        <v>0</v>
      </c>
    </row>
    <row r="77" spans="1:9" x14ac:dyDescent="0.2">
      <c r="A77" s="2">
        <v>6</v>
      </c>
      <c r="B77" s="1" t="s">
        <v>125</v>
      </c>
      <c r="C77" s="4">
        <v>27</v>
      </c>
      <c r="D77" s="8">
        <v>1.97</v>
      </c>
      <c r="E77" s="4">
        <v>9</v>
      </c>
      <c r="F77" s="8">
        <v>0.99</v>
      </c>
      <c r="G77" s="4">
        <v>18</v>
      </c>
      <c r="H77" s="8">
        <v>4.07</v>
      </c>
      <c r="I77" s="4">
        <v>0</v>
      </c>
    </row>
    <row r="78" spans="1:9" x14ac:dyDescent="0.2">
      <c r="A78" s="2">
        <v>7</v>
      </c>
      <c r="B78" s="1" t="s">
        <v>127</v>
      </c>
      <c r="C78" s="4">
        <v>26</v>
      </c>
      <c r="D78" s="8">
        <v>1.89</v>
      </c>
      <c r="E78" s="4">
        <v>23</v>
      </c>
      <c r="F78" s="8">
        <v>2.52</v>
      </c>
      <c r="G78" s="4">
        <v>3</v>
      </c>
      <c r="H78" s="8">
        <v>0.68</v>
      </c>
      <c r="I78" s="4">
        <v>0</v>
      </c>
    </row>
    <row r="79" spans="1:9" x14ac:dyDescent="0.2">
      <c r="A79" s="2">
        <v>8</v>
      </c>
      <c r="B79" s="1" t="s">
        <v>120</v>
      </c>
      <c r="C79" s="4">
        <v>25</v>
      </c>
      <c r="D79" s="8">
        <v>1.82</v>
      </c>
      <c r="E79" s="4">
        <v>16</v>
      </c>
      <c r="F79" s="8">
        <v>1.75</v>
      </c>
      <c r="G79" s="4">
        <v>9</v>
      </c>
      <c r="H79" s="8">
        <v>2.04</v>
      </c>
      <c r="I79" s="4">
        <v>0</v>
      </c>
    </row>
    <row r="80" spans="1:9" x14ac:dyDescent="0.2">
      <c r="A80" s="2">
        <v>9</v>
      </c>
      <c r="B80" s="1" t="s">
        <v>122</v>
      </c>
      <c r="C80" s="4">
        <v>24</v>
      </c>
      <c r="D80" s="8">
        <v>1.75</v>
      </c>
      <c r="E80" s="4">
        <v>12</v>
      </c>
      <c r="F80" s="8">
        <v>1.32</v>
      </c>
      <c r="G80" s="4">
        <v>11</v>
      </c>
      <c r="H80" s="8">
        <v>2.4900000000000002</v>
      </c>
      <c r="I80" s="4">
        <v>1</v>
      </c>
    </row>
    <row r="81" spans="1:9" x14ac:dyDescent="0.2">
      <c r="A81" s="2">
        <v>10</v>
      </c>
      <c r="B81" s="1" t="s">
        <v>135</v>
      </c>
      <c r="C81" s="4">
        <v>23</v>
      </c>
      <c r="D81" s="8">
        <v>1.68</v>
      </c>
      <c r="E81" s="4">
        <v>16</v>
      </c>
      <c r="F81" s="8">
        <v>1.75</v>
      </c>
      <c r="G81" s="4">
        <v>7</v>
      </c>
      <c r="H81" s="8">
        <v>1.58</v>
      </c>
      <c r="I81" s="4">
        <v>0</v>
      </c>
    </row>
    <row r="82" spans="1:9" x14ac:dyDescent="0.2">
      <c r="A82" s="2">
        <v>10</v>
      </c>
      <c r="B82" s="1" t="s">
        <v>133</v>
      </c>
      <c r="C82" s="4">
        <v>23</v>
      </c>
      <c r="D82" s="8">
        <v>1.68</v>
      </c>
      <c r="E82" s="4">
        <v>21</v>
      </c>
      <c r="F82" s="8">
        <v>2.2999999999999998</v>
      </c>
      <c r="G82" s="4">
        <v>2</v>
      </c>
      <c r="H82" s="8">
        <v>0.45</v>
      </c>
      <c r="I82" s="4">
        <v>0</v>
      </c>
    </row>
    <row r="83" spans="1:9" x14ac:dyDescent="0.2">
      <c r="A83" s="2">
        <v>10</v>
      </c>
      <c r="B83" s="1" t="s">
        <v>143</v>
      </c>
      <c r="C83" s="4">
        <v>23</v>
      </c>
      <c r="D83" s="8">
        <v>1.68</v>
      </c>
      <c r="E83" s="4">
        <v>16</v>
      </c>
      <c r="F83" s="8">
        <v>1.75</v>
      </c>
      <c r="G83" s="4">
        <v>7</v>
      </c>
      <c r="H83" s="8">
        <v>1.58</v>
      </c>
      <c r="I83" s="4">
        <v>0</v>
      </c>
    </row>
    <row r="84" spans="1:9" x14ac:dyDescent="0.2">
      <c r="A84" s="2">
        <v>13</v>
      </c>
      <c r="B84" s="1" t="s">
        <v>119</v>
      </c>
      <c r="C84" s="4">
        <v>22</v>
      </c>
      <c r="D84" s="8">
        <v>1.6</v>
      </c>
      <c r="E84" s="4">
        <v>13</v>
      </c>
      <c r="F84" s="8">
        <v>1.43</v>
      </c>
      <c r="G84" s="4">
        <v>8</v>
      </c>
      <c r="H84" s="8">
        <v>1.81</v>
      </c>
      <c r="I84" s="4">
        <v>1</v>
      </c>
    </row>
    <row r="85" spans="1:9" x14ac:dyDescent="0.2">
      <c r="A85" s="2">
        <v>14</v>
      </c>
      <c r="B85" s="1" t="s">
        <v>115</v>
      </c>
      <c r="C85" s="4">
        <v>21</v>
      </c>
      <c r="D85" s="8">
        <v>1.53</v>
      </c>
      <c r="E85" s="4">
        <v>7</v>
      </c>
      <c r="F85" s="8">
        <v>0.77</v>
      </c>
      <c r="G85" s="4">
        <v>14</v>
      </c>
      <c r="H85" s="8">
        <v>3.17</v>
      </c>
      <c r="I85" s="4">
        <v>0</v>
      </c>
    </row>
    <row r="86" spans="1:9" x14ac:dyDescent="0.2">
      <c r="A86" s="2">
        <v>14</v>
      </c>
      <c r="B86" s="1" t="s">
        <v>118</v>
      </c>
      <c r="C86" s="4">
        <v>21</v>
      </c>
      <c r="D86" s="8">
        <v>1.53</v>
      </c>
      <c r="E86" s="4">
        <v>15</v>
      </c>
      <c r="F86" s="8">
        <v>1.64</v>
      </c>
      <c r="G86" s="4">
        <v>6</v>
      </c>
      <c r="H86" s="8">
        <v>1.36</v>
      </c>
      <c r="I86" s="4">
        <v>0</v>
      </c>
    </row>
    <row r="87" spans="1:9" x14ac:dyDescent="0.2">
      <c r="A87" s="2">
        <v>14</v>
      </c>
      <c r="B87" s="1" t="s">
        <v>126</v>
      </c>
      <c r="C87" s="4">
        <v>21</v>
      </c>
      <c r="D87" s="8">
        <v>1.53</v>
      </c>
      <c r="E87" s="4">
        <v>16</v>
      </c>
      <c r="F87" s="8">
        <v>1.75</v>
      </c>
      <c r="G87" s="4">
        <v>5</v>
      </c>
      <c r="H87" s="8">
        <v>1.1299999999999999</v>
      </c>
      <c r="I87" s="4">
        <v>0</v>
      </c>
    </row>
    <row r="88" spans="1:9" x14ac:dyDescent="0.2">
      <c r="A88" s="2">
        <v>14</v>
      </c>
      <c r="B88" s="1" t="s">
        <v>134</v>
      </c>
      <c r="C88" s="4">
        <v>21</v>
      </c>
      <c r="D88" s="8">
        <v>1.53</v>
      </c>
      <c r="E88" s="4">
        <v>20</v>
      </c>
      <c r="F88" s="8">
        <v>2.19</v>
      </c>
      <c r="G88" s="4">
        <v>1</v>
      </c>
      <c r="H88" s="8">
        <v>0.23</v>
      </c>
      <c r="I88" s="4">
        <v>0</v>
      </c>
    </row>
    <row r="89" spans="1:9" x14ac:dyDescent="0.2">
      <c r="A89" s="2">
        <v>18</v>
      </c>
      <c r="B89" s="1" t="s">
        <v>138</v>
      </c>
      <c r="C89" s="4">
        <v>20</v>
      </c>
      <c r="D89" s="8">
        <v>1.46</v>
      </c>
      <c r="E89" s="4">
        <v>9</v>
      </c>
      <c r="F89" s="8">
        <v>0.99</v>
      </c>
      <c r="G89" s="4">
        <v>11</v>
      </c>
      <c r="H89" s="8">
        <v>2.4900000000000002</v>
      </c>
      <c r="I89" s="4">
        <v>0</v>
      </c>
    </row>
    <row r="90" spans="1:9" x14ac:dyDescent="0.2">
      <c r="A90" s="2">
        <v>18</v>
      </c>
      <c r="B90" s="1" t="s">
        <v>129</v>
      </c>
      <c r="C90" s="4">
        <v>20</v>
      </c>
      <c r="D90" s="8">
        <v>1.46</v>
      </c>
      <c r="E90" s="4">
        <v>20</v>
      </c>
      <c r="F90" s="8">
        <v>2.19</v>
      </c>
      <c r="G90" s="4">
        <v>0</v>
      </c>
      <c r="H90" s="8">
        <v>0</v>
      </c>
      <c r="I90" s="4">
        <v>0</v>
      </c>
    </row>
    <row r="91" spans="1:9" x14ac:dyDescent="0.2">
      <c r="A91" s="2">
        <v>20</v>
      </c>
      <c r="B91" s="1" t="s">
        <v>141</v>
      </c>
      <c r="C91" s="4">
        <v>19</v>
      </c>
      <c r="D91" s="8">
        <v>1.38</v>
      </c>
      <c r="E91" s="4">
        <v>12</v>
      </c>
      <c r="F91" s="8">
        <v>1.32</v>
      </c>
      <c r="G91" s="4">
        <v>7</v>
      </c>
      <c r="H91" s="8">
        <v>1.58</v>
      </c>
      <c r="I91" s="4">
        <v>0</v>
      </c>
    </row>
    <row r="92" spans="1:9" x14ac:dyDescent="0.2">
      <c r="A92" s="2">
        <v>20</v>
      </c>
      <c r="B92" s="1" t="s">
        <v>117</v>
      </c>
      <c r="C92" s="4">
        <v>19</v>
      </c>
      <c r="D92" s="8">
        <v>1.38</v>
      </c>
      <c r="E92" s="4">
        <v>12</v>
      </c>
      <c r="F92" s="8">
        <v>1.32</v>
      </c>
      <c r="G92" s="4">
        <v>7</v>
      </c>
      <c r="H92" s="8">
        <v>1.58</v>
      </c>
      <c r="I92" s="4">
        <v>0</v>
      </c>
    </row>
    <row r="93" spans="1:9" x14ac:dyDescent="0.2">
      <c r="A93" s="2">
        <v>20</v>
      </c>
      <c r="B93" s="1" t="s">
        <v>142</v>
      </c>
      <c r="C93" s="4">
        <v>19</v>
      </c>
      <c r="D93" s="8">
        <v>1.38</v>
      </c>
      <c r="E93" s="4">
        <v>8</v>
      </c>
      <c r="F93" s="8">
        <v>0.88</v>
      </c>
      <c r="G93" s="4">
        <v>11</v>
      </c>
      <c r="H93" s="8">
        <v>2.4900000000000002</v>
      </c>
      <c r="I93" s="4">
        <v>0</v>
      </c>
    </row>
    <row r="94" spans="1:9" x14ac:dyDescent="0.2">
      <c r="A94" s="2">
        <v>20</v>
      </c>
      <c r="B94" s="1" t="s">
        <v>128</v>
      </c>
      <c r="C94" s="4">
        <v>19</v>
      </c>
      <c r="D94" s="8">
        <v>1.38</v>
      </c>
      <c r="E94" s="4">
        <v>19</v>
      </c>
      <c r="F94" s="8">
        <v>2.08</v>
      </c>
      <c r="G94" s="4">
        <v>0</v>
      </c>
      <c r="H94" s="8">
        <v>0</v>
      </c>
      <c r="I94" s="4">
        <v>0</v>
      </c>
    </row>
    <row r="95" spans="1:9" x14ac:dyDescent="0.2">
      <c r="A95" s="1"/>
      <c r="C95" s="4"/>
      <c r="D95" s="8"/>
      <c r="E95" s="4"/>
      <c r="F95" s="8"/>
      <c r="G95" s="4"/>
      <c r="H95" s="8"/>
      <c r="I95" s="4"/>
    </row>
    <row r="96" spans="1:9" x14ac:dyDescent="0.2">
      <c r="A96" s="1" t="s">
        <v>4</v>
      </c>
      <c r="C96" s="4"/>
      <c r="D96" s="8"/>
      <c r="E96" s="4"/>
      <c r="F96" s="8"/>
      <c r="G96" s="4"/>
      <c r="H96" s="8"/>
      <c r="I96" s="4"/>
    </row>
    <row r="97" spans="1:9" x14ac:dyDescent="0.2">
      <c r="A97" s="2">
        <v>1</v>
      </c>
      <c r="B97" s="1" t="s">
        <v>132</v>
      </c>
      <c r="C97" s="4">
        <v>169</v>
      </c>
      <c r="D97" s="8">
        <v>7.63</v>
      </c>
      <c r="E97" s="4">
        <v>163</v>
      </c>
      <c r="F97" s="8">
        <v>12.52</v>
      </c>
      <c r="G97" s="4">
        <v>6</v>
      </c>
      <c r="H97" s="8">
        <v>0.67</v>
      </c>
      <c r="I97" s="4">
        <v>0</v>
      </c>
    </row>
    <row r="98" spans="1:9" x14ac:dyDescent="0.2">
      <c r="A98" s="2">
        <v>2</v>
      </c>
      <c r="B98" s="1" t="s">
        <v>131</v>
      </c>
      <c r="C98" s="4">
        <v>110</v>
      </c>
      <c r="D98" s="8">
        <v>4.97</v>
      </c>
      <c r="E98" s="4">
        <v>107</v>
      </c>
      <c r="F98" s="8">
        <v>8.2200000000000006</v>
      </c>
      <c r="G98" s="4">
        <v>3</v>
      </c>
      <c r="H98" s="8">
        <v>0.34</v>
      </c>
      <c r="I98" s="4">
        <v>0</v>
      </c>
    </row>
    <row r="99" spans="1:9" x14ac:dyDescent="0.2">
      <c r="A99" s="2">
        <v>3</v>
      </c>
      <c r="B99" s="1" t="s">
        <v>129</v>
      </c>
      <c r="C99" s="4">
        <v>108</v>
      </c>
      <c r="D99" s="8">
        <v>4.88</v>
      </c>
      <c r="E99" s="4">
        <v>103</v>
      </c>
      <c r="F99" s="8">
        <v>7.91</v>
      </c>
      <c r="G99" s="4">
        <v>5</v>
      </c>
      <c r="H99" s="8">
        <v>0.56000000000000005</v>
      </c>
      <c r="I99" s="4">
        <v>0</v>
      </c>
    </row>
    <row r="100" spans="1:9" x14ac:dyDescent="0.2">
      <c r="A100" s="2">
        <v>4</v>
      </c>
      <c r="B100" s="1" t="s">
        <v>124</v>
      </c>
      <c r="C100" s="4">
        <v>87</v>
      </c>
      <c r="D100" s="8">
        <v>3.93</v>
      </c>
      <c r="E100" s="4">
        <v>54</v>
      </c>
      <c r="F100" s="8">
        <v>4.1500000000000004</v>
      </c>
      <c r="G100" s="4">
        <v>32</v>
      </c>
      <c r="H100" s="8">
        <v>3.6</v>
      </c>
      <c r="I100" s="4">
        <v>0</v>
      </c>
    </row>
    <row r="101" spans="1:9" x14ac:dyDescent="0.2">
      <c r="A101" s="2">
        <v>5</v>
      </c>
      <c r="B101" s="1" t="s">
        <v>128</v>
      </c>
      <c r="C101" s="4">
        <v>72</v>
      </c>
      <c r="D101" s="8">
        <v>3.25</v>
      </c>
      <c r="E101" s="4">
        <v>60</v>
      </c>
      <c r="F101" s="8">
        <v>4.6100000000000003</v>
      </c>
      <c r="G101" s="4">
        <v>12</v>
      </c>
      <c r="H101" s="8">
        <v>1.35</v>
      </c>
      <c r="I101" s="4">
        <v>0</v>
      </c>
    </row>
    <row r="102" spans="1:9" x14ac:dyDescent="0.2">
      <c r="A102" s="2">
        <v>6</v>
      </c>
      <c r="B102" s="1" t="s">
        <v>127</v>
      </c>
      <c r="C102" s="4">
        <v>59</v>
      </c>
      <c r="D102" s="8">
        <v>2.66</v>
      </c>
      <c r="E102" s="4">
        <v>54</v>
      </c>
      <c r="F102" s="8">
        <v>4.1500000000000004</v>
      </c>
      <c r="G102" s="4">
        <v>5</v>
      </c>
      <c r="H102" s="8">
        <v>0.56000000000000005</v>
      </c>
      <c r="I102" s="4">
        <v>0</v>
      </c>
    </row>
    <row r="103" spans="1:9" x14ac:dyDescent="0.2">
      <c r="A103" s="2">
        <v>7</v>
      </c>
      <c r="B103" s="1" t="s">
        <v>121</v>
      </c>
      <c r="C103" s="4">
        <v>55</v>
      </c>
      <c r="D103" s="8">
        <v>2.48</v>
      </c>
      <c r="E103" s="4">
        <v>20</v>
      </c>
      <c r="F103" s="8">
        <v>1.54</v>
      </c>
      <c r="G103" s="4">
        <v>35</v>
      </c>
      <c r="H103" s="8">
        <v>3.93</v>
      </c>
      <c r="I103" s="4">
        <v>0</v>
      </c>
    </row>
    <row r="104" spans="1:9" x14ac:dyDescent="0.2">
      <c r="A104" s="2">
        <v>8</v>
      </c>
      <c r="B104" s="1" t="s">
        <v>134</v>
      </c>
      <c r="C104" s="4">
        <v>52</v>
      </c>
      <c r="D104" s="8">
        <v>2.35</v>
      </c>
      <c r="E104" s="4">
        <v>49</v>
      </c>
      <c r="F104" s="8">
        <v>3.76</v>
      </c>
      <c r="G104" s="4">
        <v>3</v>
      </c>
      <c r="H104" s="8">
        <v>0.34</v>
      </c>
      <c r="I104" s="4">
        <v>0</v>
      </c>
    </row>
    <row r="105" spans="1:9" x14ac:dyDescent="0.2">
      <c r="A105" s="2">
        <v>9</v>
      </c>
      <c r="B105" s="1" t="s">
        <v>122</v>
      </c>
      <c r="C105" s="4">
        <v>43</v>
      </c>
      <c r="D105" s="8">
        <v>1.94</v>
      </c>
      <c r="E105" s="4">
        <v>25</v>
      </c>
      <c r="F105" s="8">
        <v>1.92</v>
      </c>
      <c r="G105" s="4">
        <v>17</v>
      </c>
      <c r="H105" s="8">
        <v>1.91</v>
      </c>
      <c r="I105" s="4">
        <v>1</v>
      </c>
    </row>
    <row r="106" spans="1:9" x14ac:dyDescent="0.2">
      <c r="A106" s="2">
        <v>10</v>
      </c>
      <c r="B106" s="1" t="s">
        <v>130</v>
      </c>
      <c r="C106" s="4">
        <v>39</v>
      </c>
      <c r="D106" s="8">
        <v>1.76</v>
      </c>
      <c r="E106" s="4">
        <v>23</v>
      </c>
      <c r="F106" s="8">
        <v>1.77</v>
      </c>
      <c r="G106" s="4">
        <v>16</v>
      </c>
      <c r="H106" s="8">
        <v>1.8</v>
      </c>
      <c r="I106" s="4">
        <v>0</v>
      </c>
    </row>
    <row r="107" spans="1:9" x14ac:dyDescent="0.2">
      <c r="A107" s="2">
        <v>11</v>
      </c>
      <c r="B107" s="1" t="s">
        <v>119</v>
      </c>
      <c r="C107" s="4">
        <v>38</v>
      </c>
      <c r="D107" s="8">
        <v>1.72</v>
      </c>
      <c r="E107" s="4">
        <v>25</v>
      </c>
      <c r="F107" s="8">
        <v>1.92</v>
      </c>
      <c r="G107" s="4">
        <v>13</v>
      </c>
      <c r="H107" s="8">
        <v>1.46</v>
      </c>
      <c r="I107" s="4">
        <v>0</v>
      </c>
    </row>
    <row r="108" spans="1:9" x14ac:dyDescent="0.2">
      <c r="A108" s="2">
        <v>11</v>
      </c>
      <c r="B108" s="1" t="s">
        <v>126</v>
      </c>
      <c r="C108" s="4">
        <v>38</v>
      </c>
      <c r="D108" s="8">
        <v>1.72</v>
      </c>
      <c r="E108" s="4">
        <v>30</v>
      </c>
      <c r="F108" s="8">
        <v>2.2999999999999998</v>
      </c>
      <c r="G108" s="4">
        <v>8</v>
      </c>
      <c r="H108" s="8">
        <v>0.9</v>
      </c>
      <c r="I108" s="4">
        <v>0</v>
      </c>
    </row>
    <row r="109" spans="1:9" x14ac:dyDescent="0.2">
      <c r="A109" s="2">
        <v>13</v>
      </c>
      <c r="B109" s="1" t="s">
        <v>120</v>
      </c>
      <c r="C109" s="4">
        <v>37</v>
      </c>
      <c r="D109" s="8">
        <v>1.67</v>
      </c>
      <c r="E109" s="4">
        <v>23</v>
      </c>
      <c r="F109" s="8">
        <v>1.77</v>
      </c>
      <c r="G109" s="4">
        <v>14</v>
      </c>
      <c r="H109" s="8">
        <v>1.57</v>
      </c>
      <c r="I109" s="4">
        <v>0</v>
      </c>
    </row>
    <row r="110" spans="1:9" x14ac:dyDescent="0.2">
      <c r="A110" s="2">
        <v>14</v>
      </c>
      <c r="B110" s="1" t="s">
        <v>115</v>
      </c>
      <c r="C110" s="4">
        <v>35</v>
      </c>
      <c r="D110" s="8">
        <v>1.58</v>
      </c>
      <c r="E110" s="4">
        <v>6</v>
      </c>
      <c r="F110" s="8">
        <v>0.46</v>
      </c>
      <c r="G110" s="4">
        <v>29</v>
      </c>
      <c r="H110" s="8">
        <v>3.26</v>
      </c>
      <c r="I110" s="4">
        <v>0</v>
      </c>
    </row>
    <row r="111" spans="1:9" x14ac:dyDescent="0.2">
      <c r="A111" s="2">
        <v>14</v>
      </c>
      <c r="B111" s="1" t="s">
        <v>133</v>
      </c>
      <c r="C111" s="4">
        <v>35</v>
      </c>
      <c r="D111" s="8">
        <v>1.58</v>
      </c>
      <c r="E111" s="4">
        <v>30</v>
      </c>
      <c r="F111" s="8">
        <v>2.2999999999999998</v>
      </c>
      <c r="G111" s="4">
        <v>5</v>
      </c>
      <c r="H111" s="8">
        <v>0.56000000000000005</v>
      </c>
      <c r="I111" s="4">
        <v>0</v>
      </c>
    </row>
    <row r="112" spans="1:9" x14ac:dyDescent="0.2">
      <c r="A112" s="2">
        <v>16</v>
      </c>
      <c r="B112" s="1" t="s">
        <v>140</v>
      </c>
      <c r="C112" s="4">
        <v>33</v>
      </c>
      <c r="D112" s="8">
        <v>1.49</v>
      </c>
      <c r="E112" s="4">
        <v>8</v>
      </c>
      <c r="F112" s="8">
        <v>0.61</v>
      </c>
      <c r="G112" s="4">
        <v>25</v>
      </c>
      <c r="H112" s="8">
        <v>2.81</v>
      </c>
      <c r="I112" s="4">
        <v>0</v>
      </c>
    </row>
    <row r="113" spans="1:9" x14ac:dyDescent="0.2">
      <c r="A113" s="2">
        <v>17</v>
      </c>
      <c r="B113" s="1" t="s">
        <v>125</v>
      </c>
      <c r="C113" s="4">
        <v>32</v>
      </c>
      <c r="D113" s="8">
        <v>1.45</v>
      </c>
      <c r="E113" s="4">
        <v>6</v>
      </c>
      <c r="F113" s="8">
        <v>0.46</v>
      </c>
      <c r="G113" s="4">
        <v>26</v>
      </c>
      <c r="H113" s="8">
        <v>2.92</v>
      </c>
      <c r="I113" s="4">
        <v>0</v>
      </c>
    </row>
    <row r="114" spans="1:9" x14ac:dyDescent="0.2">
      <c r="A114" s="2">
        <v>18</v>
      </c>
      <c r="B114" s="1" t="s">
        <v>143</v>
      </c>
      <c r="C114" s="4">
        <v>30</v>
      </c>
      <c r="D114" s="8">
        <v>1.36</v>
      </c>
      <c r="E114" s="4">
        <v>25</v>
      </c>
      <c r="F114" s="8">
        <v>1.92</v>
      </c>
      <c r="G114" s="4">
        <v>5</v>
      </c>
      <c r="H114" s="8">
        <v>0.56000000000000005</v>
      </c>
      <c r="I114" s="4">
        <v>0</v>
      </c>
    </row>
    <row r="115" spans="1:9" x14ac:dyDescent="0.2">
      <c r="A115" s="2">
        <v>19</v>
      </c>
      <c r="B115" s="1" t="s">
        <v>118</v>
      </c>
      <c r="C115" s="4">
        <v>29</v>
      </c>
      <c r="D115" s="8">
        <v>1.31</v>
      </c>
      <c r="E115" s="4">
        <v>23</v>
      </c>
      <c r="F115" s="8">
        <v>1.77</v>
      </c>
      <c r="G115" s="4">
        <v>6</v>
      </c>
      <c r="H115" s="8">
        <v>0.67</v>
      </c>
      <c r="I115" s="4">
        <v>0</v>
      </c>
    </row>
    <row r="116" spans="1:9" x14ac:dyDescent="0.2">
      <c r="A116" s="2">
        <v>20</v>
      </c>
      <c r="B116" s="1" t="s">
        <v>144</v>
      </c>
      <c r="C116" s="4">
        <v>26</v>
      </c>
      <c r="D116" s="8">
        <v>1.17</v>
      </c>
      <c r="E116" s="4">
        <v>21</v>
      </c>
      <c r="F116" s="8">
        <v>1.61</v>
      </c>
      <c r="G116" s="4">
        <v>5</v>
      </c>
      <c r="H116" s="8">
        <v>0.56000000000000005</v>
      </c>
      <c r="I116" s="4">
        <v>0</v>
      </c>
    </row>
    <row r="117" spans="1:9" x14ac:dyDescent="0.2">
      <c r="A117" s="1"/>
      <c r="C117" s="4"/>
      <c r="D117" s="8"/>
      <c r="E117" s="4"/>
      <c r="F117" s="8"/>
      <c r="G117" s="4"/>
      <c r="H117" s="8"/>
      <c r="I117" s="4"/>
    </row>
    <row r="118" spans="1:9" x14ac:dyDescent="0.2">
      <c r="A118" s="1" t="s">
        <v>5</v>
      </c>
      <c r="C118" s="4"/>
      <c r="D118" s="8"/>
      <c r="E118" s="4"/>
      <c r="F118" s="8"/>
      <c r="G118" s="4"/>
      <c r="H118" s="8"/>
      <c r="I118" s="4"/>
    </row>
    <row r="119" spans="1:9" x14ac:dyDescent="0.2">
      <c r="A119" s="2">
        <v>1</v>
      </c>
      <c r="B119" s="1" t="s">
        <v>132</v>
      </c>
      <c r="C119" s="4">
        <v>137</v>
      </c>
      <c r="D119" s="8">
        <v>6.48</v>
      </c>
      <c r="E119" s="4">
        <v>133</v>
      </c>
      <c r="F119" s="8">
        <v>11.91</v>
      </c>
      <c r="G119" s="4">
        <v>4</v>
      </c>
      <c r="H119" s="8">
        <v>0.41</v>
      </c>
      <c r="I119" s="4">
        <v>0</v>
      </c>
    </row>
    <row r="120" spans="1:9" x14ac:dyDescent="0.2">
      <c r="A120" s="2">
        <v>2</v>
      </c>
      <c r="B120" s="1" t="s">
        <v>129</v>
      </c>
      <c r="C120" s="4">
        <v>116</v>
      </c>
      <c r="D120" s="8">
        <v>5.49</v>
      </c>
      <c r="E120" s="4">
        <v>114</v>
      </c>
      <c r="F120" s="8">
        <v>10.210000000000001</v>
      </c>
      <c r="G120" s="4">
        <v>2</v>
      </c>
      <c r="H120" s="8">
        <v>0.21</v>
      </c>
      <c r="I120" s="4">
        <v>0</v>
      </c>
    </row>
    <row r="121" spans="1:9" x14ac:dyDescent="0.2">
      <c r="A121" s="2">
        <v>3</v>
      </c>
      <c r="B121" s="1" t="s">
        <v>131</v>
      </c>
      <c r="C121" s="4">
        <v>95</v>
      </c>
      <c r="D121" s="8">
        <v>4.5</v>
      </c>
      <c r="E121" s="4">
        <v>94</v>
      </c>
      <c r="F121" s="8">
        <v>8.42</v>
      </c>
      <c r="G121" s="4">
        <v>1</v>
      </c>
      <c r="H121" s="8">
        <v>0.1</v>
      </c>
      <c r="I121" s="4">
        <v>0</v>
      </c>
    </row>
    <row r="122" spans="1:9" x14ac:dyDescent="0.2">
      <c r="A122" s="2">
        <v>4</v>
      </c>
      <c r="B122" s="1" t="s">
        <v>124</v>
      </c>
      <c r="C122" s="4">
        <v>83</v>
      </c>
      <c r="D122" s="8">
        <v>3.93</v>
      </c>
      <c r="E122" s="4">
        <v>52</v>
      </c>
      <c r="F122" s="8">
        <v>4.66</v>
      </c>
      <c r="G122" s="4">
        <v>30</v>
      </c>
      <c r="H122" s="8">
        <v>3.08</v>
      </c>
      <c r="I122" s="4">
        <v>0</v>
      </c>
    </row>
    <row r="123" spans="1:9" x14ac:dyDescent="0.2">
      <c r="A123" s="2">
        <v>5</v>
      </c>
      <c r="B123" s="1" t="s">
        <v>127</v>
      </c>
      <c r="C123" s="4">
        <v>58</v>
      </c>
      <c r="D123" s="8">
        <v>2.74</v>
      </c>
      <c r="E123" s="4">
        <v>41</v>
      </c>
      <c r="F123" s="8">
        <v>3.67</v>
      </c>
      <c r="G123" s="4">
        <v>17</v>
      </c>
      <c r="H123" s="8">
        <v>1.75</v>
      </c>
      <c r="I123" s="4">
        <v>0</v>
      </c>
    </row>
    <row r="124" spans="1:9" x14ac:dyDescent="0.2">
      <c r="A124" s="2">
        <v>5</v>
      </c>
      <c r="B124" s="1" t="s">
        <v>128</v>
      </c>
      <c r="C124" s="4">
        <v>58</v>
      </c>
      <c r="D124" s="8">
        <v>2.74</v>
      </c>
      <c r="E124" s="4">
        <v>47</v>
      </c>
      <c r="F124" s="8">
        <v>4.21</v>
      </c>
      <c r="G124" s="4">
        <v>11</v>
      </c>
      <c r="H124" s="8">
        <v>1.1299999999999999</v>
      </c>
      <c r="I124" s="4">
        <v>0</v>
      </c>
    </row>
    <row r="125" spans="1:9" x14ac:dyDescent="0.2">
      <c r="A125" s="2">
        <v>7</v>
      </c>
      <c r="B125" s="1" t="s">
        <v>133</v>
      </c>
      <c r="C125" s="4">
        <v>54</v>
      </c>
      <c r="D125" s="8">
        <v>2.56</v>
      </c>
      <c r="E125" s="4">
        <v>43</v>
      </c>
      <c r="F125" s="8">
        <v>3.85</v>
      </c>
      <c r="G125" s="4">
        <v>11</v>
      </c>
      <c r="H125" s="8">
        <v>1.1299999999999999</v>
      </c>
      <c r="I125" s="4">
        <v>0</v>
      </c>
    </row>
    <row r="126" spans="1:9" x14ac:dyDescent="0.2">
      <c r="A126" s="2">
        <v>8</v>
      </c>
      <c r="B126" s="1" t="s">
        <v>116</v>
      </c>
      <c r="C126" s="4">
        <v>45</v>
      </c>
      <c r="D126" s="8">
        <v>2.13</v>
      </c>
      <c r="E126" s="4">
        <v>18</v>
      </c>
      <c r="F126" s="8">
        <v>1.61</v>
      </c>
      <c r="G126" s="4">
        <v>27</v>
      </c>
      <c r="H126" s="8">
        <v>2.77</v>
      </c>
      <c r="I126" s="4">
        <v>0</v>
      </c>
    </row>
    <row r="127" spans="1:9" x14ac:dyDescent="0.2">
      <c r="A127" s="2">
        <v>9</v>
      </c>
      <c r="B127" s="1" t="s">
        <v>134</v>
      </c>
      <c r="C127" s="4">
        <v>42</v>
      </c>
      <c r="D127" s="8">
        <v>1.99</v>
      </c>
      <c r="E127" s="4">
        <v>34</v>
      </c>
      <c r="F127" s="8">
        <v>3.04</v>
      </c>
      <c r="G127" s="4">
        <v>8</v>
      </c>
      <c r="H127" s="8">
        <v>0.82</v>
      </c>
      <c r="I127" s="4">
        <v>0</v>
      </c>
    </row>
    <row r="128" spans="1:9" x14ac:dyDescent="0.2">
      <c r="A128" s="2">
        <v>10</v>
      </c>
      <c r="B128" s="1" t="s">
        <v>125</v>
      </c>
      <c r="C128" s="4">
        <v>40</v>
      </c>
      <c r="D128" s="8">
        <v>1.89</v>
      </c>
      <c r="E128" s="4">
        <v>10</v>
      </c>
      <c r="F128" s="8">
        <v>0.9</v>
      </c>
      <c r="G128" s="4">
        <v>30</v>
      </c>
      <c r="H128" s="8">
        <v>3.08</v>
      </c>
      <c r="I128" s="4">
        <v>0</v>
      </c>
    </row>
    <row r="129" spans="1:9" x14ac:dyDescent="0.2">
      <c r="A129" s="2">
        <v>11</v>
      </c>
      <c r="B129" s="1" t="s">
        <v>120</v>
      </c>
      <c r="C129" s="4">
        <v>35</v>
      </c>
      <c r="D129" s="8">
        <v>1.66</v>
      </c>
      <c r="E129" s="4">
        <v>27</v>
      </c>
      <c r="F129" s="8">
        <v>2.42</v>
      </c>
      <c r="G129" s="4">
        <v>8</v>
      </c>
      <c r="H129" s="8">
        <v>0.82</v>
      </c>
      <c r="I129" s="4">
        <v>0</v>
      </c>
    </row>
    <row r="130" spans="1:9" x14ac:dyDescent="0.2">
      <c r="A130" s="2">
        <v>11</v>
      </c>
      <c r="B130" s="1" t="s">
        <v>121</v>
      </c>
      <c r="C130" s="4">
        <v>35</v>
      </c>
      <c r="D130" s="8">
        <v>1.66</v>
      </c>
      <c r="E130" s="4">
        <v>17</v>
      </c>
      <c r="F130" s="8">
        <v>1.52</v>
      </c>
      <c r="G130" s="4">
        <v>18</v>
      </c>
      <c r="H130" s="8">
        <v>1.85</v>
      </c>
      <c r="I130" s="4">
        <v>0</v>
      </c>
    </row>
    <row r="131" spans="1:9" x14ac:dyDescent="0.2">
      <c r="A131" s="2">
        <v>11</v>
      </c>
      <c r="B131" s="1" t="s">
        <v>122</v>
      </c>
      <c r="C131" s="4">
        <v>35</v>
      </c>
      <c r="D131" s="8">
        <v>1.66</v>
      </c>
      <c r="E131" s="4">
        <v>22</v>
      </c>
      <c r="F131" s="8">
        <v>1.97</v>
      </c>
      <c r="G131" s="4">
        <v>13</v>
      </c>
      <c r="H131" s="8">
        <v>1.34</v>
      </c>
      <c r="I131" s="4">
        <v>0</v>
      </c>
    </row>
    <row r="132" spans="1:9" x14ac:dyDescent="0.2">
      <c r="A132" s="2">
        <v>14</v>
      </c>
      <c r="B132" s="1" t="s">
        <v>130</v>
      </c>
      <c r="C132" s="4">
        <v>33</v>
      </c>
      <c r="D132" s="8">
        <v>1.56</v>
      </c>
      <c r="E132" s="4">
        <v>19</v>
      </c>
      <c r="F132" s="8">
        <v>1.7</v>
      </c>
      <c r="G132" s="4">
        <v>14</v>
      </c>
      <c r="H132" s="8">
        <v>1.44</v>
      </c>
      <c r="I132" s="4">
        <v>0</v>
      </c>
    </row>
    <row r="133" spans="1:9" x14ac:dyDescent="0.2">
      <c r="A133" s="2">
        <v>15</v>
      </c>
      <c r="B133" s="1" t="s">
        <v>145</v>
      </c>
      <c r="C133" s="4">
        <v>30</v>
      </c>
      <c r="D133" s="8">
        <v>1.42</v>
      </c>
      <c r="E133" s="4">
        <v>5</v>
      </c>
      <c r="F133" s="8">
        <v>0.45</v>
      </c>
      <c r="G133" s="4">
        <v>25</v>
      </c>
      <c r="H133" s="8">
        <v>2.57</v>
      </c>
      <c r="I133" s="4">
        <v>0</v>
      </c>
    </row>
    <row r="134" spans="1:9" x14ac:dyDescent="0.2">
      <c r="A134" s="2">
        <v>15</v>
      </c>
      <c r="B134" s="1" t="s">
        <v>146</v>
      </c>
      <c r="C134" s="4">
        <v>30</v>
      </c>
      <c r="D134" s="8">
        <v>1.42</v>
      </c>
      <c r="E134" s="4">
        <v>3</v>
      </c>
      <c r="F134" s="8">
        <v>0.27</v>
      </c>
      <c r="G134" s="4">
        <v>27</v>
      </c>
      <c r="H134" s="8">
        <v>2.77</v>
      </c>
      <c r="I134" s="4">
        <v>0</v>
      </c>
    </row>
    <row r="135" spans="1:9" x14ac:dyDescent="0.2">
      <c r="A135" s="2">
        <v>17</v>
      </c>
      <c r="B135" s="1" t="s">
        <v>117</v>
      </c>
      <c r="C135" s="4">
        <v>29</v>
      </c>
      <c r="D135" s="8">
        <v>1.37</v>
      </c>
      <c r="E135" s="4">
        <v>9</v>
      </c>
      <c r="F135" s="8">
        <v>0.81</v>
      </c>
      <c r="G135" s="4">
        <v>20</v>
      </c>
      <c r="H135" s="8">
        <v>2.06</v>
      </c>
      <c r="I135" s="4">
        <v>0</v>
      </c>
    </row>
    <row r="136" spans="1:9" x14ac:dyDescent="0.2">
      <c r="A136" s="2">
        <v>18</v>
      </c>
      <c r="B136" s="1" t="s">
        <v>115</v>
      </c>
      <c r="C136" s="4">
        <v>28</v>
      </c>
      <c r="D136" s="8">
        <v>1.33</v>
      </c>
      <c r="E136" s="4">
        <v>7</v>
      </c>
      <c r="F136" s="8">
        <v>0.63</v>
      </c>
      <c r="G136" s="4">
        <v>21</v>
      </c>
      <c r="H136" s="8">
        <v>2.16</v>
      </c>
      <c r="I136" s="4">
        <v>0</v>
      </c>
    </row>
    <row r="137" spans="1:9" x14ac:dyDescent="0.2">
      <c r="A137" s="2">
        <v>18</v>
      </c>
      <c r="B137" s="1" t="s">
        <v>135</v>
      </c>
      <c r="C137" s="4">
        <v>28</v>
      </c>
      <c r="D137" s="8">
        <v>1.33</v>
      </c>
      <c r="E137" s="4">
        <v>9</v>
      </c>
      <c r="F137" s="8">
        <v>0.81</v>
      </c>
      <c r="G137" s="4">
        <v>19</v>
      </c>
      <c r="H137" s="8">
        <v>1.95</v>
      </c>
      <c r="I137" s="4">
        <v>0</v>
      </c>
    </row>
    <row r="138" spans="1:9" x14ac:dyDescent="0.2">
      <c r="A138" s="2">
        <v>20</v>
      </c>
      <c r="B138" s="1" t="s">
        <v>119</v>
      </c>
      <c r="C138" s="4">
        <v>27</v>
      </c>
      <c r="D138" s="8">
        <v>1.28</v>
      </c>
      <c r="E138" s="4">
        <v>18</v>
      </c>
      <c r="F138" s="8">
        <v>1.61</v>
      </c>
      <c r="G138" s="4">
        <v>9</v>
      </c>
      <c r="H138" s="8">
        <v>0.92</v>
      </c>
      <c r="I138" s="4">
        <v>0</v>
      </c>
    </row>
    <row r="139" spans="1:9" x14ac:dyDescent="0.2">
      <c r="A139" s="1"/>
      <c r="C139" s="4"/>
      <c r="D139" s="8"/>
      <c r="E139" s="4"/>
      <c r="F139" s="8"/>
      <c r="G139" s="4"/>
      <c r="H139" s="8"/>
      <c r="I139" s="4"/>
    </row>
    <row r="140" spans="1:9" x14ac:dyDescent="0.2">
      <c r="A140" s="1" t="s">
        <v>6</v>
      </c>
      <c r="C140" s="4"/>
      <c r="D140" s="8"/>
      <c r="E140" s="4"/>
      <c r="F140" s="8"/>
      <c r="G140" s="4"/>
      <c r="H140" s="8"/>
      <c r="I140" s="4"/>
    </row>
    <row r="141" spans="1:9" x14ac:dyDescent="0.2">
      <c r="A141" s="2">
        <v>1</v>
      </c>
      <c r="B141" s="1" t="s">
        <v>132</v>
      </c>
      <c r="C141" s="4">
        <v>71</v>
      </c>
      <c r="D141" s="8">
        <v>6.74</v>
      </c>
      <c r="E141" s="4">
        <v>69</v>
      </c>
      <c r="F141" s="8">
        <v>10.7</v>
      </c>
      <c r="G141" s="4">
        <v>2</v>
      </c>
      <c r="H141" s="8">
        <v>0.51</v>
      </c>
      <c r="I141" s="4">
        <v>0</v>
      </c>
    </row>
    <row r="142" spans="1:9" x14ac:dyDescent="0.2">
      <c r="A142" s="2">
        <v>2</v>
      </c>
      <c r="B142" s="1" t="s">
        <v>124</v>
      </c>
      <c r="C142" s="4">
        <v>65</v>
      </c>
      <c r="D142" s="8">
        <v>6.17</v>
      </c>
      <c r="E142" s="4">
        <v>49</v>
      </c>
      <c r="F142" s="8">
        <v>7.6</v>
      </c>
      <c r="G142" s="4">
        <v>15</v>
      </c>
      <c r="H142" s="8">
        <v>3.82</v>
      </c>
      <c r="I142" s="4">
        <v>0</v>
      </c>
    </row>
    <row r="143" spans="1:9" x14ac:dyDescent="0.2">
      <c r="A143" s="2">
        <v>3</v>
      </c>
      <c r="B143" s="1" t="s">
        <v>131</v>
      </c>
      <c r="C143" s="4">
        <v>50</v>
      </c>
      <c r="D143" s="8">
        <v>4.75</v>
      </c>
      <c r="E143" s="4">
        <v>49</v>
      </c>
      <c r="F143" s="8">
        <v>7.6</v>
      </c>
      <c r="G143" s="4">
        <v>1</v>
      </c>
      <c r="H143" s="8">
        <v>0.25</v>
      </c>
      <c r="I143" s="4">
        <v>0</v>
      </c>
    </row>
    <row r="144" spans="1:9" x14ac:dyDescent="0.2">
      <c r="A144" s="2">
        <v>4</v>
      </c>
      <c r="B144" s="1" t="s">
        <v>129</v>
      </c>
      <c r="C144" s="4">
        <v>44</v>
      </c>
      <c r="D144" s="8">
        <v>4.18</v>
      </c>
      <c r="E144" s="4">
        <v>44</v>
      </c>
      <c r="F144" s="8">
        <v>6.82</v>
      </c>
      <c r="G144" s="4">
        <v>0</v>
      </c>
      <c r="H144" s="8">
        <v>0</v>
      </c>
      <c r="I144" s="4">
        <v>0</v>
      </c>
    </row>
    <row r="145" spans="1:9" x14ac:dyDescent="0.2">
      <c r="A145" s="2">
        <v>5</v>
      </c>
      <c r="B145" s="1" t="s">
        <v>119</v>
      </c>
      <c r="C145" s="4">
        <v>32</v>
      </c>
      <c r="D145" s="8">
        <v>3.04</v>
      </c>
      <c r="E145" s="4">
        <v>28</v>
      </c>
      <c r="F145" s="8">
        <v>4.34</v>
      </c>
      <c r="G145" s="4">
        <v>4</v>
      </c>
      <c r="H145" s="8">
        <v>1.02</v>
      </c>
      <c r="I145" s="4">
        <v>0</v>
      </c>
    </row>
    <row r="146" spans="1:9" x14ac:dyDescent="0.2">
      <c r="A146" s="2">
        <v>6</v>
      </c>
      <c r="B146" s="1" t="s">
        <v>128</v>
      </c>
      <c r="C146" s="4">
        <v>31</v>
      </c>
      <c r="D146" s="8">
        <v>2.94</v>
      </c>
      <c r="E146" s="4">
        <v>26</v>
      </c>
      <c r="F146" s="8">
        <v>4.03</v>
      </c>
      <c r="G146" s="4">
        <v>5</v>
      </c>
      <c r="H146" s="8">
        <v>1.27</v>
      </c>
      <c r="I146" s="4">
        <v>0</v>
      </c>
    </row>
    <row r="147" spans="1:9" x14ac:dyDescent="0.2">
      <c r="A147" s="2">
        <v>7</v>
      </c>
      <c r="B147" s="1" t="s">
        <v>122</v>
      </c>
      <c r="C147" s="4">
        <v>24</v>
      </c>
      <c r="D147" s="8">
        <v>2.2799999999999998</v>
      </c>
      <c r="E147" s="4">
        <v>14</v>
      </c>
      <c r="F147" s="8">
        <v>2.17</v>
      </c>
      <c r="G147" s="4">
        <v>10</v>
      </c>
      <c r="H147" s="8">
        <v>2.54</v>
      </c>
      <c r="I147" s="4">
        <v>0</v>
      </c>
    </row>
    <row r="148" spans="1:9" x14ac:dyDescent="0.2">
      <c r="A148" s="2">
        <v>8</v>
      </c>
      <c r="B148" s="1" t="s">
        <v>120</v>
      </c>
      <c r="C148" s="4">
        <v>21</v>
      </c>
      <c r="D148" s="8">
        <v>1.99</v>
      </c>
      <c r="E148" s="4">
        <v>13</v>
      </c>
      <c r="F148" s="8">
        <v>2.02</v>
      </c>
      <c r="G148" s="4">
        <v>8</v>
      </c>
      <c r="H148" s="8">
        <v>2.04</v>
      </c>
      <c r="I148" s="4">
        <v>0</v>
      </c>
    </row>
    <row r="149" spans="1:9" x14ac:dyDescent="0.2">
      <c r="A149" s="2">
        <v>9</v>
      </c>
      <c r="B149" s="1" t="s">
        <v>123</v>
      </c>
      <c r="C149" s="4">
        <v>19</v>
      </c>
      <c r="D149" s="8">
        <v>1.8</v>
      </c>
      <c r="E149" s="4">
        <v>4</v>
      </c>
      <c r="F149" s="8">
        <v>0.62</v>
      </c>
      <c r="G149" s="4">
        <v>15</v>
      </c>
      <c r="H149" s="8">
        <v>3.82</v>
      </c>
      <c r="I149" s="4">
        <v>0</v>
      </c>
    </row>
    <row r="150" spans="1:9" x14ac:dyDescent="0.2">
      <c r="A150" s="2">
        <v>9</v>
      </c>
      <c r="B150" s="1" t="s">
        <v>127</v>
      </c>
      <c r="C150" s="4">
        <v>19</v>
      </c>
      <c r="D150" s="8">
        <v>1.8</v>
      </c>
      <c r="E150" s="4">
        <v>16</v>
      </c>
      <c r="F150" s="8">
        <v>2.48</v>
      </c>
      <c r="G150" s="4">
        <v>3</v>
      </c>
      <c r="H150" s="8">
        <v>0.76</v>
      </c>
      <c r="I150" s="4">
        <v>0</v>
      </c>
    </row>
    <row r="151" spans="1:9" x14ac:dyDescent="0.2">
      <c r="A151" s="2">
        <v>9</v>
      </c>
      <c r="B151" s="1" t="s">
        <v>133</v>
      </c>
      <c r="C151" s="4">
        <v>19</v>
      </c>
      <c r="D151" s="8">
        <v>1.8</v>
      </c>
      <c r="E151" s="4">
        <v>16</v>
      </c>
      <c r="F151" s="8">
        <v>2.48</v>
      </c>
      <c r="G151" s="4">
        <v>3</v>
      </c>
      <c r="H151" s="8">
        <v>0.76</v>
      </c>
      <c r="I151" s="4">
        <v>0</v>
      </c>
    </row>
    <row r="152" spans="1:9" x14ac:dyDescent="0.2">
      <c r="A152" s="2">
        <v>12</v>
      </c>
      <c r="B152" s="1" t="s">
        <v>115</v>
      </c>
      <c r="C152" s="4">
        <v>18</v>
      </c>
      <c r="D152" s="8">
        <v>1.71</v>
      </c>
      <c r="E152" s="4">
        <v>4</v>
      </c>
      <c r="F152" s="8">
        <v>0.62</v>
      </c>
      <c r="G152" s="4">
        <v>14</v>
      </c>
      <c r="H152" s="8">
        <v>3.56</v>
      </c>
      <c r="I152" s="4">
        <v>0</v>
      </c>
    </row>
    <row r="153" spans="1:9" x14ac:dyDescent="0.2">
      <c r="A153" s="2">
        <v>12</v>
      </c>
      <c r="B153" s="1" t="s">
        <v>125</v>
      </c>
      <c r="C153" s="4">
        <v>18</v>
      </c>
      <c r="D153" s="8">
        <v>1.71</v>
      </c>
      <c r="E153" s="4">
        <v>1</v>
      </c>
      <c r="F153" s="8">
        <v>0.16</v>
      </c>
      <c r="G153" s="4">
        <v>17</v>
      </c>
      <c r="H153" s="8">
        <v>4.33</v>
      </c>
      <c r="I153" s="4">
        <v>0</v>
      </c>
    </row>
    <row r="154" spans="1:9" x14ac:dyDescent="0.2">
      <c r="A154" s="2">
        <v>14</v>
      </c>
      <c r="B154" s="1" t="s">
        <v>148</v>
      </c>
      <c r="C154" s="4">
        <v>17</v>
      </c>
      <c r="D154" s="8">
        <v>1.61</v>
      </c>
      <c r="E154" s="4">
        <v>1</v>
      </c>
      <c r="F154" s="8">
        <v>0.16</v>
      </c>
      <c r="G154" s="4">
        <v>16</v>
      </c>
      <c r="H154" s="8">
        <v>4.07</v>
      </c>
      <c r="I154" s="4">
        <v>0</v>
      </c>
    </row>
    <row r="155" spans="1:9" x14ac:dyDescent="0.2">
      <c r="A155" s="2">
        <v>15</v>
      </c>
      <c r="B155" s="1" t="s">
        <v>147</v>
      </c>
      <c r="C155" s="4">
        <v>16</v>
      </c>
      <c r="D155" s="8">
        <v>1.52</v>
      </c>
      <c r="E155" s="4">
        <v>8</v>
      </c>
      <c r="F155" s="8">
        <v>1.24</v>
      </c>
      <c r="G155" s="4">
        <v>8</v>
      </c>
      <c r="H155" s="8">
        <v>2.04</v>
      </c>
      <c r="I155" s="4">
        <v>0</v>
      </c>
    </row>
    <row r="156" spans="1:9" x14ac:dyDescent="0.2">
      <c r="A156" s="2">
        <v>15</v>
      </c>
      <c r="B156" s="1" t="s">
        <v>126</v>
      </c>
      <c r="C156" s="4">
        <v>16</v>
      </c>
      <c r="D156" s="8">
        <v>1.52</v>
      </c>
      <c r="E156" s="4">
        <v>12</v>
      </c>
      <c r="F156" s="8">
        <v>1.86</v>
      </c>
      <c r="G156" s="4">
        <v>4</v>
      </c>
      <c r="H156" s="8">
        <v>1.02</v>
      </c>
      <c r="I156" s="4">
        <v>0</v>
      </c>
    </row>
    <row r="157" spans="1:9" x14ac:dyDescent="0.2">
      <c r="A157" s="2">
        <v>15</v>
      </c>
      <c r="B157" s="1" t="s">
        <v>143</v>
      </c>
      <c r="C157" s="4">
        <v>16</v>
      </c>
      <c r="D157" s="8">
        <v>1.52</v>
      </c>
      <c r="E157" s="4">
        <v>14</v>
      </c>
      <c r="F157" s="8">
        <v>2.17</v>
      </c>
      <c r="G157" s="4">
        <v>2</v>
      </c>
      <c r="H157" s="8">
        <v>0.51</v>
      </c>
      <c r="I157" s="4">
        <v>0</v>
      </c>
    </row>
    <row r="158" spans="1:9" x14ac:dyDescent="0.2">
      <c r="A158" s="2">
        <v>18</v>
      </c>
      <c r="B158" s="1" t="s">
        <v>144</v>
      </c>
      <c r="C158" s="4">
        <v>15</v>
      </c>
      <c r="D158" s="8">
        <v>1.42</v>
      </c>
      <c r="E158" s="4">
        <v>10</v>
      </c>
      <c r="F158" s="8">
        <v>1.55</v>
      </c>
      <c r="G158" s="4">
        <v>5</v>
      </c>
      <c r="H158" s="8">
        <v>1.27</v>
      </c>
      <c r="I158" s="4">
        <v>0</v>
      </c>
    </row>
    <row r="159" spans="1:9" x14ac:dyDescent="0.2">
      <c r="A159" s="2">
        <v>19</v>
      </c>
      <c r="B159" s="1" t="s">
        <v>135</v>
      </c>
      <c r="C159" s="4">
        <v>14</v>
      </c>
      <c r="D159" s="8">
        <v>1.33</v>
      </c>
      <c r="E159" s="4">
        <v>8</v>
      </c>
      <c r="F159" s="8">
        <v>1.24</v>
      </c>
      <c r="G159" s="4">
        <v>6</v>
      </c>
      <c r="H159" s="8">
        <v>1.53</v>
      </c>
      <c r="I159" s="4">
        <v>0</v>
      </c>
    </row>
    <row r="160" spans="1:9" x14ac:dyDescent="0.2">
      <c r="A160" s="2">
        <v>19</v>
      </c>
      <c r="B160" s="1" t="s">
        <v>134</v>
      </c>
      <c r="C160" s="4">
        <v>14</v>
      </c>
      <c r="D160" s="8">
        <v>1.33</v>
      </c>
      <c r="E160" s="4">
        <v>14</v>
      </c>
      <c r="F160" s="8">
        <v>2.17</v>
      </c>
      <c r="G160" s="4">
        <v>0</v>
      </c>
      <c r="H160" s="8">
        <v>0</v>
      </c>
      <c r="I160" s="4">
        <v>0</v>
      </c>
    </row>
    <row r="161" spans="1:9" x14ac:dyDescent="0.2">
      <c r="A161" s="1"/>
      <c r="C161" s="4"/>
      <c r="D161" s="8"/>
      <c r="E161" s="4"/>
      <c r="F161" s="8"/>
      <c r="G161" s="4"/>
      <c r="H161" s="8"/>
      <c r="I161" s="4"/>
    </row>
    <row r="162" spans="1:9" x14ac:dyDescent="0.2">
      <c r="A162" s="1" t="s">
        <v>7</v>
      </c>
      <c r="C162" s="4"/>
      <c r="D162" s="8"/>
      <c r="E162" s="4"/>
      <c r="F162" s="8"/>
      <c r="G162" s="4"/>
      <c r="H162" s="8"/>
      <c r="I162" s="4"/>
    </row>
    <row r="163" spans="1:9" x14ac:dyDescent="0.2">
      <c r="A163" s="2">
        <v>1</v>
      </c>
      <c r="B163" s="1" t="s">
        <v>132</v>
      </c>
      <c r="C163" s="4">
        <v>49</v>
      </c>
      <c r="D163" s="8">
        <v>6.64</v>
      </c>
      <c r="E163" s="4">
        <v>46</v>
      </c>
      <c r="F163" s="8">
        <v>9.75</v>
      </c>
      <c r="G163" s="4">
        <v>3</v>
      </c>
      <c r="H163" s="8">
        <v>1.17</v>
      </c>
      <c r="I163" s="4">
        <v>0</v>
      </c>
    </row>
    <row r="164" spans="1:9" x14ac:dyDescent="0.2">
      <c r="A164" s="2">
        <v>2</v>
      </c>
      <c r="B164" s="1" t="s">
        <v>131</v>
      </c>
      <c r="C164" s="4">
        <v>44</v>
      </c>
      <c r="D164" s="8">
        <v>5.96</v>
      </c>
      <c r="E164" s="4">
        <v>44</v>
      </c>
      <c r="F164" s="8">
        <v>9.32</v>
      </c>
      <c r="G164" s="4">
        <v>0</v>
      </c>
      <c r="H164" s="8">
        <v>0</v>
      </c>
      <c r="I164" s="4">
        <v>0</v>
      </c>
    </row>
    <row r="165" spans="1:9" x14ac:dyDescent="0.2">
      <c r="A165" s="2">
        <v>3</v>
      </c>
      <c r="B165" s="1" t="s">
        <v>124</v>
      </c>
      <c r="C165" s="4">
        <v>31</v>
      </c>
      <c r="D165" s="8">
        <v>4.2</v>
      </c>
      <c r="E165" s="4">
        <v>25</v>
      </c>
      <c r="F165" s="8">
        <v>5.3</v>
      </c>
      <c r="G165" s="4">
        <v>6</v>
      </c>
      <c r="H165" s="8">
        <v>2.34</v>
      </c>
      <c r="I165" s="4">
        <v>0</v>
      </c>
    </row>
    <row r="166" spans="1:9" x14ac:dyDescent="0.2">
      <c r="A166" s="2">
        <v>4</v>
      </c>
      <c r="B166" s="1" t="s">
        <v>115</v>
      </c>
      <c r="C166" s="4">
        <v>21</v>
      </c>
      <c r="D166" s="8">
        <v>2.85</v>
      </c>
      <c r="E166" s="4">
        <v>11</v>
      </c>
      <c r="F166" s="8">
        <v>2.33</v>
      </c>
      <c r="G166" s="4">
        <v>10</v>
      </c>
      <c r="H166" s="8">
        <v>3.91</v>
      </c>
      <c r="I166" s="4">
        <v>0</v>
      </c>
    </row>
    <row r="167" spans="1:9" x14ac:dyDescent="0.2">
      <c r="A167" s="2">
        <v>5</v>
      </c>
      <c r="B167" s="1" t="s">
        <v>120</v>
      </c>
      <c r="C167" s="4">
        <v>20</v>
      </c>
      <c r="D167" s="8">
        <v>2.71</v>
      </c>
      <c r="E167" s="4">
        <v>11</v>
      </c>
      <c r="F167" s="8">
        <v>2.33</v>
      </c>
      <c r="G167" s="4">
        <v>9</v>
      </c>
      <c r="H167" s="8">
        <v>3.52</v>
      </c>
      <c r="I167" s="4">
        <v>0</v>
      </c>
    </row>
    <row r="168" spans="1:9" x14ac:dyDescent="0.2">
      <c r="A168" s="2">
        <v>6</v>
      </c>
      <c r="B168" s="1" t="s">
        <v>118</v>
      </c>
      <c r="C168" s="4">
        <v>18</v>
      </c>
      <c r="D168" s="8">
        <v>2.44</v>
      </c>
      <c r="E168" s="4">
        <v>15</v>
      </c>
      <c r="F168" s="8">
        <v>3.18</v>
      </c>
      <c r="G168" s="4">
        <v>3</v>
      </c>
      <c r="H168" s="8">
        <v>1.17</v>
      </c>
      <c r="I168" s="4">
        <v>0</v>
      </c>
    </row>
    <row r="169" spans="1:9" x14ac:dyDescent="0.2">
      <c r="A169" s="2">
        <v>7</v>
      </c>
      <c r="B169" s="1" t="s">
        <v>127</v>
      </c>
      <c r="C169" s="4">
        <v>17</v>
      </c>
      <c r="D169" s="8">
        <v>2.2999999999999998</v>
      </c>
      <c r="E169" s="4">
        <v>17</v>
      </c>
      <c r="F169" s="8">
        <v>3.6</v>
      </c>
      <c r="G169" s="4">
        <v>0</v>
      </c>
      <c r="H169" s="8">
        <v>0</v>
      </c>
      <c r="I169" s="4">
        <v>0</v>
      </c>
    </row>
    <row r="170" spans="1:9" x14ac:dyDescent="0.2">
      <c r="A170" s="2">
        <v>7</v>
      </c>
      <c r="B170" s="1" t="s">
        <v>129</v>
      </c>
      <c r="C170" s="4">
        <v>17</v>
      </c>
      <c r="D170" s="8">
        <v>2.2999999999999998</v>
      </c>
      <c r="E170" s="4">
        <v>17</v>
      </c>
      <c r="F170" s="8">
        <v>3.6</v>
      </c>
      <c r="G170" s="4">
        <v>0</v>
      </c>
      <c r="H170" s="8">
        <v>0</v>
      </c>
      <c r="I170" s="4">
        <v>0</v>
      </c>
    </row>
    <row r="171" spans="1:9" x14ac:dyDescent="0.2">
      <c r="A171" s="2">
        <v>9</v>
      </c>
      <c r="B171" s="1" t="s">
        <v>122</v>
      </c>
      <c r="C171" s="4">
        <v>15</v>
      </c>
      <c r="D171" s="8">
        <v>2.0299999999999998</v>
      </c>
      <c r="E171" s="4">
        <v>9</v>
      </c>
      <c r="F171" s="8">
        <v>1.91</v>
      </c>
      <c r="G171" s="4">
        <v>6</v>
      </c>
      <c r="H171" s="8">
        <v>2.34</v>
      </c>
      <c r="I171" s="4">
        <v>0</v>
      </c>
    </row>
    <row r="172" spans="1:9" x14ac:dyDescent="0.2">
      <c r="A172" s="2">
        <v>9</v>
      </c>
      <c r="B172" s="1" t="s">
        <v>128</v>
      </c>
      <c r="C172" s="4">
        <v>15</v>
      </c>
      <c r="D172" s="8">
        <v>2.0299999999999998</v>
      </c>
      <c r="E172" s="4">
        <v>15</v>
      </c>
      <c r="F172" s="8">
        <v>3.18</v>
      </c>
      <c r="G172" s="4">
        <v>0</v>
      </c>
      <c r="H172" s="8">
        <v>0</v>
      </c>
      <c r="I172" s="4">
        <v>0</v>
      </c>
    </row>
    <row r="173" spans="1:9" x14ac:dyDescent="0.2">
      <c r="A173" s="2">
        <v>11</v>
      </c>
      <c r="B173" s="1" t="s">
        <v>144</v>
      </c>
      <c r="C173" s="4">
        <v>14</v>
      </c>
      <c r="D173" s="8">
        <v>1.9</v>
      </c>
      <c r="E173" s="4">
        <v>9</v>
      </c>
      <c r="F173" s="8">
        <v>1.91</v>
      </c>
      <c r="G173" s="4">
        <v>5</v>
      </c>
      <c r="H173" s="8">
        <v>1.95</v>
      </c>
      <c r="I173" s="4">
        <v>0</v>
      </c>
    </row>
    <row r="174" spans="1:9" x14ac:dyDescent="0.2">
      <c r="A174" s="2">
        <v>12</v>
      </c>
      <c r="B174" s="1" t="s">
        <v>116</v>
      </c>
      <c r="C174" s="4">
        <v>13</v>
      </c>
      <c r="D174" s="8">
        <v>1.76</v>
      </c>
      <c r="E174" s="4">
        <v>8</v>
      </c>
      <c r="F174" s="8">
        <v>1.69</v>
      </c>
      <c r="G174" s="4">
        <v>5</v>
      </c>
      <c r="H174" s="8">
        <v>1.95</v>
      </c>
      <c r="I174" s="4">
        <v>0</v>
      </c>
    </row>
    <row r="175" spans="1:9" x14ac:dyDescent="0.2">
      <c r="A175" s="2">
        <v>12</v>
      </c>
      <c r="B175" s="1" t="s">
        <v>141</v>
      </c>
      <c r="C175" s="4">
        <v>13</v>
      </c>
      <c r="D175" s="8">
        <v>1.76</v>
      </c>
      <c r="E175" s="4">
        <v>4</v>
      </c>
      <c r="F175" s="8">
        <v>0.85</v>
      </c>
      <c r="G175" s="4">
        <v>9</v>
      </c>
      <c r="H175" s="8">
        <v>3.52</v>
      </c>
      <c r="I175" s="4">
        <v>0</v>
      </c>
    </row>
    <row r="176" spans="1:9" x14ac:dyDescent="0.2">
      <c r="A176" s="2">
        <v>12</v>
      </c>
      <c r="B176" s="1" t="s">
        <v>119</v>
      </c>
      <c r="C176" s="4">
        <v>13</v>
      </c>
      <c r="D176" s="8">
        <v>1.76</v>
      </c>
      <c r="E176" s="4">
        <v>11</v>
      </c>
      <c r="F176" s="8">
        <v>2.33</v>
      </c>
      <c r="G176" s="4">
        <v>2</v>
      </c>
      <c r="H176" s="8">
        <v>0.78</v>
      </c>
      <c r="I176" s="4">
        <v>0</v>
      </c>
    </row>
    <row r="177" spans="1:9" x14ac:dyDescent="0.2">
      <c r="A177" s="2">
        <v>12</v>
      </c>
      <c r="B177" s="1" t="s">
        <v>133</v>
      </c>
      <c r="C177" s="4">
        <v>13</v>
      </c>
      <c r="D177" s="8">
        <v>1.76</v>
      </c>
      <c r="E177" s="4">
        <v>13</v>
      </c>
      <c r="F177" s="8">
        <v>2.75</v>
      </c>
      <c r="G177" s="4">
        <v>0</v>
      </c>
      <c r="H177" s="8">
        <v>0</v>
      </c>
      <c r="I177" s="4">
        <v>0</v>
      </c>
    </row>
    <row r="178" spans="1:9" x14ac:dyDescent="0.2">
      <c r="A178" s="2">
        <v>16</v>
      </c>
      <c r="B178" s="1" t="s">
        <v>135</v>
      </c>
      <c r="C178" s="4">
        <v>12</v>
      </c>
      <c r="D178" s="8">
        <v>1.63</v>
      </c>
      <c r="E178" s="4">
        <v>10</v>
      </c>
      <c r="F178" s="8">
        <v>2.12</v>
      </c>
      <c r="G178" s="4">
        <v>2</v>
      </c>
      <c r="H178" s="8">
        <v>0.78</v>
      </c>
      <c r="I178" s="4">
        <v>0</v>
      </c>
    </row>
    <row r="179" spans="1:9" x14ac:dyDescent="0.2">
      <c r="A179" s="2">
        <v>16</v>
      </c>
      <c r="B179" s="1" t="s">
        <v>140</v>
      </c>
      <c r="C179" s="4">
        <v>12</v>
      </c>
      <c r="D179" s="8">
        <v>1.63</v>
      </c>
      <c r="E179" s="4">
        <v>5</v>
      </c>
      <c r="F179" s="8">
        <v>1.06</v>
      </c>
      <c r="G179" s="4">
        <v>7</v>
      </c>
      <c r="H179" s="8">
        <v>2.73</v>
      </c>
      <c r="I179" s="4">
        <v>0</v>
      </c>
    </row>
    <row r="180" spans="1:9" x14ac:dyDescent="0.2">
      <c r="A180" s="2">
        <v>16</v>
      </c>
      <c r="B180" s="1" t="s">
        <v>134</v>
      </c>
      <c r="C180" s="4">
        <v>12</v>
      </c>
      <c r="D180" s="8">
        <v>1.63</v>
      </c>
      <c r="E180" s="4">
        <v>9</v>
      </c>
      <c r="F180" s="8">
        <v>1.91</v>
      </c>
      <c r="G180" s="4">
        <v>3</v>
      </c>
      <c r="H180" s="8">
        <v>1.17</v>
      </c>
      <c r="I180" s="4">
        <v>0</v>
      </c>
    </row>
    <row r="181" spans="1:9" x14ac:dyDescent="0.2">
      <c r="A181" s="2">
        <v>19</v>
      </c>
      <c r="B181" s="1" t="s">
        <v>145</v>
      </c>
      <c r="C181" s="4">
        <v>10</v>
      </c>
      <c r="D181" s="8">
        <v>1.36</v>
      </c>
      <c r="E181" s="4">
        <v>4</v>
      </c>
      <c r="F181" s="8">
        <v>0.85</v>
      </c>
      <c r="G181" s="4">
        <v>6</v>
      </c>
      <c r="H181" s="8">
        <v>2.34</v>
      </c>
      <c r="I181" s="4">
        <v>0</v>
      </c>
    </row>
    <row r="182" spans="1:9" x14ac:dyDescent="0.2">
      <c r="A182" s="2">
        <v>19</v>
      </c>
      <c r="B182" s="1" t="s">
        <v>121</v>
      </c>
      <c r="C182" s="4">
        <v>10</v>
      </c>
      <c r="D182" s="8">
        <v>1.36</v>
      </c>
      <c r="E182" s="4">
        <v>3</v>
      </c>
      <c r="F182" s="8">
        <v>0.64</v>
      </c>
      <c r="G182" s="4">
        <v>7</v>
      </c>
      <c r="H182" s="8">
        <v>2.73</v>
      </c>
      <c r="I182" s="4">
        <v>0</v>
      </c>
    </row>
    <row r="183" spans="1:9" x14ac:dyDescent="0.2">
      <c r="A183" s="2">
        <v>19</v>
      </c>
      <c r="B183" s="1" t="s">
        <v>126</v>
      </c>
      <c r="C183" s="4">
        <v>10</v>
      </c>
      <c r="D183" s="8">
        <v>1.36</v>
      </c>
      <c r="E183" s="4">
        <v>9</v>
      </c>
      <c r="F183" s="8">
        <v>1.91</v>
      </c>
      <c r="G183" s="4">
        <v>1</v>
      </c>
      <c r="H183" s="8">
        <v>0.39</v>
      </c>
      <c r="I183" s="4">
        <v>0</v>
      </c>
    </row>
    <row r="184" spans="1:9" x14ac:dyDescent="0.2">
      <c r="A184" s="2">
        <v>19</v>
      </c>
      <c r="B184" s="1" t="s">
        <v>143</v>
      </c>
      <c r="C184" s="4">
        <v>10</v>
      </c>
      <c r="D184" s="8">
        <v>1.36</v>
      </c>
      <c r="E184" s="4">
        <v>10</v>
      </c>
      <c r="F184" s="8">
        <v>2.12</v>
      </c>
      <c r="G184" s="4">
        <v>0</v>
      </c>
      <c r="H184" s="8">
        <v>0</v>
      </c>
      <c r="I184" s="4">
        <v>0</v>
      </c>
    </row>
    <row r="185" spans="1:9" x14ac:dyDescent="0.2">
      <c r="A185" s="1"/>
      <c r="C185" s="4"/>
      <c r="D185" s="8"/>
      <c r="E185" s="4"/>
      <c r="F185" s="8"/>
      <c r="G185" s="4"/>
      <c r="H185" s="8"/>
      <c r="I185" s="4"/>
    </row>
    <row r="186" spans="1:9" x14ac:dyDescent="0.2">
      <c r="A186" s="1" t="s">
        <v>8</v>
      </c>
      <c r="C186" s="4"/>
      <c r="D186" s="8"/>
      <c r="E186" s="4"/>
      <c r="F186" s="8"/>
      <c r="G186" s="4"/>
      <c r="H186" s="8"/>
      <c r="I186" s="4"/>
    </row>
    <row r="187" spans="1:9" x14ac:dyDescent="0.2">
      <c r="A187" s="2">
        <v>1</v>
      </c>
      <c r="B187" s="1" t="s">
        <v>132</v>
      </c>
      <c r="C187" s="4">
        <v>179</v>
      </c>
      <c r="D187" s="8">
        <v>6.34</v>
      </c>
      <c r="E187" s="4">
        <v>170</v>
      </c>
      <c r="F187" s="8">
        <v>9.93</v>
      </c>
      <c r="G187" s="4">
        <v>9</v>
      </c>
      <c r="H187" s="8">
        <v>0.83</v>
      </c>
      <c r="I187" s="4">
        <v>0</v>
      </c>
    </row>
    <row r="188" spans="1:9" x14ac:dyDescent="0.2">
      <c r="A188" s="2">
        <v>2</v>
      </c>
      <c r="B188" s="1" t="s">
        <v>131</v>
      </c>
      <c r="C188" s="4">
        <v>144</v>
      </c>
      <c r="D188" s="8">
        <v>5.0999999999999996</v>
      </c>
      <c r="E188" s="4">
        <v>141</v>
      </c>
      <c r="F188" s="8">
        <v>8.24</v>
      </c>
      <c r="G188" s="4">
        <v>3</v>
      </c>
      <c r="H188" s="8">
        <v>0.28000000000000003</v>
      </c>
      <c r="I188" s="4">
        <v>0</v>
      </c>
    </row>
    <row r="189" spans="1:9" x14ac:dyDescent="0.2">
      <c r="A189" s="2">
        <v>3</v>
      </c>
      <c r="B189" s="1" t="s">
        <v>124</v>
      </c>
      <c r="C189" s="4">
        <v>136</v>
      </c>
      <c r="D189" s="8">
        <v>4.8099999999999996</v>
      </c>
      <c r="E189" s="4">
        <v>108</v>
      </c>
      <c r="F189" s="8">
        <v>6.31</v>
      </c>
      <c r="G189" s="4">
        <v>20</v>
      </c>
      <c r="H189" s="8">
        <v>1.84</v>
      </c>
      <c r="I189" s="4">
        <v>0</v>
      </c>
    </row>
    <row r="190" spans="1:9" x14ac:dyDescent="0.2">
      <c r="A190" s="2">
        <v>4</v>
      </c>
      <c r="B190" s="1" t="s">
        <v>129</v>
      </c>
      <c r="C190" s="4">
        <v>85</v>
      </c>
      <c r="D190" s="8">
        <v>3.01</v>
      </c>
      <c r="E190" s="4">
        <v>79</v>
      </c>
      <c r="F190" s="8">
        <v>4.6100000000000003</v>
      </c>
      <c r="G190" s="4">
        <v>6</v>
      </c>
      <c r="H190" s="8">
        <v>0.55000000000000004</v>
      </c>
      <c r="I190" s="4">
        <v>0</v>
      </c>
    </row>
    <row r="191" spans="1:9" x14ac:dyDescent="0.2">
      <c r="A191" s="2">
        <v>5</v>
      </c>
      <c r="B191" s="1" t="s">
        <v>116</v>
      </c>
      <c r="C191" s="4">
        <v>63</v>
      </c>
      <c r="D191" s="8">
        <v>2.23</v>
      </c>
      <c r="E191" s="4">
        <v>39</v>
      </c>
      <c r="F191" s="8">
        <v>2.2799999999999998</v>
      </c>
      <c r="G191" s="4">
        <v>24</v>
      </c>
      <c r="H191" s="8">
        <v>2.2000000000000002</v>
      </c>
      <c r="I191" s="4">
        <v>0</v>
      </c>
    </row>
    <row r="192" spans="1:9" x14ac:dyDescent="0.2">
      <c r="A192" s="2">
        <v>6</v>
      </c>
      <c r="B192" s="1" t="s">
        <v>119</v>
      </c>
      <c r="C192" s="4">
        <v>60</v>
      </c>
      <c r="D192" s="8">
        <v>2.12</v>
      </c>
      <c r="E192" s="4">
        <v>44</v>
      </c>
      <c r="F192" s="8">
        <v>2.57</v>
      </c>
      <c r="G192" s="4">
        <v>16</v>
      </c>
      <c r="H192" s="8">
        <v>1.47</v>
      </c>
      <c r="I192" s="4">
        <v>0</v>
      </c>
    </row>
    <row r="193" spans="1:9" x14ac:dyDescent="0.2">
      <c r="A193" s="2">
        <v>7</v>
      </c>
      <c r="B193" s="1" t="s">
        <v>122</v>
      </c>
      <c r="C193" s="4">
        <v>58</v>
      </c>
      <c r="D193" s="8">
        <v>2.0499999999999998</v>
      </c>
      <c r="E193" s="4">
        <v>38</v>
      </c>
      <c r="F193" s="8">
        <v>2.2200000000000002</v>
      </c>
      <c r="G193" s="4">
        <v>20</v>
      </c>
      <c r="H193" s="8">
        <v>1.84</v>
      </c>
      <c r="I193" s="4">
        <v>0</v>
      </c>
    </row>
    <row r="194" spans="1:9" x14ac:dyDescent="0.2">
      <c r="A194" s="2">
        <v>8</v>
      </c>
      <c r="B194" s="1" t="s">
        <v>128</v>
      </c>
      <c r="C194" s="4">
        <v>53</v>
      </c>
      <c r="D194" s="8">
        <v>1.88</v>
      </c>
      <c r="E194" s="4">
        <v>43</v>
      </c>
      <c r="F194" s="8">
        <v>2.5099999999999998</v>
      </c>
      <c r="G194" s="4">
        <v>10</v>
      </c>
      <c r="H194" s="8">
        <v>0.92</v>
      </c>
      <c r="I194" s="4">
        <v>0</v>
      </c>
    </row>
    <row r="195" spans="1:9" x14ac:dyDescent="0.2">
      <c r="A195" s="2">
        <v>9</v>
      </c>
      <c r="B195" s="1" t="s">
        <v>120</v>
      </c>
      <c r="C195" s="4">
        <v>52</v>
      </c>
      <c r="D195" s="8">
        <v>1.84</v>
      </c>
      <c r="E195" s="4">
        <v>34</v>
      </c>
      <c r="F195" s="8">
        <v>1.99</v>
      </c>
      <c r="G195" s="4">
        <v>18</v>
      </c>
      <c r="H195" s="8">
        <v>1.65</v>
      </c>
      <c r="I195" s="4">
        <v>0</v>
      </c>
    </row>
    <row r="196" spans="1:9" x14ac:dyDescent="0.2">
      <c r="A196" s="2">
        <v>9</v>
      </c>
      <c r="B196" s="1" t="s">
        <v>127</v>
      </c>
      <c r="C196" s="4">
        <v>52</v>
      </c>
      <c r="D196" s="8">
        <v>1.84</v>
      </c>
      <c r="E196" s="4">
        <v>45</v>
      </c>
      <c r="F196" s="8">
        <v>2.63</v>
      </c>
      <c r="G196" s="4">
        <v>7</v>
      </c>
      <c r="H196" s="8">
        <v>0.64</v>
      </c>
      <c r="I196" s="4">
        <v>0</v>
      </c>
    </row>
    <row r="197" spans="1:9" x14ac:dyDescent="0.2">
      <c r="A197" s="2">
        <v>11</v>
      </c>
      <c r="B197" s="1" t="s">
        <v>121</v>
      </c>
      <c r="C197" s="4">
        <v>49</v>
      </c>
      <c r="D197" s="8">
        <v>1.73</v>
      </c>
      <c r="E197" s="4">
        <v>17</v>
      </c>
      <c r="F197" s="8">
        <v>0.99</v>
      </c>
      <c r="G197" s="4">
        <v>32</v>
      </c>
      <c r="H197" s="8">
        <v>2.94</v>
      </c>
      <c r="I197" s="4">
        <v>0</v>
      </c>
    </row>
    <row r="198" spans="1:9" x14ac:dyDescent="0.2">
      <c r="A198" s="2">
        <v>11</v>
      </c>
      <c r="B198" s="1" t="s">
        <v>143</v>
      </c>
      <c r="C198" s="4">
        <v>49</v>
      </c>
      <c r="D198" s="8">
        <v>1.73</v>
      </c>
      <c r="E198" s="4">
        <v>31</v>
      </c>
      <c r="F198" s="8">
        <v>1.81</v>
      </c>
      <c r="G198" s="4">
        <v>18</v>
      </c>
      <c r="H198" s="8">
        <v>1.65</v>
      </c>
      <c r="I198" s="4">
        <v>0</v>
      </c>
    </row>
    <row r="199" spans="1:9" x14ac:dyDescent="0.2">
      <c r="A199" s="2">
        <v>13</v>
      </c>
      <c r="B199" s="1" t="s">
        <v>126</v>
      </c>
      <c r="C199" s="4">
        <v>47</v>
      </c>
      <c r="D199" s="8">
        <v>1.66</v>
      </c>
      <c r="E199" s="4">
        <v>39</v>
      </c>
      <c r="F199" s="8">
        <v>2.2799999999999998</v>
      </c>
      <c r="G199" s="4">
        <v>8</v>
      </c>
      <c r="H199" s="8">
        <v>0.73</v>
      </c>
      <c r="I199" s="4">
        <v>0</v>
      </c>
    </row>
    <row r="200" spans="1:9" x14ac:dyDescent="0.2">
      <c r="A200" s="2">
        <v>13</v>
      </c>
      <c r="B200" s="1" t="s">
        <v>134</v>
      </c>
      <c r="C200" s="4">
        <v>47</v>
      </c>
      <c r="D200" s="8">
        <v>1.66</v>
      </c>
      <c r="E200" s="4">
        <v>43</v>
      </c>
      <c r="F200" s="8">
        <v>2.5099999999999998</v>
      </c>
      <c r="G200" s="4">
        <v>4</v>
      </c>
      <c r="H200" s="8">
        <v>0.37</v>
      </c>
      <c r="I200" s="4">
        <v>0</v>
      </c>
    </row>
    <row r="201" spans="1:9" x14ac:dyDescent="0.2">
      <c r="A201" s="2">
        <v>15</v>
      </c>
      <c r="B201" s="1" t="s">
        <v>144</v>
      </c>
      <c r="C201" s="4">
        <v>46</v>
      </c>
      <c r="D201" s="8">
        <v>1.63</v>
      </c>
      <c r="E201" s="4">
        <v>36</v>
      </c>
      <c r="F201" s="8">
        <v>2.1</v>
      </c>
      <c r="G201" s="4">
        <v>10</v>
      </c>
      <c r="H201" s="8">
        <v>0.92</v>
      </c>
      <c r="I201" s="4">
        <v>0</v>
      </c>
    </row>
    <row r="202" spans="1:9" x14ac:dyDescent="0.2">
      <c r="A202" s="2">
        <v>16</v>
      </c>
      <c r="B202" s="1" t="s">
        <v>118</v>
      </c>
      <c r="C202" s="4">
        <v>45</v>
      </c>
      <c r="D202" s="8">
        <v>1.59</v>
      </c>
      <c r="E202" s="4">
        <v>32</v>
      </c>
      <c r="F202" s="8">
        <v>1.87</v>
      </c>
      <c r="G202" s="4">
        <v>13</v>
      </c>
      <c r="H202" s="8">
        <v>1.19</v>
      </c>
      <c r="I202" s="4">
        <v>0</v>
      </c>
    </row>
    <row r="203" spans="1:9" x14ac:dyDescent="0.2">
      <c r="A203" s="2">
        <v>17</v>
      </c>
      <c r="B203" s="1" t="s">
        <v>117</v>
      </c>
      <c r="C203" s="4">
        <v>42</v>
      </c>
      <c r="D203" s="8">
        <v>1.49</v>
      </c>
      <c r="E203" s="4">
        <v>17</v>
      </c>
      <c r="F203" s="8">
        <v>0.99</v>
      </c>
      <c r="G203" s="4">
        <v>25</v>
      </c>
      <c r="H203" s="8">
        <v>2.2999999999999998</v>
      </c>
      <c r="I203" s="4">
        <v>0</v>
      </c>
    </row>
    <row r="204" spans="1:9" x14ac:dyDescent="0.2">
      <c r="A204" s="2">
        <v>18</v>
      </c>
      <c r="B204" s="1" t="s">
        <v>115</v>
      </c>
      <c r="C204" s="4">
        <v>41</v>
      </c>
      <c r="D204" s="8">
        <v>1.45</v>
      </c>
      <c r="E204" s="4">
        <v>11</v>
      </c>
      <c r="F204" s="8">
        <v>0.64</v>
      </c>
      <c r="G204" s="4">
        <v>30</v>
      </c>
      <c r="H204" s="8">
        <v>2.75</v>
      </c>
      <c r="I204" s="4">
        <v>0</v>
      </c>
    </row>
    <row r="205" spans="1:9" x14ac:dyDescent="0.2">
      <c r="A205" s="2">
        <v>18</v>
      </c>
      <c r="B205" s="1" t="s">
        <v>137</v>
      </c>
      <c r="C205" s="4">
        <v>41</v>
      </c>
      <c r="D205" s="8">
        <v>1.45</v>
      </c>
      <c r="E205" s="4">
        <v>0</v>
      </c>
      <c r="F205" s="8">
        <v>0</v>
      </c>
      <c r="G205" s="4">
        <v>40</v>
      </c>
      <c r="H205" s="8">
        <v>3.67</v>
      </c>
      <c r="I205" s="4">
        <v>0</v>
      </c>
    </row>
    <row r="206" spans="1:9" x14ac:dyDescent="0.2">
      <c r="A206" s="2">
        <v>20</v>
      </c>
      <c r="B206" s="1" t="s">
        <v>141</v>
      </c>
      <c r="C206" s="4">
        <v>40</v>
      </c>
      <c r="D206" s="8">
        <v>1.42</v>
      </c>
      <c r="E206" s="4">
        <v>14</v>
      </c>
      <c r="F206" s="8">
        <v>0.82</v>
      </c>
      <c r="G206" s="4">
        <v>26</v>
      </c>
      <c r="H206" s="8">
        <v>2.39</v>
      </c>
      <c r="I206" s="4">
        <v>0</v>
      </c>
    </row>
    <row r="207" spans="1:9" x14ac:dyDescent="0.2">
      <c r="A207" s="1"/>
      <c r="C207" s="4"/>
      <c r="D207" s="8"/>
      <c r="E207" s="4"/>
      <c r="F207" s="8"/>
      <c r="G207" s="4"/>
      <c r="H207" s="8"/>
      <c r="I207" s="4"/>
    </row>
    <row r="208" spans="1:9" x14ac:dyDescent="0.2">
      <c r="A208" s="1" t="s">
        <v>9</v>
      </c>
      <c r="C208" s="4"/>
      <c r="D208" s="8"/>
      <c r="E208" s="4"/>
      <c r="F208" s="8"/>
      <c r="G208" s="4"/>
      <c r="H208" s="8"/>
      <c r="I208" s="4"/>
    </row>
    <row r="209" spans="1:9" x14ac:dyDescent="0.2">
      <c r="A209" s="2">
        <v>1</v>
      </c>
      <c r="B209" s="1" t="s">
        <v>131</v>
      </c>
      <c r="C209" s="4">
        <v>27</v>
      </c>
      <c r="D209" s="8">
        <v>6.91</v>
      </c>
      <c r="E209" s="4">
        <v>26</v>
      </c>
      <c r="F209" s="8">
        <v>10.53</v>
      </c>
      <c r="G209" s="4">
        <v>1</v>
      </c>
      <c r="H209" s="8">
        <v>0.78</v>
      </c>
      <c r="I209" s="4">
        <v>0</v>
      </c>
    </row>
    <row r="210" spans="1:9" x14ac:dyDescent="0.2">
      <c r="A210" s="2">
        <v>2</v>
      </c>
      <c r="B210" s="1" t="s">
        <v>132</v>
      </c>
      <c r="C210" s="4">
        <v>26</v>
      </c>
      <c r="D210" s="8">
        <v>6.65</v>
      </c>
      <c r="E210" s="4">
        <v>24</v>
      </c>
      <c r="F210" s="8">
        <v>9.7200000000000006</v>
      </c>
      <c r="G210" s="4">
        <v>2</v>
      </c>
      <c r="H210" s="8">
        <v>1.55</v>
      </c>
      <c r="I210" s="4">
        <v>0</v>
      </c>
    </row>
    <row r="211" spans="1:9" x14ac:dyDescent="0.2">
      <c r="A211" s="2">
        <v>3</v>
      </c>
      <c r="B211" s="1" t="s">
        <v>116</v>
      </c>
      <c r="C211" s="4">
        <v>15</v>
      </c>
      <c r="D211" s="8">
        <v>3.84</v>
      </c>
      <c r="E211" s="4">
        <v>14</v>
      </c>
      <c r="F211" s="8">
        <v>5.67</v>
      </c>
      <c r="G211" s="4">
        <v>1</v>
      </c>
      <c r="H211" s="8">
        <v>0.78</v>
      </c>
      <c r="I211" s="4">
        <v>0</v>
      </c>
    </row>
    <row r="212" spans="1:9" x14ac:dyDescent="0.2">
      <c r="A212" s="2">
        <v>4</v>
      </c>
      <c r="B212" s="1" t="s">
        <v>122</v>
      </c>
      <c r="C212" s="4">
        <v>11</v>
      </c>
      <c r="D212" s="8">
        <v>2.81</v>
      </c>
      <c r="E212" s="4">
        <v>4</v>
      </c>
      <c r="F212" s="8">
        <v>1.62</v>
      </c>
      <c r="G212" s="4">
        <v>6</v>
      </c>
      <c r="H212" s="8">
        <v>4.6500000000000004</v>
      </c>
      <c r="I212" s="4">
        <v>1</v>
      </c>
    </row>
    <row r="213" spans="1:9" x14ac:dyDescent="0.2">
      <c r="A213" s="2">
        <v>5</v>
      </c>
      <c r="B213" s="1" t="s">
        <v>119</v>
      </c>
      <c r="C213" s="4">
        <v>10</v>
      </c>
      <c r="D213" s="8">
        <v>2.56</v>
      </c>
      <c r="E213" s="4">
        <v>10</v>
      </c>
      <c r="F213" s="8">
        <v>4.05</v>
      </c>
      <c r="G213" s="4">
        <v>0</v>
      </c>
      <c r="H213" s="8">
        <v>0</v>
      </c>
      <c r="I213" s="4">
        <v>0</v>
      </c>
    </row>
    <row r="214" spans="1:9" x14ac:dyDescent="0.2">
      <c r="A214" s="2">
        <v>6</v>
      </c>
      <c r="B214" s="1" t="s">
        <v>115</v>
      </c>
      <c r="C214" s="4">
        <v>9</v>
      </c>
      <c r="D214" s="8">
        <v>2.2999999999999998</v>
      </c>
      <c r="E214" s="4">
        <v>3</v>
      </c>
      <c r="F214" s="8">
        <v>1.21</v>
      </c>
      <c r="G214" s="4">
        <v>6</v>
      </c>
      <c r="H214" s="8">
        <v>4.6500000000000004</v>
      </c>
      <c r="I214" s="4">
        <v>0</v>
      </c>
    </row>
    <row r="215" spans="1:9" x14ac:dyDescent="0.2">
      <c r="A215" s="2">
        <v>6</v>
      </c>
      <c r="B215" s="1" t="s">
        <v>120</v>
      </c>
      <c r="C215" s="4">
        <v>9</v>
      </c>
      <c r="D215" s="8">
        <v>2.2999999999999998</v>
      </c>
      <c r="E215" s="4">
        <v>8</v>
      </c>
      <c r="F215" s="8">
        <v>3.24</v>
      </c>
      <c r="G215" s="4">
        <v>1</v>
      </c>
      <c r="H215" s="8">
        <v>0.78</v>
      </c>
      <c r="I215" s="4">
        <v>0</v>
      </c>
    </row>
    <row r="216" spans="1:9" x14ac:dyDescent="0.2">
      <c r="A216" s="2">
        <v>6</v>
      </c>
      <c r="B216" s="1" t="s">
        <v>149</v>
      </c>
      <c r="C216" s="4">
        <v>9</v>
      </c>
      <c r="D216" s="8">
        <v>2.2999999999999998</v>
      </c>
      <c r="E216" s="4">
        <v>6</v>
      </c>
      <c r="F216" s="8">
        <v>2.4300000000000002</v>
      </c>
      <c r="G216" s="4">
        <v>3</v>
      </c>
      <c r="H216" s="8">
        <v>2.33</v>
      </c>
      <c r="I216" s="4">
        <v>0</v>
      </c>
    </row>
    <row r="217" spans="1:9" x14ac:dyDescent="0.2">
      <c r="A217" s="2">
        <v>9</v>
      </c>
      <c r="B217" s="1" t="s">
        <v>127</v>
      </c>
      <c r="C217" s="4">
        <v>8</v>
      </c>
      <c r="D217" s="8">
        <v>2.0499999999999998</v>
      </c>
      <c r="E217" s="4">
        <v>6</v>
      </c>
      <c r="F217" s="8">
        <v>2.4300000000000002</v>
      </c>
      <c r="G217" s="4">
        <v>2</v>
      </c>
      <c r="H217" s="8">
        <v>1.55</v>
      </c>
      <c r="I217" s="4">
        <v>0</v>
      </c>
    </row>
    <row r="218" spans="1:9" x14ac:dyDescent="0.2">
      <c r="A218" s="2">
        <v>9</v>
      </c>
      <c r="B218" s="1" t="s">
        <v>133</v>
      </c>
      <c r="C218" s="4">
        <v>8</v>
      </c>
      <c r="D218" s="8">
        <v>2.0499999999999998</v>
      </c>
      <c r="E218" s="4">
        <v>6</v>
      </c>
      <c r="F218" s="8">
        <v>2.4300000000000002</v>
      </c>
      <c r="G218" s="4">
        <v>2</v>
      </c>
      <c r="H218" s="8">
        <v>1.55</v>
      </c>
      <c r="I218" s="4">
        <v>0</v>
      </c>
    </row>
    <row r="219" spans="1:9" x14ac:dyDescent="0.2">
      <c r="A219" s="2">
        <v>9</v>
      </c>
      <c r="B219" s="1" t="s">
        <v>134</v>
      </c>
      <c r="C219" s="4">
        <v>8</v>
      </c>
      <c r="D219" s="8">
        <v>2.0499999999999998</v>
      </c>
      <c r="E219" s="4">
        <v>7</v>
      </c>
      <c r="F219" s="8">
        <v>2.83</v>
      </c>
      <c r="G219" s="4">
        <v>1</v>
      </c>
      <c r="H219" s="8">
        <v>0.78</v>
      </c>
      <c r="I219" s="4">
        <v>0</v>
      </c>
    </row>
    <row r="220" spans="1:9" x14ac:dyDescent="0.2">
      <c r="A220" s="2">
        <v>9</v>
      </c>
      <c r="B220" s="1" t="s">
        <v>151</v>
      </c>
      <c r="C220" s="4">
        <v>8</v>
      </c>
      <c r="D220" s="8">
        <v>2.0499999999999998</v>
      </c>
      <c r="E220" s="4">
        <v>0</v>
      </c>
      <c r="F220" s="8">
        <v>0</v>
      </c>
      <c r="G220" s="4">
        <v>1</v>
      </c>
      <c r="H220" s="8">
        <v>0.78</v>
      </c>
      <c r="I220" s="4">
        <v>4</v>
      </c>
    </row>
    <row r="221" spans="1:9" x14ac:dyDescent="0.2">
      <c r="A221" s="2">
        <v>13</v>
      </c>
      <c r="B221" s="1" t="s">
        <v>118</v>
      </c>
      <c r="C221" s="4">
        <v>7</v>
      </c>
      <c r="D221" s="8">
        <v>1.79</v>
      </c>
      <c r="E221" s="4">
        <v>4</v>
      </c>
      <c r="F221" s="8">
        <v>1.62</v>
      </c>
      <c r="G221" s="4">
        <v>3</v>
      </c>
      <c r="H221" s="8">
        <v>2.33</v>
      </c>
      <c r="I221" s="4">
        <v>0</v>
      </c>
    </row>
    <row r="222" spans="1:9" x14ac:dyDescent="0.2">
      <c r="A222" s="2">
        <v>13</v>
      </c>
      <c r="B222" s="1" t="s">
        <v>150</v>
      </c>
      <c r="C222" s="4">
        <v>7</v>
      </c>
      <c r="D222" s="8">
        <v>1.79</v>
      </c>
      <c r="E222" s="4">
        <v>5</v>
      </c>
      <c r="F222" s="8">
        <v>2.02</v>
      </c>
      <c r="G222" s="4">
        <v>2</v>
      </c>
      <c r="H222" s="8">
        <v>1.55</v>
      </c>
      <c r="I222" s="4">
        <v>0</v>
      </c>
    </row>
    <row r="223" spans="1:9" x14ac:dyDescent="0.2">
      <c r="A223" s="2">
        <v>13</v>
      </c>
      <c r="B223" s="1" t="s">
        <v>143</v>
      </c>
      <c r="C223" s="4">
        <v>7</v>
      </c>
      <c r="D223" s="8">
        <v>1.79</v>
      </c>
      <c r="E223" s="4">
        <v>4</v>
      </c>
      <c r="F223" s="8">
        <v>1.62</v>
      </c>
      <c r="G223" s="4">
        <v>3</v>
      </c>
      <c r="H223" s="8">
        <v>2.33</v>
      </c>
      <c r="I223" s="4">
        <v>0</v>
      </c>
    </row>
    <row r="224" spans="1:9" x14ac:dyDescent="0.2">
      <c r="A224" s="2">
        <v>16</v>
      </c>
      <c r="B224" s="1" t="s">
        <v>141</v>
      </c>
      <c r="C224" s="4">
        <v>6</v>
      </c>
      <c r="D224" s="8">
        <v>1.53</v>
      </c>
      <c r="E224" s="4">
        <v>0</v>
      </c>
      <c r="F224" s="8">
        <v>0</v>
      </c>
      <c r="G224" s="4">
        <v>6</v>
      </c>
      <c r="H224" s="8">
        <v>4.6500000000000004</v>
      </c>
      <c r="I224" s="4">
        <v>0</v>
      </c>
    </row>
    <row r="225" spans="1:9" x14ac:dyDescent="0.2">
      <c r="A225" s="2">
        <v>16</v>
      </c>
      <c r="B225" s="1" t="s">
        <v>125</v>
      </c>
      <c r="C225" s="4">
        <v>6</v>
      </c>
      <c r="D225" s="8">
        <v>1.53</v>
      </c>
      <c r="E225" s="4">
        <v>4</v>
      </c>
      <c r="F225" s="8">
        <v>1.62</v>
      </c>
      <c r="G225" s="4">
        <v>2</v>
      </c>
      <c r="H225" s="8">
        <v>1.55</v>
      </c>
      <c r="I225" s="4">
        <v>0</v>
      </c>
    </row>
    <row r="226" spans="1:9" x14ac:dyDescent="0.2">
      <c r="A226" s="2">
        <v>16</v>
      </c>
      <c r="B226" s="1" t="s">
        <v>128</v>
      </c>
      <c r="C226" s="4">
        <v>6</v>
      </c>
      <c r="D226" s="8">
        <v>1.53</v>
      </c>
      <c r="E226" s="4">
        <v>6</v>
      </c>
      <c r="F226" s="8">
        <v>2.4300000000000002</v>
      </c>
      <c r="G226" s="4">
        <v>0</v>
      </c>
      <c r="H226" s="8">
        <v>0</v>
      </c>
      <c r="I226" s="4">
        <v>0</v>
      </c>
    </row>
    <row r="227" spans="1:9" x14ac:dyDescent="0.2">
      <c r="A227" s="2">
        <v>16</v>
      </c>
      <c r="B227" s="1" t="s">
        <v>129</v>
      </c>
      <c r="C227" s="4">
        <v>6</v>
      </c>
      <c r="D227" s="8">
        <v>1.53</v>
      </c>
      <c r="E227" s="4">
        <v>6</v>
      </c>
      <c r="F227" s="8">
        <v>2.4300000000000002</v>
      </c>
      <c r="G227" s="4">
        <v>0</v>
      </c>
      <c r="H227" s="8">
        <v>0</v>
      </c>
      <c r="I227" s="4">
        <v>0</v>
      </c>
    </row>
    <row r="228" spans="1:9" x14ac:dyDescent="0.2">
      <c r="A228" s="2">
        <v>16</v>
      </c>
      <c r="B228" s="1" t="s">
        <v>130</v>
      </c>
      <c r="C228" s="4">
        <v>6</v>
      </c>
      <c r="D228" s="8">
        <v>1.53</v>
      </c>
      <c r="E228" s="4">
        <v>2</v>
      </c>
      <c r="F228" s="8">
        <v>0.81</v>
      </c>
      <c r="G228" s="4">
        <v>4</v>
      </c>
      <c r="H228" s="8">
        <v>3.1</v>
      </c>
      <c r="I228" s="4">
        <v>0</v>
      </c>
    </row>
    <row r="229" spans="1:9" x14ac:dyDescent="0.2">
      <c r="A229" s="1"/>
      <c r="C229" s="4"/>
      <c r="D229" s="8"/>
      <c r="E229" s="4"/>
      <c r="F229" s="8"/>
      <c r="G229" s="4"/>
      <c r="H229" s="8"/>
      <c r="I229" s="4"/>
    </row>
    <row r="230" spans="1:9" x14ac:dyDescent="0.2">
      <c r="A230" s="1" t="s">
        <v>10</v>
      </c>
      <c r="C230" s="4"/>
      <c r="D230" s="8"/>
      <c r="E230" s="4"/>
      <c r="F230" s="8"/>
      <c r="G230" s="4"/>
      <c r="H230" s="8"/>
      <c r="I230" s="4"/>
    </row>
    <row r="231" spans="1:9" x14ac:dyDescent="0.2">
      <c r="A231" s="2">
        <v>1</v>
      </c>
      <c r="B231" s="1" t="s">
        <v>132</v>
      </c>
      <c r="C231" s="4">
        <v>71</v>
      </c>
      <c r="D231" s="8">
        <v>6.89</v>
      </c>
      <c r="E231" s="4">
        <v>71</v>
      </c>
      <c r="F231" s="8">
        <v>13.22</v>
      </c>
      <c r="G231" s="4">
        <v>0</v>
      </c>
      <c r="H231" s="8">
        <v>0</v>
      </c>
      <c r="I231" s="4">
        <v>0</v>
      </c>
    </row>
    <row r="232" spans="1:9" x14ac:dyDescent="0.2">
      <c r="A232" s="2">
        <v>2</v>
      </c>
      <c r="B232" s="1" t="s">
        <v>124</v>
      </c>
      <c r="C232" s="4">
        <v>52</v>
      </c>
      <c r="D232" s="8">
        <v>5.05</v>
      </c>
      <c r="E232" s="4">
        <v>38</v>
      </c>
      <c r="F232" s="8">
        <v>7.08</v>
      </c>
      <c r="G232" s="4">
        <v>14</v>
      </c>
      <c r="H232" s="8">
        <v>2.94</v>
      </c>
      <c r="I232" s="4">
        <v>0</v>
      </c>
    </row>
    <row r="233" spans="1:9" x14ac:dyDescent="0.2">
      <c r="A233" s="2">
        <v>3</v>
      </c>
      <c r="B233" s="1" t="s">
        <v>131</v>
      </c>
      <c r="C233" s="4">
        <v>43</v>
      </c>
      <c r="D233" s="8">
        <v>4.17</v>
      </c>
      <c r="E233" s="4">
        <v>43</v>
      </c>
      <c r="F233" s="8">
        <v>8.01</v>
      </c>
      <c r="G233" s="4">
        <v>0</v>
      </c>
      <c r="H233" s="8">
        <v>0</v>
      </c>
      <c r="I233" s="4">
        <v>0</v>
      </c>
    </row>
    <row r="234" spans="1:9" x14ac:dyDescent="0.2">
      <c r="A234" s="2">
        <v>4</v>
      </c>
      <c r="B234" s="1" t="s">
        <v>129</v>
      </c>
      <c r="C234" s="4">
        <v>40</v>
      </c>
      <c r="D234" s="8">
        <v>3.88</v>
      </c>
      <c r="E234" s="4">
        <v>38</v>
      </c>
      <c r="F234" s="8">
        <v>7.08</v>
      </c>
      <c r="G234" s="4">
        <v>2</v>
      </c>
      <c r="H234" s="8">
        <v>0.42</v>
      </c>
      <c r="I234" s="4">
        <v>0</v>
      </c>
    </row>
    <row r="235" spans="1:9" x14ac:dyDescent="0.2">
      <c r="A235" s="2">
        <v>5</v>
      </c>
      <c r="B235" s="1" t="s">
        <v>128</v>
      </c>
      <c r="C235" s="4">
        <v>33</v>
      </c>
      <c r="D235" s="8">
        <v>3.2</v>
      </c>
      <c r="E235" s="4">
        <v>28</v>
      </c>
      <c r="F235" s="8">
        <v>5.21</v>
      </c>
      <c r="G235" s="4">
        <v>5</v>
      </c>
      <c r="H235" s="8">
        <v>1.05</v>
      </c>
      <c r="I235" s="4">
        <v>0</v>
      </c>
    </row>
    <row r="236" spans="1:9" x14ac:dyDescent="0.2">
      <c r="A236" s="2">
        <v>6</v>
      </c>
      <c r="B236" s="1" t="s">
        <v>127</v>
      </c>
      <c r="C236" s="4">
        <v>31</v>
      </c>
      <c r="D236" s="8">
        <v>3.01</v>
      </c>
      <c r="E236" s="4">
        <v>24</v>
      </c>
      <c r="F236" s="8">
        <v>4.47</v>
      </c>
      <c r="G236" s="4">
        <v>7</v>
      </c>
      <c r="H236" s="8">
        <v>1.47</v>
      </c>
      <c r="I236" s="4">
        <v>0</v>
      </c>
    </row>
    <row r="237" spans="1:9" x14ac:dyDescent="0.2">
      <c r="A237" s="2">
        <v>7</v>
      </c>
      <c r="B237" s="1" t="s">
        <v>125</v>
      </c>
      <c r="C237" s="4">
        <v>27</v>
      </c>
      <c r="D237" s="8">
        <v>2.62</v>
      </c>
      <c r="E237" s="4">
        <v>5</v>
      </c>
      <c r="F237" s="8">
        <v>0.93</v>
      </c>
      <c r="G237" s="4">
        <v>22</v>
      </c>
      <c r="H237" s="8">
        <v>4.6100000000000003</v>
      </c>
      <c r="I237" s="4">
        <v>0</v>
      </c>
    </row>
    <row r="238" spans="1:9" x14ac:dyDescent="0.2">
      <c r="A238" s="2">
        <v>8</v>
      </c>
      <c r="B238" s="1" t="s">
        <v>122</v>
      </c>
      <c r="C238" s="4">
        <v>23</v>
      </c>
      <c r="D238" s="8">
        <v>2.23</v>
      </c>
      <c r="E238" s="4">
        <v>13</v>
      </c>
      <c r="F238" s="8">
        <v>2.42</v>
      </c>
      <c r="G238" s="4">
        <v>10</v>
      </c>
      <c r="H238" s="8">
        <v>2.1</v>
      </c>
      <c r="I238" s="4">
        <v>0</v>
      </c>
    </row>
    <row r="239" spans="1:9" x14ac:dyDescent="0.2">
      <c r="A239" s="2">
        <v>9</v>
      </c>
      <c r="B239" s="1" t="s">
        <v>115</v>
      </c>
      <c r="C239" s="4">
        <v>22</v>
      </c>
      <c r="D239" s="8">
        <v>2.14</v>
      </c>
      <c r="E239" s="4">
        <v>1</v>
      </c>
      <c r="F239" s="8">
        <v>0.19</v>
      </c>
      <c r="G239" s="4">
        <v>21</v>
      </c>
      <c r="H239" s="8">
        <v>4.4000000000000004</v>
      </c>
      <c r="I239" s="4">
        <v>0</v>
      </c>
    </row>
    <row r="240" spans="1:9" x14ac:dyDescent="0.2">
      <c r="A240" s="2">
        <v>10</v>
      </c>
      <c r="B240" s="1" t="s">
        <v>116</v>
      </c>
      <c r="C240" s="4">
        <v>21</v>
      </c>
      <c r="D240" s="8">
        <v>2.04</v>
      </c>
      <c r="E240" s="4">
        <v>6</v>
      </c>
      <c r="F240" s="8">
        <v>1.1200000000000001</v>
      </c>
      <c r="G240" s="4">
        <v>15</v>
      </c>
      <c r="H240" s="8">
        <v>3.14</v>
      </c>
      <c r="I240" s="4">
        <v>0</v>
      </c>
    </row>
    <row r="241" spans="1:9" x14ac:dyDescent="0.2">
      <c r="A241" s="2">
        <v>11</v>
      </c>
      <c r="B241" s="1" t="s">
        <v>126</v>
      </c>
      <c r="C241" s="4">
        <v>19</v>
      </c>
      <c r="D241" s="8">
        <v>1.84</v>
      </c>
      <c r="E241" s="4">
        <v>15</v>
      </c>
      <c r="F241" s="8">
        <v>2.79</v>
      </c>
      <c r="G241" s="4">
        <v>4</v>
      </c>
      <c r="H241" s="8">
        <v>0.84</v>
      </c>
      <c r="I241" s="4">
        <v>0</v>
      </c>
    </row>
    <row r="242" spans="1:9" x14ac:dyDescent="0.2">
      <c r="A242" s="2">
        <v>12</v>
      </c>
      <c r="B242" s="1" t="s">
        <v>119</v>
      </c>
      <c r="C242" s="4">
        <v>18</v>
      </c>
      <c r="D242" s="8">
        <v>1.75</v>
      </c>
      <c r="E242" s="4">
        <v>13</v>
      </c>
      <c r="F242" s="8">
        <v>2.42</v>
      </c>
      <c r="G242" s="4">
        <v>5</v>
      </c>
      <c r="H242" s="8">
        <v>1.05</v>
      </c>
      <c r="I242" s="4">
        <v>0</v>
      </c>
    </row>
    <row r="243" spans="1:9" x14ac:dyDescent="0.2">
      <c r="A243" s="2">
        <v>13</v>
      </c>
      <c r="B243" s="1" t="s">
        <v>141</v>
      </c>
      <c r="C243" s="4">
        <v>17</v>
      </c>
      <c r="D243" s="8">
        <v>1.65</v>
      </c>
      <c r="E243" s="4">
        <v>6</v>
      </c>
      <c r="F243" s="8">
        <v>1.1200000000000001</v>
      </c>
      <c r="G243" s="4">
        <v>10</v>
      </c>
      <c r="H243" s="8">
        <v>2.1</v>
      </c>
      <c r="I243" s="4">
        <v>1</v>
      </c>
    </row>
    <row r="244" spans="1:9" x14ac:dyDescent="0.2">
      <c r="A244" s="2">
        <v>13</v>
      </c>
      <c r="B244" s="1" t="s">
        <v>135</v>
      </c>
      <c r="C244" s="4">
        <v>17</v>
      </c>
      <c r="D244" s="8">
        <v>1.65</v>
      </c>
      <c r="E244" s="4">
        <v>9</v>
      </c>
      <c r="F244" s="8">
        <v>1.68</v>
      </c>
      <c r="G244" s="4">
        <v>8</v>
      </c>
      <c r="H244" s="8">
        <v>1.68</v>
      </c>
      <c r="I244" s="4">
        <v>0</v>
      </c>
    </row>
    <row r="245" spans="1:9" x14ac:dyDescent="0.2">
      <c r="A245" s="2">
        <v>15</v>
      </c>
      <c r="B245" s="1" t="s">
        <v>147</v>
      </c>
      <c r="C245" s="4">
        <v>16</v>
      </c>
      <c r="D245" s="8">
        <v>1.55</v>
      </c>
      <c r="E245" s="4">
        <v>5</v>
      </c>
      <c r="F245" s="8">
        <v>0.93</v>
      </c>
      <c r="G245" s="4">
        <v>11</v>
      </c>
      <c r="H245" s="8">
        <v>2.31</v>
      </c>
      <c r="I245" s="4">
        <v>0</v>
      </c>
    </row>
    <row r="246" spans="1:9" x14ac:dyDescent="0.2">
      <c r="A246" s="2">
        <v>15</v>
      </c>
      <c r="B246" s="1" t="s">
        <v>134</v>
      </c>
      <c r="C246" s="4">
        <v>16</v>
      </c>
      <c r="D246" s="8">
        <v>1.55</v>
      </c>
      <c r="E246" s="4">
        <v>16</v>
      </c>
      <c r="F246" s="8">
        <v>2.98</v>
      </c>
      <c r="G246" s="4">
        <v>0</v>
      </c>
      <c r="H246" s="8">
        <v>0</v>
      </c>
      <c r="I246" s="4">
        <v>0</v>
      </c>
    </row>
    <row r="247" spans="1:9" x14ac:dyDescent="0.2">
      <c r="A247" s="2">
        <v>17</v>
      </c>
      <c r="B247" s="1" t="s">
        <v>150</v>
      </c>
      <c r="C247" s="4">
        <v>15</v>
      </c>
      <c r="D247" s="8">
        <v>1.46</v>
      </c>
      <c r="E247" s="4">
        <v>12</v>
      </c>
      <c r="F247" s="8">
        <v>2.23</v>
      </c>
      <c r="G247" s="4">
        <v>3</v>
      </c>
      <c r="H247" s="8">
        <v>0.63</v>
      </c>
      <c r="I247" s="4">
        <v>0</v>
      </c>
    </row>
    <row r="248" spans="1:9" x14ac:dyDescent="0.2">
      <c r="A248" s="2">
        <v>18</v>
      </c>
      <c r="B248" s="1" t="s">
        <v>139</v>
      </c>
      <c r="C248" s="4">
        <v>14</v>
      </c>
      <c r="D248" s="8">
        <v>1.36</v>
      </c>
      <c r="E248" s="4">
        <v>12</v>
      </c>
      <c r="F248" s="8">
        <v>2.23</v>
      </c>
      <c r="G248" s="4">
        <v>2</v>
      </c>
      <c r="H248" s="8">
        <v>0.42</v>
      </c>
      <c r="I248" s="4">
        <v>0</v>
      </c>
    </row>
    <row r="249" spans="1:9" x14ac:dyDescent="0.2">
      <c r="A249" s="2">
        <v>18</v>
      </c>
      <c r="B249" s="1" t="s">
        <v>137</v>
      </c>
      <c r="C249" s="4">
        <v>14</v>
      </c>
      <c r="D249" s="8">
        <v>1.36</v>
      </c>
      <c r="E249" s="4">
        <v>0</v>
      </c>
      <c r="F249" s="8">
        <v>0</v>
      </c>
      <c r="G249" s="4">
        <v>14</v>
      </c>
      <c r="H249" s="8">
        <v>2.94</v>
      </c>
      <c r="I249" s="4">
        <v>0</v>
      </c>
    </row>
    <row r="250" spans="1:9" x14ac:dyDescent="0.2">
      <c r="A250" s="2">
        <v>20</v>
      </c>
      <c r="B250" s="1" t="s">
        <v>145</v>
      </c>
      <c r="C250" s="4">
        <v>13</v>
      </c>
      <c r="D250" s="8">
        <v>1.26</v>
      </c>
      <c r="E250" s="4">
        <v>2</v>
      </c>
      <c r="F250" s="8">
        <v>0.37</v>
      </c>
      <c r="G250" s="4">
        <v>11</v>
      </c>
      <c r="H250" s="8">
        <v>2.31</v>
      </c>
      <c r="I250" s="4">
        <v>0</v>
      </c>
    </row>
    <row r="251" spans="1:9" x14ac:dyDescent="0.2">
      <c r="A251" s="2">
        <v>20</v>
      </c>
      <c r="B251" s="1" t="s">
        <v>118</v>
      </c>
      <c r="C251" s="4">
        <v>13</v>
      </c>
      <c r="D251" s="8">
        <v>1.26</v>
      </c>
      <c r="E251" s="4">
        <v>9</v>
      </c>
      <c r="F251" s="8">
        <v>1.68</v>
      </c>
      <c r="G251" s="4">
        <v>4</v>
      </c>
      <c r="H251" s="8">
        <v>0.84</v>
      </c>
      <c r="I251" s="4">
        <v>0</v>
      </c>
    </row>
    <row r="252" spans="1:9" x14ac:dyDescent="0.2">
      <c r="A252" s="2">
        <v>20</v>
      </c>
      <c r="B252" s="1" t="s">
        <v>121</v>
      </c>
      <c r="C252" s="4">
        <v>13</v>
      </c>
      <c r="D252" s="8">
        <v>1.26</v>
      </c>
      <c r="E252" s="4">
        <v>5</v>
      </c>
      <c r="F252" s="8">
        <v>0.93</v>
      </c>
      <c r="G252" s="4">
        <v>8</v>
      </c>
      <c r="H252" s="8">
        <v>1.68</v>
      </c>
      <c r="I252" s="4">
        <v>0</v>
      </c>
    </row>
    <row r="253" spans="1:9" x14ac:dyDescent="0.2">
      <c r="A253" s="1"/>
      <c r="C253" s="4"/>
      <c r="D253" s="8"/>
      <c r="E253" s="4"/>
      <c r="F253" s="8"/>
      <c r="G253" s="4"/>
      <c r="H253" s="8"/>
      <c r="I253" s="4"/>
    </row>
    <row r="254" spans="1:9" x14ac:dyDescent="0.2">
      <c r="A254" s="1" t="s">
        <v>11</v>
      </c>
      <c r="C254" s="4"/>
      <c r="D254" s="8"/>
      <c r="E254" s="4"/>
      <c r="F254" s="8"/>
      <c r="G254" s="4"/>
      <c r="H254" s="8"/>
      <c r="I254" s="4"/>
    </row>
    <row r="255" spans="1:9" x14ac:dyDescent="0.2">
      <c r="A255" s="2">
        <v>1</v>
      </c>
      <c r="B255" s="1" t="s">
        <v>124</v>
      </c>
      <c r="C255" s="4">
        <v>48</v>
      </c>
      <c r="D255" s="8">
        <v>6.39</v>
      </c>
      <c r="E255" s="4">
        <v>40</v>
      </c>
      <c r="F255" s="8">
        <v>9.0299999999999994</v>
      </c>
      <c r="G255" s="4">
        <v>8</v>
      </c>
      <c r="H255" s="8">
        <v>2.81</v>
      </c>
      <c r="I255" s="4">
        <v>0</v>
      </c>
    </row>
    <row r="256" spans="1:9" x14ac:dyDescent="0.2">
      <c r="A256" s="2">
        <v>2</v>
      </c>
      <c r="B256" s="1" t="s">
        <v>131</v>
      </c>
      <c r="C256" s="4">
        <v>41</v>
      </c>
      <c r="D256" s="8">
        <v>5.46</v>
      </c>
      <c r="E256" s="4">
        <v>41</v>
      </c>
      <c r="F256" s="8">
        <v>9.26</v>
      </c>
      <c r="G256" s="4">
        <v>0</v>
      </c>
      <c r="H256" s="8">
        <v>0</v>
      </c>
      <c r="I256" s="4">
        <v>0</v>
      </c>
    </row>
    <row r="257" spans="1:9" x14ac:dyDescent="0.2">
      <c r="A257" s="2">
        <v>3</v>
      </c>
      <c r="B257" s="1" t="s">
        <v>132</v>
      </c>
      <c r="C257" s="4">
        <v>35</v>
      </c>
      <c r="D257" s="8">
        <v>4.66</v>
      </c>
      <c r="E257" s="4">
        <v>32</v>
      </c>
      <c r="F257" s="8">
        <v>7.22</v>
      </c>
      <c r="G257" s="4">
        <v>3</v>
      </c>
      <c r="H257" s="8">
        <v>1.05</v>
      </c>
      <c r="I257" s="4">
        <v>0</v>
      </c>
    </row>
    <row r="258" spans="1:9" x14ac:dyDescent="0.2">
      <c r="A258" s="2">
        <v>4</v>
      </c>
      <c r="B258" s="1" t="s">
        <v>125</v>
      </c>
      <c r="C258" s="4">
        <v>21</v>
      </c>
      <c r="D258" s="8">
        <v>2.8</v>
      </c>
      <c r="E258" s="4">
        <v>2</v>
      </c>
      <c r="F258" s="8">
        <v>0.45</v>
      </c>
      <c r="G258" s="4">
        <v>18</v>
      </c>
      <c r="H258" s="8">
        <v>6.32</v>
      </c>
      <c r="I258" s="4">
        <v>0</v>
      </c>
    </row>
    <row r="259" spans="1:9" x14ac:dyDescent="0.2">
      <c r="A259" s="2">
        <v>4</v>
      </c>
      <c r="B259" s="1" t="s">
        <v>129</v>
      </c>
      <c r="C259" s="4">
        <v>21</v>
      </c>
      <c r="D259" s="8">
        <v>2.8</v>
      </c>
      <c r="E259" s="4">
        <v>21</v>
      </c>
      <c r="F259" s="8">
        <v>4.74</v>
      </c>
      <c r="G259" s="4">
        <v>0</v>
      </c>
      <c r="H259" s="8">
        <v>0</v>
      </c>
      <c r="I259" s="4">
        <v>0</v>
      </c>
    </row>
    <row r="260" spans="1:9" x14ac:dyDescent="0.2">
      <c r="A260" s="2">
        <v>6</v>
      </c>
      <c r="B260" s="1" t="s">
        <v>118</v>
      </c>
      <c r="C260" s="4">
        <v>18</v>
      </c>
      <c r="D260" s="8">
        <v>2.4</v>
      </c>
      <c r="E260" s="4">
        <v>10</v>
      </c>
      <c r="F260" s="8">
        <v>2.2599999999999998</v>
      </c>
      <c r="G260" s="4">
        <v>8</v>
      </c>
      <c r="H260" s="8">
        <v>2.81</v>
      </c>
      <c r="I260" s="4">
        <v>0</v>
      </c>
    </row>
    <row r="261" spans="1:9" x14ac:dyDescent="0.2">
      <c r="A261" s="2">
        <v>6</v>
      </c>
      <c r="B261" s="1" t="s">
        <v>134</v>
      </c>
      <c r="C261" s="4">
        <v>18</v>
      </c>
      <c r="D261" s="8">
        <v>2.4</v>
      </c>
      <c r="E261" s="4">
        <v>18</v>
      </c>
      <c r="F261" s="8">
        <v>4.0599999999999996</v>
      </c>
      <c r="G261" s="4">
        <v>0</v>
      </c>
      <c r="H261" s="8">
        <v>0</v>
      </c>
      <c r="I261" s="4">
        <v>0</v>
      </c>
    </row>
    <row r="262" spans="1:9" x14ac:dyDescent="0.2">
      <c r="A262" s="2">
        <v>8</v>
      </c>
      <c r="B262" s="1" t="s">
        <v>121</v>
      </c>
      <c r="C262" s="4">
        <v>16</v>
      </c>
      <c r="D262" s="8">
        <v>2.13</v>
      </c>
      <c r="E262" s="4">
        <v>6</v>
      </c>
      <c r="F262" s="8">
        <v>1.35</v>
      </c>
      <c r="G262" s="4">
        <v>10</v>
      </c>
      <c r="H262" s="8">
        <v>3.51</v>
      </c>
      <c r="I262" s="4">
        <v>0</v>
      </c>
    </row>
    <row r="263" spans="1:9" x14ac:dyDescent="0.2">
      <c r="A263" s="2">
        <v>8</v>
      </c>
      <c r="B263" s="1" t="s">
        <v>127</v>
      </c>
      <c r="C263" s="4">
        <v>16</v>
      </c>
      <c r="D263" s="8">
        <v>2.13</v>
      </c>
      <c r="E263" s="4">
        <v>15</v>
      </c>
      <c r="F263" s="8">
        <v>3.39</v>
      </c>
      <c r="G263" s="4">
        <v>1</v>
      </c>
      <c r="H263" s="8">
        <v>0.35</v>
      </c>
      <c r="I263" s="4">
        <v>0</v>
      </c>
    </row>
    <row r="264" spans="1:9" x14ac:dyDescent="0.2">
      <c r="A264" s="2">
        <v>10</v>
      </c>
      <c r="B264" s="1" t="s">
        <v>115</v>
      </c>
      <c r="C264" s="4">
        <v>14</v>
      </c>
      <c r="D264" s="8">
        <v>1.86</v>
      </c>
      <c r="E264" s="4">
        <v>1</v>
      </c>
      <c r="F264" s="8">
        <v>0.23</v>
      </c>
      <c r="G264" s="4">
        <v>13</v>
      </c>
      <c r="H264" s="8">
        <v>4.5599999999999996</v>
      </c>
      <c r="I264" s="4">
        <v>0</v>
      </c>
    </row>
    <row r="265" spans="1:9" x14ac:dyDescent="0.2">
      <c r="A265" s="2">
        <v>10</v>
      </c>
      <c r="B265" s="1" t="s">
        <v>116</v>
      </c>
      <c r="C265" s="4">
        <v>14</v>
      </c>
      <c r="D265" s="8">
        <v>1.86</v>
      </c>
      <c r="E265" s="4">
        <v>10</v>
      </c>
      <c r="F265" s="8">
        <v>2.2599999999999998</v>
      </c>
      <c r="G265" s="4">
        <v>4</v>
      </c>
      <c r="H265" s="8">
        <v>1.4</v>
      </c>
      <c r="I265" s="4">
        <v>0</v>
      </c>
    </row>
    <row r="266" spans="1:9" x14ac:dyDescent="0.2">
      <c r="A266" s="2">
        <v>10</v>
      </c>
      <c r="B266" s="1" t="s">
        <v>119</v>
      </c>
      <c r="C266" s="4">
        <v>14</v>
      </c>
      <c r="D266" s="8">
        <v>1.86</v>
      </c>
      <c r="E266" s="4">
        <v>10</v>
      </c>
      <c r="F266" s="8">
        <v>2.2599999999999998</v>
      </c>
      <c r="G266" s="4">
        <v>4</v>
      </c>
      <c r="H266" s="8">
        <v>1.4</v>
      </c>
      <c r="I266" s="4">
        <v>0</v>
      </c>
    </row>
    <row r="267" spans="1:9" x14ac:dyDescent="0.2">
      <c r="A267" s="2">
        <v>10</v>
      </c>
      <c r="B267" s="1" t="s">
        <v>122</v>
      </c>
      <c r="C267" s="4">
        <v>14</v>
      </c>
      <c r="D267" s="8">
        <v>1.86</v>
      </c>
      <c r="E267" s="4">
        <v>7</v>
      </c>
      <c r="F267" s="8">
        <v>1.58</v>
      </c>
      <c r="G267" s="4">
        <v>6</v>
      </c>
      <c r="H267" s="8">
        <v>2.11</v>
      </c>
      <c r="I267" s="4">
        <v>1</v>
      </c>
    </row>
    <row r="268" spans="1:9" x14ac:dyDescent="0.2">
      <c r="A268" s="2">
        <v>10</v>
      </c>
      <c r="B268" s="1" t="s">
        <v>128</v>
      </c>
      <c r="C268" s="4">
        <v>14</v>
      </c>
      <c r="D268" s="8">
        <v>1.86</v>
      </c>
      <c r="E268" s="4">
        <v>12</v>
      </c>
      <c r="F268" s="8">
        <v>2.71</v>
      </c>
      <c r="G268" s="4">
        <v>2</v>
      </c>
      <c r="H268" s="8">
        <v>0.7</v>
      </c>
      <c r="I268" s="4">
        <v>0</v>
      </c>
    </row>
    <row r="269" spans="1:9" x14ac:dyDescent="0.2">
      <c r="A269" s="2">
        <v>10</v>
      </c>
      <c r="B269" s="1" t="s">
        <v>143</v>
      </c>
      <c r="C269" s="4">
        <v>14</v>
      </c>
      <c r="D269" s="8">
        <v>1.86</v>
      </c>
      <c r="E269" s="4">
        <v>11</v>
      </c>
      <c r="F269" s="8">
        <v>2.48</v>
      </c>
      <c r="G269" s="4">
        <v>3</v>
      </c>
      <c r="H269" s="8">
        <v>1.05</v>
      </c>
      <c r="I269" s="4">
        <v>0</v>
      </c>
    </row>
    <row r="270" spans="1:9" x14ac:dyDescent="0.2">
      <c r="A270" s="2">
        <v>16</v>
      </c>
      <c r="B270" s="1" t="s">
        <v>144</v>
      </c>
      <c r="C270" s="4">
        <v>12</v>
      </c>
      <c r="D270" s="8">
        <v>1.6</v>
      </c>
      <c r="E270" s="4">
        <v>10</v>
      </c>
      <c r="F270" s="8">
        <v>2.2599999999999998</v>
      </c>
      <c r="G270" s="4">
        <v>2</v>
      </c>
      <c r="H270" s="8">
        <v>0.7</v>
      </c>
      <c r="I270" s="4">
        <v>0</v>
      </c>
    </row>
    <row r="271" spans="1:9" x14ac:dyDescent="0.2">
      <c r="A271" s="2">
        <v>16</v>
      </c>
      <c r="B271" s="1" t="s">
        <v>151</v>
      </c>
      <c r="C271" s="4">
        <v>12</v>
      </c>
      <c r="D271" s="8">
        <v>1.6</v>
      </c>
      <c r="E271" s="4">
        <v>1</v>
      </c>
      <c r="F271" s="8">
        <v>0.23</v>
      </c>
      <c r="G271" s="4">
        <v>8</v>
      </c>
      <c r="H271" s="8">
        <v>2.81</v>
      </c>
      <c r="I271" s="4">
        <v>0</v>
      </c>
    </row>
    <row r="272" spans="1:9" x14ac:dyDescent="0.2">
      <c r="A272" s="2">
        <v>18</v>
      </c>
      <c r="B272" s="1" t="s">
        <v>120</v>
      </c>
      <c r="C272" s="4">
        <v>11</v>
      </c>
      <c r="D272" s="8">
        <v>1.46</v>
      </c>
      <c r="E272" s="4">
        <v>9</v>
      </c>
      <c r="F272" s="8">
        <v>2.0299999999999998</v>
      </c>
      <c r="G272" s="4">
        <v>2</v>
      </c>
      <c r="H272" s="8">
        <v>0.7</v>
      </c>
      <c r="I272" s="4">
        <v>0</v>
      </c>
    </row>
    <row r="273" spans="1:9" x14ac:dyDescent="0.2">
      <c r="A273" s="2">
        <v>18</v>
      </c>
      <c r="B273" s="1" t="s">
        <v>140</v>
      </c>
      <c r="C273" s="4">
        <v>11</v>
      </c>
      <c r="D273" s="8">
        <v>1.46</v>
      </c>
      <c r="E273" s="4">
        <v>6</v>
      </c>
      <c r="F273" s="8">
        <v>1.35</v>
      </c>
      <c r="G273" s="4">
        <v>5</v>
      </c>
      <c r="H273" s="8">
        <v>1.75</v>
      </c>
      <c r="I273" s="4">
        <v>0</v>
      </c>
    </row>
    <row r="274" spans="1:9" x14ac:dyDescent="0.2">
      <c r="A274" s="2">
        <v>20</v>
      </c>
      <c r="B274" s="1" t="s">
        <v>141</v>
      </c>
      <c r="C274" s="4">
        <v>10</v>
      </c>
      <c r="D274" s="8">
        <v>1.33</v>
      </c>
      <c r="E274" s="4">
        <v>5</v>
      </c>
      <c r="F274" s="8">
        <v>1.1299999999999999</v>
      </c>
      <c r="G274" s="4">
        <v>5</v>
      </c>
      <c r="H274" s="8">
        <v>1.75</v>
      </c>
      <c r="I274" s="4">
        <v>0</v>
      </c>
    </row>
    <row r="275" spans="1:9" x14ac:dyDescent="0.2">
      <c r="A275" s="2">
        <v>20</v>
      </c>
      <c r="B275" s="1" t="s">
        <v>135</v>
      </c>
      <c r="C275" s="4">
        <v>10</v>
      </c>
      <c r="D275" s="8">
        <v>1.33</v>
      </c>
      <c r="E275" s="4">
        <v>9</v>
      </c>
      <c r="F275" s="8">
        <v>2.0299999999999998</v>
      </c>
      <c r="G275" s="4">
        <v>1</v>
      </c>
      <c r="H275" s="8">
        <v>0.35</v>
      </c>
      <c r="I275" s="4">
        <v>0</v>
      </c>
    </row>
    <row r="276" spans="1:9" x14ac:dyDescent="0.2">
      <c r="A276" s="2">
        <v>20</v>
      </c>
      <c r="B276" s="1" t="s">
        <v>152</v>
      </c>
      <c r="C276" s="4">
        <v>10</v>
      </c>
      <c r="D276" s="8">
        <v>1.33</v>
      </c>
      <c r="E276" s="4">
        <v>7</v>
      </c>
      <c r="F276" s="8">
        <v>1.58</v>
      </c>
      <c r="G276" s="4">
        <v>3</v>
      </c>
      <c r="H276" s="8">
        <v>1.05</v>
      </c>
      <c r="I276" s="4">
        <v>0</v>
      </c>
    </row>
    <row r="277" spans="1:9" x14ac:dyDescent="0.2">
      <c r="A277" s="2">
        <v>20</v>
      </c>
      <c r="B277" s="1" t="s">
        <v>126</v>
      </c>
      <c r="C277" s="4">
        <v>10</v>
      </c>
      <c r="D277" s="8">
        <v>1.33</v>
      </c>
      <c r="E277" s="4">
        <v>9</v>
      </c>
      <c r="F277" s="8">
        <v>2.0299999999999998</v>
      </c>
      <c r="G277" s="4">
        <v>1</v>
      </c>
      <c r="H277" s="8">
        <v>0.35</v>
      </c>
      <c r="I277" s="4">
        <v>0</v>
      </c>
    </row>
    <row r="278" spans="1:9" x14ac:dyDescent="0.2">
      <c r="A278" s="1"/>
      <c r="C278" s="4"/>
      <c r="D278" s="8"/>
      <c r="E278" s="4"/>
      <c r="F278" s="8"/>
      <c r="G278" s="4"/>
      <c r="H278" s="8"/>
      <c r="I278" s="4"/>
    </row>
    <row r="279" spans="1:9" x14ac:dyDescent="0.2">
      <c r="A279" s="1" t="s">
        <v>12</v>
      </c>
      <c r="C279" s="4"/>
      <c r="D279" s="8"/>
      <c r="E279" s="4"/>
      <c r="F279" s="8"/>
      <c r="G279" s="4"/>
      <c r="H279" s="8"/>
      <c r="I279" s="4"/>
    </row>
    <row r="280" spans="1:9" x14ac:dyDescent="0.2">
      <c r="A280" s="2">
        <v>1</v>
      </c>
      <c r="B280" s="1" t="s">
        <v>149</v>
      </c>
      <c r="C280" s="4">
        <v>45</v>
      </c>
      <c r="D280" s="8">
        <v>7.2</v>
      </c>
      <c r="E280" s="4">
        <v>38</v>
      </c>
      <c r="F280" s="8">
        <v>9.11</v>
      </c>
      <c r="G280" s="4">
        <v>7</v>
      </c>
      <c r="H280" s="8">
        <v>3.61</v>
      </c>
      <c r="I280" s="4">
        <v>0</v>
      </c>
    </row>
    <row r="281" spans="1:9" x14ac:dyDescent="0.2">
      <c r="A281" s="2">
        <v>2</v>
      </c>
      <c r="B281" s="1" t="s">
        <v>124</v>
      </c>
      <c r="C281" s="4">
        <v>37</v>
      </c>
      <c r="D281" s="8">
        <v>5.92</v>
      </c>
      <c r="E281" s="4">
        <v>35</v>
      </c>
      <c r="F281" s="8">
        <v>8.39</v>
      </c>
      <c r="G281" s="4">
        <v>2</v>
      </c>
      <c r="H281" s="8">
        <v>1.03</v>
      </c>
      <c r="I281" s="4">
        <v>0</v>
      </c>
    </row>
    <row r="282" spans="1:9" x14ac:dyDescent="0.2">
      <c r="A282" s="2">
        <v>3</v>
      </c>
      <c r="B282" s="1" t="s">
        <v>131</v>
      </c>
      <c r="C282" s="4">
        <v>34</v>
      </c>
      <c r="D282" s="8">
        <v>5.44</v>
      </c>
      <c r="E282" s="4">
        <v>34</v>
      </c>
      <c r="F282" s="8">
        <v>8.15</v>
      </c>
      <c r="G282" s="4">
        <v>0</v>
      </c>
      <c r="H282" s="8">
        <v>0</v>
      </c>
      <c r="I282" s="4">
        <v>0</v>
      </c>
    </row>
    <row r="283" spans="1:9" x14ac:dyDescent="0.2">
      <c r="A283" s="2">
        <v>4</v>
      </c>
      <c r="B283" s="1" t="s">
        <v>132</v>
      </c>
      <c r="C283" s="4">
        <v>33</v>
      </c>
      <c r="D283" s="8">
        <v>5.28</v>
      </c>
      <c r="E283" s="4">
        <v>33</v>
      </c>
      <c r="F283" s="8">
        <v>7.91</v>
      </c>
      <c r="G283" s="4">
        <v>0</v>
      </c>
      <c r="H283" s="8">
        <v>0</v>
      </c>
      <c r="I283" s="4">
        <v>0</v>
      </c>
    </row>
    <row r="284" spans="1:9" x14ac:dyDescent="0.2">
      <c r="A284" s="2">
        <v>5</v>
      </c>
      <c r="B284" s="1" t="s">
        <v>116</v>
      </c>
      <c r="C284" s="4">
        <v>19</v>
      </c>
      <c r="D284" s="8">
        <v>3.04</v>
      </c>
      <c r="E284" s="4">
        <v>12</v>
      </c>
      <c r="F284" s="8">
        <v>2.88</v>
      </c>
      <c r="G284" s="4">
        <v>7</v>
      </c>
      <c r="H284" s="8">
        <v>3.61</v>
      </c>
      <c r="I284" s="4">
        <v>0</v>
      </c>
    </row>
    <row r="285" spans="1:9" x14ac:dyDescent="0.2">
      <c r="A285" s="2">
        <v>6</v>
      </c>
      <c r="B285" s="1" t="s">
        <v>129</v>
      </c>
      <c r="C285" s="4">
        <v>18</v>
      </c>
      <c r="D285" s="8">
        <v>2.88</v>
      </c>
      <c r="E285" s="4">
        <v>18</v>
      </c>
      <c r="F285" s="8">
        <v>4.32</v>
      </c>
      <c r="G285" s="4">
        <v>0</v>
      </c>
      <c r="H285" s="8">
        <v>0</v>
      </c>
      <c r="I285" s="4">
        <v>0</v>
      </c>
    </row>
    <row r="286" spans="1:9" x14ac:dyDescent="0.2">
      <c r="A286" s="2">
        <v>7</v>
      </c>
      <c r="B286" s="1" t="s">
        <v>144</v>
      </c>
      <c r="C286" s="4">
        <v>15</v>
      </c>
      <c r="D286" s="8">
        <v>2.4</v>
      </c>
      <c r="E286" s="4">
        <v>15</v>
      </c>
      <c r="F286" s="8">
        <v>3.6</v>
      </c>
      <c r="G286" s="4">
        <v>0</v>
      </c>
      <c r="H286" s="8">
        <v>0</v>
      </c>
      <c r="I286" s="4">
        <v>0</v>
      </c>
    </row>
    <row r="287" spans="1:9" x14ac:dyDescent="0.2">
      <c r="A287" s="2">
        <v>7</v>
      </c>
      <c r="B287" s="1" t="s">
        <v>143</v>
      </c>
      <c r="C287" s="4">
        <v>15</v>
      </c>
      <c r="D287" s="8">
        <v>2.4</v>
      </c>
      <c r="E287" s="4">
        <v>12</v>
      </c>
      <c r="F287" s="8">
        <v>2.88</v>
      </c>
      <c r="G287" s="4">
        <v>3</v>
      </c>
      <c r="H287" s="8">
        <v>1.55</v>
      </c>
      <c r="I287" s="4">
        <v>0</v>
      </c>
    </row>
    <row r="288" spans="1:9" x14ac:dyDescent="0.2">
      <c r="A288" s="2">
        <v>9</v>
      </c>
      <c r="B288" s="1" t="s">
        <v>133</v>
      </c>
      <c r="C288" s="4">
        <v>13</v>
      </c>
      <c r="D288" s="8">
        <v>2.08</v>
      </c>
      <c r="E288" s="4">
        <v>10</v>
      </c>
      <c r="F288" s="8">
        <v>2.4</v>
      </c>
      <c r="G288" s="4">
        <v>3</v>
      </c>
      <c r="H288" s="8">
        <v>1.55</v>
      </c>
      <c r="I288" s="4">
        <v>0</v>
      </c>
    </row>
    <row r="289" spans="1:9" x14ac:dyDescent="0.2">
      <c r="A289" s="2">
        <v>10</v>
      </c>
      <c r="B289" s="1" t="s">
        <v>119</v>
      </c>
      <c r="C289" s="4">
        <v>12</v>
      </c>
      <c r="D289" s="8">
        <v>1.92</v>
      </c>
      <c r="E289" s="4">
        <v>8</v>
      </c>
      <c r="F289" s="8">
        <v>1.92</v>
      </c>
      <c r="G289" s="4">
        <v>4</v>
      </c>
      <c r="H289" s="8">
        <v>2.06</v>
      </c>
      <c r="I289" s="4">
        <v>0</v>
      </c>
    </row>
    <row r="290" spans="1:9" x14ac:dyDescent="0.2">
      <c r="A290" s="2">
        <v>10</v>
      </c>
      <c r="B290" s="1" t="s">
        <v>140</v>
      </c>
      <c r="C290" s="4">
        <v>12</v>
      </c>
      <c r="D290" s="8">
        <v>1.92</v>
      </c>
      <c r="E290" s="4">
        <v>6</v>
      </c>
      <c r="F290" s="8">
        <v>1.44</v>
      </c>
      <c r="G290" s="4">
        <v>6</v>
      </c>
      <c r="H290" s="8">
        <v>3.09</v>
      </c>
      <c r="I290" s="4">
        <v>0</v>
      </c>
    </row>
    <row r="291" spans="1:9" x14ac:dyDescent="0.2">
      <c r="A291" s="2">
        <v>10</v>
      </c>
      <c r="B291" s="1" t="s">
        <v>127</v>
      </c>
      <c r="C291" s="4">
        <v>12</v>
      </c>
      <c r="D291" s="8">
        <v>1.92</v>
      </c>
      <c r="E291" s="4">
        <v>10</v>
      </c>
      <c r="F291" s="8">
        <v>2.4</v>
      </c>
      <c r="G291" s="4">
        <v>2</v>
      </c>
      <c r="H291" s="8">
        <v>1.03</v>
      </c>
      <c r="I291" s="4">
        <v>0</v>
      </c>
    </row>
    <row r="292" spans="1:9" x14ac:dyDescent="0.2">
      <c r="A292" s="2">
        <v>10</v>
      </c>
      <c r="B292" s="1" t="s">
        <v>151</v>
      </c>
      <c r="C292" s="4">
        <v>12</v>
      </c>
      <c r="D292" s="8">
        <v>1.92</v>
      </c>
      <c r="E292" s="4">
        <v>0</v>
      </c>
      <c r="F292" s="8">
        <v>0</v>
      </c>
      <c r="G292" s="4">
        <v>12</v>
      </c>
      <c r="H292" s="8">
        <v>6.19</v>
      </c>
      <c r="I292" s="4">
        <v>0</v>
      </c>
    </row>
    <row r="293" spans="1:9" x14ac:dyDescent="0.2">
      <c r="A293" s="2">
        <v>14</v>
      </c>
      <c r="B293" s="1" t="s">
        <v>126</v>
      </c>
      <c r="C293" s="4">
        <v>11</v>
      </c>
      <c r="D293" s="8">
        <v>1.76</v>
      </c>
      <c r="E293" s="4">
        <v>11</v>
      </c>
      <c r="F293" s="8">
        <v>2.64</v>
      </c>
      <c r="G293" s="4">
        <v>0</v>
      </c>
      <c r="H293" s="8">
        <v>0</v>
      </c>
      <c r="I293" s="4">
        <v>0</v>
      </c>
    </row>
    <row r="294" spans="1:9" x14ac:dyDescent="0.2">
      <c r="A294" s="2">
        <v>15</v>
      </c>
      <c r="B294" s="1" t="s">
        <v>145</v>
      </c>
      <c r="C294" s="4">
        <v>10</v>
      </c>
      <c r="D294" s="8">
        <v>1.6</v>
      </c>
      <c r="E294" s="4">
        <v>4</v>
      </c>
      <c r="F294" s="8">
        <v>0.96</v>
      </c>
      <c r="G294" s="4">
        <v>6</v>
      </c>
      <c r="H294" s="8">
        <v>3.09</v>
      </c>
      <c r="I294" s="4">
        <v>0</v>
      </c>
    </row>
    <row r="295" spans="1:9" x14ac:dyDescent="0.2">
      <c r="A295" s="2">
        <v>15</v>
      </c>
      <c r="B295" s="1" t="s">
        <v>141</v>
      </c>
      <c r="C295" s="4">
        <v>10</v>
      </c>
      <c r="D295" s="8">
        <v>1.6</v>
      </c>
      <c r="E295" s="4">
        <v>6</v>
      </c>
      <c r="F295" s="8">
        <v>1.44</v>
      </c>
      <c r="G295" s="4">
        <v>4</v>
      </c>
      <c r="H295" s="8">
        <v>2.06</v>
      </c>
      <c r="I295" s="4">
        <v>0</v>
      </c>
    </row>
    <row r="296" spans="1:9" x14ac:dyDescent="0.2">
      <c r="A296" s="2">
        <v>15</v>
      </c>
      <c r="B296" s="1" t="s">
        <v>120</v>
      </c>
      <c r="C296" s="4">
        <v>10</v>
      </c>
      <c r="D296" s="8">
        <v>1.6</v>
      </c>
      <c r="E296" s="4">
        <v>7</v>
      </c>
      <c r="F296" s="8">
        <v>1.68</v>
      </c>
      <c r="G296" s="4">
        <v>3</v>
      </c>
      <c r="H296" s="8">
        <v>1.55</v>
      </c>
      <c r="I296" s="4">
        <v>0</v>
      </c>
    </row>
    <row r="297" spans="1:9" x14ac:dyDescent="0.2">
      <c r="A297" s="2">
        <v>15</v>
      </c>
      <c r="B297" s="1" t="s">
        <v>139</v>
      </c>
      <c r="C297" s="4">
        <v>10</v>
      </c>
      <c r="D297" s="8">
        <v>1.6</v>
      </c>
      <c r="E297" s="4">
        <v>6</v>
      </c>
      <c r="F297" s="8">
        <v>1.44</v>
      </c>
      <c r="G297" s="4">
        <v>4</v>
      </c>
      <c r="H297" s="8">
        <v>2.06</v>
      </c>
      <c r="I297" s="4">
        <v>0</v>
      </c>
    </row>
    <row r="298" spans="1:9" x14ac:dyDescent="0.2">
      <c r="A298" s="2">
        <v>15</v>
      </c>
      <c r="B298" s="1" t="s">
        <v>130</v>
      </c>
      <c r="C298" s="4">
        <v>10</v>
      </c>
      <c r="D298" s="8">
        <v>1.6</v>
      </c>
      <c r="E298" s="4">
        <v>7</v>
      </c>
      <c r="F298" s="8">
        <v>1.68</v>
      </c>
      <c r="G298" s="4">
        <v>3</v>
      </c>
      <c r="H298" s="8">
        <v>1.55</v>
      </c>
      <c r="I298" s="4">
        <v>0</v>
      </c>
    </row>
    <row r="299" spans="1:9" x14ac:dyDescent="0.2">
      <c r="A299" s="2">
        <v>20</v>
      </c>
      <c r="B299" s="1" t="s">
        <v>121</v>
      </c>
      <c r="C299" s="4">
        <v>9</v>
      </c>
      <c r="D299" s="8">
        <v>1.44</v>
      </c>
      <c r="E299" s="4">
        <v>3</v>
      </c>
      <c r="F299" s="8">
        <v>0.72</v>
      </c>
      <c r="G299" s="4">
        <v>6</v>
      </c>
      <c r="H299" s="8">
        <v>3.09</v>
      </c>
      <c r="I299" s="4">
        <v>0</v>
      </c>
    </row>
    <row r="300" spans="1:9" x14ac:dyDescent="0.2">
      <c r="A300" s="2">
        <v>20</v>
      </c>
      <c r="B300" s="1" t="s">
        <v>152</v>
      </c>
      <c r="C300" s="4">
        <v>9</v>
      </c>
      <c r="D300" s="8">
        <v>1.44</v>
      </c>
      <c r="E300" s="4">
        <v>5</v>
      </c>
      <c r="F300" s="8">
        <v>1.2</v>
      </c>
      <c r="G300" s="4">
        <v>4</v>
      </c>
      <c r="H300" s="8">
        <v>2.06</v>
      </c>
      <c r="I300" s="4">
        <v>0</v>
      </c>
    </row>
    <row r="301" spans="1:9" x14ac:dyDescent="0.2">
      <c r="A301" s="2">
        <v>20</v>
      </c>
      <c r="B301" s="1" t="s">
        <v>122</v>
      </c>
      <c r="C301" s="4">
        <v>9</v>
      </c>
      <c r="D301" s="8">
        <v>1.44</v>
      </c>
      <c r="E301" s="4">
        <v>4</v>
      </c>
      <c r="F301" s="8">
        <v>0.96</v>
      </c>
      <c r="G301" s="4">
        <v>4</v>
      </c>
      <c r="H301" s="8">
        <v>2.06</v>
      </c>
      <c r="I301" s="4">
        <v>1</v>
      </c>
    </row>
    <row r="302" spans="1:9" x14ac:dyDescent="0.2">
      <c r="A302" s="1"/>
      <c r="C302" s="4"/>
      <c r="D302" s="8"/>
      <c r="E302" s="4"/>
      <c r="F302" s="8"/>
      <c r="G302" s="4"/>
      <c r="H302" s="8"/>
      <c r="I302" s="4"/>
    </row>
    <row r="303" spans="1:9" x14ac:dyDescent="0.2">
      <c r="A303" s="1" t="s">
        <v>13</v>
      </c>
      <c r="C303" s="4"/>
      <c r="D303" s="8"/>
      <c r="E303" s="4"/>
      <c r="F303" s="8"/>
      <c r="G303" s="4"/>
      <c r="H303" s="8"/>
      <c r="I303" s="4"/>
    </row>
    <row r="304" spans="1:9" x14ac:dyDescent="0.2">
      <c r="A304" s="2">
        <v>1</v>
      </c>
      <c r="B304" s="1" t="s">
        <v>132</v>
      </c>
      <c r="C304" s="4">
        <v>196</v>
      </c>
      <c r="D304" s="8">
        <v>6.63</v>
      </c>
      <c r="E304" s="4">
        <v>185</v>
      </c>
      <c r="F304" s="8">
        <v>10.34</v>
      </c>
      <c r="G304" s="4">
        <v>11</v>
      </c>
      <c r="H304" s="8">
        <v>0.96</v>
      </c>
      <c r="I304" s="4">
        <v>0</v>
      </c>
    </row>
    <row r="305" spans="1:9" x14ac:dyDescent="0.2">
      <c r="A305" s="2">
        <v>2</v>
      </c>
      <c r="B305" s="1" t="s">
        <v>124</v>
      </c>
      <c r="C305" s="4">
        <v>184</v>
      </c>
      <c r="D305" s="8">
        <v>6.22</v>
      </c>
      <c r="E305" s="4">
        <v>164</v>
      </c>
      <c r="F305" s="8">
        <v>9.17</v>
      </c>
      <c r="G305" s="4">
        <v>19</v>
      </c>
      <c r="H305" s="8">
        <v>1.66</v>
      </c>
      <c r="I305" s="4">
        <v>0</v>
      </c>
    </row>
    <row r="306" spans="1:9" x14ac:dyDescent="0.2">
      <c r="A306" s="2">
        <v>3</v>
      </c>
      <c r="B306" s="1" t="s">
        <v>131</v>
      </c>
      <c r="C306" s="4">
        <v>160</v>
      </c>
      <c r="D306" s="8">
        <v>5.41</v>
      </c>
      <c r="E306" s="4">
        <v>156</v>
      </c>
      <c r="F306" s="8">
        <v>8.7200000000000006</v>
      </c>
      <c r="G306" s="4">
        <v>4</v>
      </c>
      <c r="H306" s="8">
        <v>0.35</v>
      </c>
      <c r="I306" s="4">
        <v>0</v>
      </c>
    </row>
    <row r="307" spans="1:9" x14ac:dyDescent="0.2">
      <c r="A307" s="2">
        <v>4</v>
      </c>
      <c r="B307" s="1" t="s">
        <v>129</v>
      </c>
      <c r="C307" s="4">
        <v>135</v>
      </c>
      <c r="D307" s="8">
        <v>4.5599999999999996</v>
      </c>
      <c r="E307" s="4">
        <v>127</v>
      </c>
      <c r="F307" s="8">
        <v>7.1</v>
      </c>
      <c r="G307" s="4">
        <v>8</v>
      </c>
      <c r="H307" s="8">
        <v>0.7</v>
      </c>
      <c r="I307" s="4">
        <v>0</v>
      </c>
    </row>
    <row r="308" spans="1:9" x14ac:dyDescent="0.2">
      <c r="A308" s="2">
        <v>5</v>
      </c>
      <c r="B308" s="1" t="s">
        <v>128</v>
      </c>
      <c r="C308" s="4">
        <v>77</v>
      </c>
      <c r="D308" s="8">
        <v>2.6</v>
      </c>
      <c r="E308" s="4">
        <v>71</v>
      </c>
      <c r="F308" s="8">
        <v>3.97</v>
      </c>
      <c r="G308" s="4">
        <v>6</v>
      </c>
      <c r="H308" s="8">
        <v>0.52</v>
      </c>
      <c r="I308" s="4">
        <v>0</v>
      </c>
    </row>
    <row r="309" spans="1:9" x14ac:dyDescent="0.2">
      <c r="A309" s="2">
        <v>6</v>
      </c>
      <c r="B309" s="1" t="s">
        <v>127</v>
      </c>
      <c r="C309" s="4">
        <v>71</v>
      </c>
      <c r="D309" s="8">
        <v>2.4</v>
      </c>
      <c r="E309" s="4">
        <v>61</v>
      </c>
      <c r="F309" s="8">
        <v>3.41</v>
      </c>
      <c r="G309" s="4">
        <v>10</v>
      </c>
      <c r="H309" s="8">
        <v>0.87</v>
      </c>
      <c r="I309" s="4">
        <v>0</v>
      </c>
    </row>
    <row r="310" spans="1:9" x14ac:dyDescent="0.2">
      <c r="A310" s="2">
        <v>7</v>
      </c>
      <c r="B310" s="1" t="s">
        <v>120</v>
      </c>
      <c r="C310" s="4">
        <v>54</v>
      </c>
      <c r="D310" s="8">
        <v>1.83</v>
      </c>
      <c r="E310" s="4">
        <v>27</v>
      </c>
      <c r="F310" s="8">
        <v>1.51</v>
      </c>
      <c r="G310" s="4">
        <v>27</v>
      </c>
      <c r="H310" s="8">
        <v>2.35</v>
      </c>
      <c r="I310" s="4">
        <v>0</v>
      </c>
    </row>
    <row r="311" spans="1:9" x14ac:dyDescent="0.2">
      <c r="A311" s="2">
        <v>8</v>
      </c>
      <c r="B311" s="1" t="s">
        <v>122</v>
      </c>
      <c r="C311" s="4">
        <v>52</v>
      </c>
      <c r="D311" s="8">
        <v>1.76</v>
      </c>
      <c r="E311" s="4">
        <v>34</v>
      </c>
      <c r="F311" s="8">
        <v>1.9</v>
      </c>
      <c r="G311" s="4">
        <v>18</v>
      </c>
      <c r="H311" s="8">
        <v>1.57</v>
      </c>
      <c r="I311" s="4">
        <v>0</v>
      </c>
    </row>
    <row r="312" spans="1:9" x14ac:dyDescent="0.2">
      <c r="A312" s="2">
        <v>9</v>
      </c>
      <c r="B312" s="1" t="s">
        <v>119</v>
      </c>
      <c r="C312" s="4">
        <v>51</v>
      </c>
      <c r="D312" s="8">
        <v>1.72</v>
      </c>
      <c r="E312" s="4">
        <v>39</v>
      </c>
      <c r="F312" s="8">
        <v>2.1800000000000002</v>
      </c>
      <c r="G312" s="4">
        <v>11</v>
      </c>
      <c r="H312" s="8">
        <v>0.96</v>
      </c>
      <c r="I312" s="4">
        <v>1</v>
      </c>
    </row>
    <row r="313" spans="1:9" x14ac:dyDescent="0.2">
      <c r="A313" s="2">
        <v>10</v>
      </c>
      <c r="B313" s="1" t="s">
        <v>126</v>
      </c>
      <c r="C313" s="4">
        <v>50</v>
      </c>
      <c r="D313" s="8">
        <v>1.69</v>
      </c>
      <c r="E313" s="4">
        <v>41</v>
      </c>
      <c r="F313" s="8">
        <v>2.29</v>
      </c>
      <c r="G313" s="4">
        <v>9</v>
      </c>
      <c r="H313" s="8">
        <v>0.78</v>
      </c>
      <c r="I313" s="4">
        <v>0</v>
      </c>
    </row>
    <row r="314" spans="1:9" x14ac:dyDescent="0.2">
      <c r="A314" s="2">
        <v>10</v>
      </c>
      <c r="B314" s="1" t="s">
        <v>130</v>
      </c>
      <c r="C314" s="4">
        <v>50</v>
      </c>
      <c r="D314" s="8">
        <v>1.69</v>
      </c>
      <c r="E314" s="4">
        <v>36</v>
      </c>
      <c r="F314" s="8">
        <v>2.0099999999999998</v>
      </c>
      <c r="G314" s="4">
        <v>14</v>
      </c>
      <c r="H314" s="8">
        <v>1.22</v>
      </c>
      <c r="I314" s="4">
        <v>0</v>
      </c>
    </row>
    <row r="315" spans="1:9" x14ac:dyDescent="0.2">
      <c r="A315" s="2">
        <v>12</v>
      </c>
      <c r="B315" s="1" t="s">
        <v>115</v>
      </c>
      <c r="C315" s="4">
        <v>47</v>
      </c>
      <c r="D315" s="8">
        <v>1.59</v>
      </c>
      <c r="E315" s="4">
        <v>8</v>
      </c>
      <c r="F315" s="8">
        <v>0.45</v>
      </c>
      <c r="G315" s="4">
        <v>39</v>
      </c>
      <c r="H315" s="8">
        <v>3.4</v>
      </c>
      <c r="I315" s="4">
        <v>0</v>
      </c>
    </row>
    <row r="316" spans="1:9" x14ac:dyDescent="0.2">
      <c r="A316" s="2">
        <v>12</v>
      </c>
      <c r="B316" s="1" t="s">
        <v>134</v>
      </c>
      <c r="C316" s="4">
        <v>47</v>
      </c>
      <c r="D316" s="8">
        <v>1.59</v>
      </c>
      <c r="E316" s="4">
        <v>41</v>
      </c>
      <c r="F316" s="8">
        <v>2.29</v>
      </c>
      <c r="G316" s="4">
        <v>6</v>
      </c>
      <c r="H316" s="8">
        <v>0.52</v>
      </c>
      <c r="I316" s="4">
        <v>0</v>
      </c>
    </row>
    <row r="317" spans="1:9" x14ac:dyDescent="0.2">
      <c r="A317" s="2">
        <v>14</v>
      </c>
      <c r="B317" s="1" t="s">
        <v>125</v>
      </c>
      <c r="C317" s="4">
        <v>45</v>
      </c>
      <c r="D317" s="8">
        <v>1.52</v>
      </c>
      <c r="E317" s="4">
        <v>13</v>
      </c>
      <c r="F317" s="8">
        <v>0.73</v>
      </c>
      <c r="G317" s="4">
        <v>30</v>
      </c>
      <c r="H317" s="8">
        <v>2.61</v>
      </c>
      <c r="I317" s="4">
        <v>0</v>
      </c>
    </row>
    <row r="318" spans="1:9" x14ac:dyDescent="0.2">
      <c r="A318" s="2">
        <v>15</v>
      </c>
      <c r="B318" s="1" t="s">
        <v>118</v>
      </c>
      <c r="C318" s="4">
        <v>41</v>
      </c>
      <c r="D318" s="8">
        <v>1.39</v>
      </c>
      <c r="E318" s="4">
        <v>28</v>
      </c>
      <c r="F318" s="8">
        <v>1.57</v>
      </c>
      <c r="G318" s="4">
        <v>13</v>
      </c>
      <c r="H318" s="8">
        <v>1.1299999999999999</v>
      </c>
      <c r="I318" s="4">
        <v>0</v>
      </c>
    </row>
    <row r="319" spans="1:9" x14ac:dyDescent="0.2">
      <c r="A319" s="2">
        <v>15</v>
      </c>
      <c r="B319" s="1" t="s">
        <v>123</v>
      </c>
      <c r="C319" s="4">
        <v>41</v>
      </c>
      <c r="D319" s="8">
        <v>1.39</v>
      </c>
      <c r="E319" s="4">
        <v>16</v>
      </c>
      <c r="F319" s="8">
        <v>0.89</v>
      </c>
      <c r="G319" s="4">
        <v>25</v>
      </c>
      <c r="H319" s="8">
        <v>2.1800000000000002</v>
      </c>
      <c r="I319" s="4">
        <v>0</v>
      </c>
    </row>
    <row r="320" spans="1:9" x14ac:dyDescent="0.2">
      <c r="A320" s="2">
        <v>17</v>
      </c>
      <c r="B320" s="1" t="s">
        <v>116</v>
      </c>
      <c r="C320" s="4">
        <v>39</v>
      </c>
      <c r="D320" s="8">
        <v>1.32</v>
      </c>
      <c r="E320" s="4">
        <v>13</v>
      </c>
      <c r="F320" s="8">
        <v>0.73</v>
      </c>
      <c r="G320" s="4">
        <v>26</v>
      </c>
      <c r="H320" s="8">
        <v>2.2599999999999998</v>
      </c>
      <c r="I320" s="4">
        <v>0</v>
      </c>
    </row>
    <row r="321" spans="1:9" x14ac:dyDescent="0.2">
      <c r="A321" s="2">
        <v>17</v>
      </c>
      <c r="B321" s="1" t="s">
        <v>144</v>
      </c>
      <c r="C321" s="4">
        <v>39</v>
      </c>
      <c r="D321" s="8">
        <v>1.32</v>
      </c>
      <c r="E321" s="4">
        <v>30</v>
      </c>
      <c r="F321" s="8">
        <v>1.68</v>
      </c>
      <c r="G321" s="4">
        <v>9</v>
      </c>
      <c r="H321" s="8">
        <v>0.78</v>
      </c>
      <c r="I321" s="4">
        <v>0</v>
      </c>
    </row>
    <row r="322" spans="1:9" x14ac:dyDescent="0.2">
      <c r="A322" s="2">
        <v>17</v>
      </c>
      <c r="B322" s="1" t="s">
        <v>121</v>
      </c>
      <c r="C322" s="4">
        <v>39</v>
      </c>
      <c r="D322" s="8">
        <v>1.32</v>
      </c>
      <c r="E322" s="4">
        <v>16</v>
      </c>
      <c r="F322" s="8">
        <v>0.89</v>
      </c>
      <c r="G322" s="4">
        <v>23</v>
      </c>
      <c r="H322" s="8">
        <v>2</v>
      </c>
      <c r="I322" s="4">
        <v>0</v>
      </c>
    </row>
    <row r="323" spans="1:9" x14ac:dyDescent="0.2">
      <c r="A323" s="2">
        <v>20</v>
      </c>
      <c r="B323" s="1" t="s">
        <v>139</v>
      </c>
      <c r="C323" s="4">
        <v>37</v>
      </c>
      <c r="D323" s="8">
        <v>1.25</v>
      </c>
      <c r="E323" s="4">
        <v>22</v>
      </c>
      <c r="F323" s="8">
        <v>1.23</v>
      </c>
      <c r="G323" s="4">
        <v>15</v>
      </c>
      <c r="H323" s="8">
        <v>1.31</v>
      </c>
      <c r="I323" s="4">
        <v>0</v>
      </c>
    </row>
    <row r="324" spans="1:9" x14ac:dyDescent="0.2">
      <c r="A324" s="1"/>
      <c r="C324" s="4"/>
      <c r="D324" s="8"/>
      <c r="E324" s="4"/>
      <c r="F324" s="8"/>
      <c r="G324" s="4"/>
      <c r="H324" s="8"/>
      <c r="I324" s="4"/>
    </row>
    <row r="325" spans="1:9" x14ac:dyDescent="0.2">
      <c r="A325" s="1" t="s">
        <v>14</v>
      </c>
      <c r="C325" s="4"/>
      <c r="D325" s="8"/>
      <c r="E325" s="4"/>
      <c r="F325" s="8"/>
      <c r="G325" s="4"/>
      <c r="H325" s="8"/>
      <c r="I325" s="4"/>
    </row>
    <row r="326" spans="1:9" x14ac:dyDescent="0.2">
      <c r="A326" s="2">
        <v>1</v>
      </c>
      <c r="B326" s="1" t="s">
        <v>132</v>
      </c>
      <c r="C326" s="4">
        <v>42</v>
      </c>
      <c r="D326" s="8">
        <v>5.05</v>
      </c>
      <c r="E326" s="4">
        <v>40</v>
      </c>
      <c r="F326" s="8">
        <v>9.9499999999999993</v>
      </c>
      <c r="G326" s="4">
        <v>2</v>
      </c>
      <c r="H326" s="8">
        <v>0.48</v>
      </c>
      <c r="I326" s="4">
        <v>0</v>
      </c>
    </row>
    <row r="327" spans="1:9" x14ac:dyDescent="0.2">
      <c r="A327" s="2">
        <v>2</v>
      </c>
      <c r="B327" s="1" t="s">
        <v>131</v>
      </c>
      <c r="C327" s="4">
        <v>41</v>
      </c>
      <c r="D327" s="8">
        <v>4.93</v>
      </c>
      <c r="E327" s="4">
        <v>40</v>
      </c>
      <c r="F327" s="8">
        <v>9.9499999999999993</v>
      </c>
      <c r="G327" s="4">
        <v>1</v>
      </c>
      <c r="H327" s="8">
        <v>0.24</v>
      </c>
      <c r="I327" s="4">
        <v>0</v>
      </c>
    </row>
    <row r="328" spans="1:9" x14ac:dyDescent="0.2">
      <c r="A328" s="2">
        <v>3</v>
      </c>
      <c r="B328" s="1" t="s">
        <v>117</v>
      </c>
      <c r="C328" s="4">
        <v>38</v>
      </c>
      <c r="D328" s="8">
        <v>4.57</v>
      </c>
      <c r="E328" s="4">
        <v>10</v>
      </c>
      <c r="F328" s="8">
        <v>2.4900000000000002</v>
      </c>
      <c r="G328" s="4">
        <v>28</v>
      </c>
      <c r="H328" s="8">
        <v>6.65</v>
      </c>
      <c r="I328" s="4">
        <v>0</v>
      </c>
    </row>
    <row r="329" spans="1:9" x14ac:dyDescent="0.2">
      <c r="A329" s="2">
        <v>4</v>
      </c>
      <c r="B329" s="1" t="s">
        <v>124</v>
      </c>
      <c r="C329" s="4">
        <v>37</v>
      </c>
      <c r="D329" s="8">
        <v>4.45</v>
      </c>
      <c r="E329" s="4">
        <v>29</v>
      </c>
      <c r="F329" s="8">
        <v>7.21</v>
      </c>
      <c r="G329" s="4">
        <v>8</v>
      </c>
      <c r="H329" s="8">
        <v>1.9</v>
      </c>
      <c r="I329" s="4">
        <v>0</v>
      </c>
    </row>
    <row r="330" spans="1:9" x14ac:dyDescent="0.2">
      <c r="A330" s="2">
        <v>5</v>
      </c>
      <c r="B330" s="1" t="s">
        <v>120</v>
      </c>
      <c r="C330" s="4">
        <v>29</v>
      </c>
      <c r="D330" s="8">
        <v>3.49</v>
      </c>
      <c r="E330" s="4">
        <v>14</v>
      </c>
      <c r="F330" s="8">
        <v>3.48</v>
      </c>
      <c r="G330" s="4">
        <v>15</v>
      </c>
      <c r="H330" s="8">
        <v>3.56</v>
      </c>
      <c r="I330" s="4">
        <v>0</v>
      </c>
    </row>
    <row r="331" spans="1:9" x14ac:dyDescent="0.2">
      <c r="A331" s="2">
        <v>6</v>
      </c>
      <c r="B331" s="1" t="s">
        <v>116</v>
      </c>
      <c r="C331" s="4">
        <v>27</v>
      </c>
      <c r="D331" s="8">
        <v>3.25</v>
      </c>
      <c r="E331" s="4">
        <v>11</v>
      </c>
      <c r="F331" s="8">
        <v>2.74</v>
      </c>
      <c r="G331" s="4">
        <v>16</v>
      </c>
      <c r="H331" s="8">
        <v>3.8</v>
      </c>
      <c r="I331" s="4">
        <v>0</v>
      </c>
    </row>
    <row r="332" spans="1:9" x14ac:dyDescent="0.2">
      <c r="A332" s="2">
        <v>7</v>
      </c>
      <c r="B332" s="1" t="s">
        <v>133</v>
      </c>
      <c r="C332" s="4">
        <v>20</v>
      </c>
      <c r="D332" s="8">
        <v>2.41</v>
      </c>
      <c r="E332" s="4">
        <v>20</v>
      </c>
      <c r="F332" s="8">
        <v>4.9800000000000004</v>
      </c>
      <c r="G332" s="4">
        <v>0</v>
      </c>
      <c r="H332" s="8">
        <v>0</v>
      </c>
      <c r="I332" s="4">
        <v>0</v>
      </c>
    </row>
    <row r="333" spans="1:9" x14ac:dyDescent="0.2">
      <c r="A333" s="2">
        <v>8</v>
      </c>
      <c r="B333" s="1" t="s">
        <v>115</v>
      </c>
      <c r="C333" s="4">
        <v>18</v>
      </c>
      <c r="D333" s="8">
        <v>2.17</v>
      </c>
      <c r="E333" s="4">
        <v>2</v>
      </c>
      <c r="F333" s="8">
        <v>0.5</v>
      </c>
      <c r="G333" s="4">
        <v>16</v>
      </c>
      <c r="H333" s="8">
        <v>3.8</v>
      </c>
      <c r="I333" s="4">
        <v>0</v>
      </c>
    </row>
    <row r="334" spans="1:9" x14ac:dyDescent="0.2">
      <c r="A334" s="2">
        <v>9</v>
      </c>
      <c r="B334" s="1" t="s">
        <v>155</v>
      </c>
      <c r="C334" s="4">
        <v>16</v>
      </c>
      <c r="D334" s="8">
        <v>1.93</v>
      </c>
      <c r="E334" s="4">
        <v>3</v>
      </c>
      <c r="F334" s="8">
        <v>0.75</v>
      </c>
      <c r="G334" s="4">
        <v>13</v>
      </c>
      <c r="H334" s="8">
        <v>3.09</v>
      </c>
      <c r="I334" s="4">
        <v>0</v>
      </c>
    </row>
    <row r="335" spans="1:9" x14ac:dyDescent="0.2">
      <c r="A335" s="2">
        <v>9</v>
      </c>
      <c r="B335" s="1" t="s">
        <v>125</v>
      </c>
      <c r="C335" s="4">
        <v>16</v>
      </c>
      <c r="D335" s="8">
        <v>1.93</v>
      </c>
      <c r="E335" s="4">
        <v>9</v>
      </c>
      <c r="F335" s="8">
        <v>2.2400000000000002</v>
      </c>
      <c r="G335" s="4">
        <v>6</v>
      </c>
      <c r="H335" s="8">
        <v>1.43</v>
      </c>
      <c r="I335" s="4">
        <v>0</v>
      </c>
    </row>
    <row r="336" spans="1:9" x14ac:dyDescent="0.2">
      <c r="A336" s="2">
        <v>9</v>
      </c>
      <c r="B336" s="1" t="s">
        <v>127</v>
      </c>
      <c r="C336" s="4">
        <v>16</v>
      </c>
      <c r="D336" s="8">
        <v>1.93</v>
      </c>
      <c r="E336" s="4">
        <v>13</v>
      </c>
      <c r="F336" s="8">
        <v>3.23</v>
      </c>
      <c r="G336" s="4">
        <v>3</v>
      </c>
      <c r="H336" s="8">
        <v>0.71</v>
      </c>
      <c r="I336" s="4">
        <v>0</v>
      </c>
    </row>
    <row r="337" spans="1:9" x14ac:dyDescent="0.2">
      <c r="A337" s="2">
        <v>12</v>
      </c>
      <c r="B337" s="1" t="s">
        <v>121</v>
      </c>
      <c r="C337" s="4">
        <v>15</v>
      </c>
      <c r="D337" s="8">
        <v>1.81</v>
      </c>
      <c r="E337" s="4">
        <v>4</v>
      </c>
      <c r="F337" s="8">
        <v>1</v>
      </c>
      <c r="G337" s="4">
        <v>11</v>
      </c>
      <c r="H337" s="8">
        <v>2.61</v>
      </c>
      <c r="I337" s="4">
        <v>0</v>
      </c>
    </row>
    <row r="338" spans="1:9" x14ac:dyDescent="0.2">
      <c r="A338" s="2">
        <v>12</v>
      </c>
      <c r="B338" s="1" t="s">
        <v>143</v>
      </c>
      <c r="C338" s="4">
        <v>15</v>
      </c>
      <c r="D338" s="8">
        <v>1.81</v>
      </c>
      <c r="E338" s="4">
        <v>13</v>
      </c>
      <c r="F338" s="8">
        <v>3.23</v>
      </c>
      <c r="G338" s="4">
        <v>2</v>
      </c>
      <c r="H338" s="8">
        <v>0.48</v>
      </c>
      <c r="I338" s="4">
        <v>0</v>
      </c>
    </row>
    <row r="339" spans="1:9" x14ac:dyDescent="0.2">
      <c r="A339" s="2">
        <v>14</v>
      </c>
      <c r="B339" s="1" t="s">
        <v>154</v>
      </c>
      <c r="C339" s="4">
        <v>12</v>
      </c>
      <c r="D339" s="8">
        <v>1.44</v>
      </c>
      <c r="E339" s="4">
        <v>6</v>
      </c>
      <c r="F339" s="8">
        <v>1.49</v>
      </c>
      <c r="G339" s="4">
        <v>6</v>
      </c>
      <c r="H339" s="8">
        <v>1.43</v>
      </c>
      <c r="I339" s="4">
        <v>0</v>
      </c>
    </row>
    <row r="340" spans="1:9" x14ac:dyDescent="0.2">
      <c r="A340" s="2">
        <v>14</v>
      </c>
      <c r="B340" s="1" t="s">
        <v>141</v>
      </c>
      <c r="C340" s="4">
        <v>12</v>
      </c>
      <c r="D340" s="8">
        <v>1.44</v>
      </c>
      <c r="E340" s="4">
        <v>3</v>
      </c>
      <c r="F340" s="8">
        <v>0.75</v>
      </c>
      <c r="G340" s="4">
        <v>9</v>
      </c>
      <c r="H340" s="8">
        <v>2.14</v>
      </c>
      <c r="I340" s="4">
        <v>0</v>
      </c>
    </row>
    <row r="341" spans="1:9" x14ac:dyDescent="0.2">
      <c r="A341" s="2">
        <v>14</v>
      </c>
      <c r="B341" s="1" t="s">
        <v>156</v>
      </c>
      <c r="C341" s="4">
        <v>12</v>
      </c>
      <c r="D341" s="8">
        <v>1.44</v>
      </c>
      <c r="E341" s="4">
        <v>6</v>
      </c>
      <c r="F341" s="8">
        <v>1.49</v>
      </c>
      <c r="G341" s="4">
        <v>6</v>
      </c>
      <c r="H341" s="8">
        <v>1.43</v>
      </c>
      <c r="I341" s="4">
        <v>0</v>
      </c>
    </row>
    <row r="342" spans="1:9" x14ac:dyDescent="0.2">
      <c r="A342" s="2">
        <v>14</v>
      </c>
      <c r="B342" s="1" t="s">
        <v>157</v>
      </c>
      <c r="C342" s="4">
        <v>12</v>
      </c>
      <c r="D342" s="8">
        <v>1.44</v>
      </c>
      <c r="E342" s="4">
        <v>0</v>
      </c>
      <c r="F342" s="8">
        <v>0</v>
      </c>
      <c r="G342" s="4">
        <v>12</v>
      </c>
      <c r="H342" s="8">
        <v>2.85</v>
      </c>
      <c r="I342" s="4">
        <v>0</v>
      </c>
    </row>
    <row r="343" spans="1:9" x14ac:dyDescent="0.2">
      <c r="A343" s="2">
        <v>14</v>
      </c>
      <c r="B343" s="1" t="s">
        <v>130</v>
      </c>
      <c r="C343" s="4">
        <v>12</v>
      </c>
      <c r="D343" s="8">
        <v>1.44</v>
      </c>
      <c r="E343" s="4">
        <v>3</v>
      </c>
      <c r="F343" s="8">
        <v>0.75</v>
      </c>
      <c r="G343" s="4">
        <v>9</v>
      </c>
      <c r="H343" s="8">
        <v>2.14</v>
      </c>
      <c r="I343" s="4">
        <v>0</v>
      </c>
    </row>
    <row r="344" spans="1:9" x14ac:dyDescent="0.2">
      <c r="A344" s="2">
        <v>14</v>
      </c>
      <c r="B344" s="1" t="s">
        <v>151</v>
      </c>
      <c r="C344" s="4">
        <v>12</v>
      </c>
      <c r="D344" s="8">
        <v>1.44</v>
      </c>
      <c r="E344" s="4">
        <v>1</v>
      </c>
      <c r="F344" s="8">
        <v>0.25</v>
      </c>
      <c r="G344" s="4">
        <v>9</v>
      </c>
      <c r="H344" s="8">
        <v>2.14</v>
      </c>
      <c r="I344" s="4">
        <v>2</v>
      </c>
    </row>
    <row r="345" spans="1:9" x14ac:dyDescent="0.2">
      <c r="A345" s="2">
        <v>20</v>
      </c>
      <c r="B345" s="1" t="s">
        <v>153</v>
      </c>
      <c r="C345" s="4">
        <v>11</v>
      </c>
      <c r="D345" s="8">
        <v>1.32</v>
      </c>
      <c r="E345" s="4">
        <v>6</v>
      </c>
      <c r="F345" s="8">
        <v>1.49</v>
      </c>
      <c r="G345" s="4">
        <v>5</v>
      </c>
      <c r="H345" s="8">
        <v>1.19</v>
      </c>
      <c r="I345" s="4">
        <v>0</v>
      </c>
    </row>
    <row r="346" spans="1:9" x14ac:dyDescent="0.2">
      <c r="A346" s="2">
        <v>20</v>
      </c>
      <c r="B346" s="1" t="s">
        <v>146</v>
      </c>
      <c r="C346" s="4">
        <v>11</v>
      </c>
      <c r="D346" s="8">
        <v>1.32</v>
      </c>
      <c r="E346" s="4">
        <v>3</v>
      </c>
      <c r="F346" s="8">
        <v>0.75</v>
      </c>
      <c r="G346" s="4">
        <v>8</v>
      </c>
      <c r="H346" s="8">
        <v>1.9</v>
      </c>
      <c r="I346" s="4">
        <v>0</v>
      </c>
    </row>
    <row r="347" spans="1:9" x14ac:dyDescent="0.2">
      <c r="A347" s="2">
        <v>20</v>
      </c>
      <c r="B347" s="1" t="s">
        <v>128</v>
      </c>
      <c r="C347" s="4">
        <v>11</v>
      </c>
      <c r="D347" s="8">
        <v>1.32</v>
      </c>
      <c r="E347" s="4">
        <v>11</v>
      </c>
      <c r="F347" s="8">
        <v>2.74</v>
      </c>
      <c r="G347" s="4">
        <v>0</v>
      </c>
      <c r="H347" s="8">
        <v>0</v>
      </c>
      <c r="I347" s="4">
        <v>0</v>
      </c>
    </row>
    <row r="348" spans="1:9" x14ac:dyDescent="0.2">
      <c r="A348" s="1"/>
      <c r="C348" s="4"/>
      <c r="D348" s="8"/>
      <c r="E348" s="4"/>
      <c r="F348" s="8"/>
      <c r="G348" s="4"/>
      <c r="H348" s="8"/>
      <c r="I348" s="4"/>
    </row>
    <row r="349" spans="1:9" x14ac:dyDescent="0.2">
      <c r="A349" s="1" t="s">
        <v>15</v>
      </c>
      <c r="C349" s="4"/>
      <c r="D349" s="8"/>
      <c r="E349" s="4"/>
      <c r="F349" s="8"/>
      <c r="G349" s="4"/>
      <c r="H349" s="8"/>
      <c r="I349" s="4"/>
    </row>
    <row r="350" spans="1:9" x14ac:dyDescent="0.2">
      <c r="A350" s="2">
        <v>1</v>
      </c>
      <c r="B350" s="1" t="s">
        <v>149</v>
      </c>
      <c r="C350" s="4">
        <v>35</v>
      </c>
      <c r="D350" s="8">
        <v>8.2200000000000006</v>
      </c>
      <c r="E350" s="4">
        <v>29</v>
      </c>
      <c r="F350" s="8">
        <v>10.43</v>
      </c>
      <c r="G350" s="4">
        <v>6</v>
      </c>
      <c r="H350" s="8">
        <v>4.3499999999999996</v>
      </c>
      <c r="I350" s="4">
        <v>0</v>
      </c>
    </row>
    <row r="351" spans="1:9" x14ac:dyDescent="0.2">
      <c r="A351" s="2">
        <v>2</v>
      </c>
      <c r="B351" s="1" t="s">
        <v>124</v>
      </c>
      <c r="C351" s="4">
        <v>25</v>
      </c>
      <c r="D351" s="8">
        <v>5.87</v>
      </c>
      <c r="E351" s="4">
        <v>21</v>
      </c>
      <c r="F351" s="8">
        <v>7.55</v>
      </c>
      <c r="G351" s="4">
        <v>3</v>
      </c>
      <c r="H351" s="8">
        <v>2.17</v>
      </c>
      <c r="I351" s="4">
        <v>0</v>
      </c>
    </row>
    <row r="352" spans="1:9" x14ac:dyDescent="0.2">
      <c r="A352" s="2">
        <v>3</v>
      </c>
      <c r="B352" s="1" t="s">
        <v>132</v>
      </c>
      <c r="C352" s="4">
        <v>22</v>
      </c>
      <c r="D352" s="8">
        <v>5.16</v>
      </c>
      <c r="E352" s="4">
        <v>22</v>
      </c>
      <c r="F352" s="8">
        <v>7.91</v>
      </c>
      <c r="G352" s="4">
        <v>0</v>
      </c>
      <c r="H352" s="8">
        <v>0</v>
      </c>
      <c r="I352" s="4">
        <v>0</v>
      </c>
    </row>
    <row r="353" spans="1:9" x14ac:dyDescent="0.2">
      <c r="A353" s="2">
        <v>4</v>
      </c>
      <c r="B353" s="1" t="s">
        <v>131</v>
      </c>
      <c r="C353" s="4">
        <v>20</v>
      </c>
      <c r="D353" s="8">
        <v>4.6900000000000004</v>
      </c>
      <c r="E353" s="4">
        <v>20</v>
      </c>
      <c r="F353" s="8">
        <v>7.19</v>
      </c>
      <c r="G353" s="4">
        <v>0</v>
      </c>
      <c r="H353" s="8">
        <v>0</v>
      </c>
      <c r="I353" s="4">
        <v>0</v>
      </c>
    </row>
    <row r="354" spans="1:9" x14ac:dyDescent="0.2">
      <c r="A354" s="2">
        <v>5</v>
      </c>
      <c r="B354" s="1" t="s">
        <v>116</v>
      </c>
      <c r="C354" s="4">
        <v>13</v>
      </c>
      <c r="D354" s="8">
        <v>3.05</v>
      </c>
      <c r="E354" s="4">
        <v>5</v>
      </c>
      <c r="F354" s="8">
        <v>1.8</v>
      </c>
      <c r="G354" s="4">
        <v>8</v>
      </c>
      <c r="H354" s="8">
        <v>5.8</v>
      </c>
      <c r="I354" s="4">
        <v>0</v>
      </c>
    </row>
    <row r="355" spans="1:9" x14ac:dyDescent="0.2">
      <c r="A355" s="2">
        <v>6</v>
      </c>
      <c r="B355" s="1" t="s">
        <v>115</v>
      </c>
      <c r="C355" s="4">
        <v>11</v>
      </c>
      <c r="D355" s="8">
        <v>2.58</v>
      </c>
      <c r="E355" s="4">
        <v>1</v>
      </c>
      <c r="F355" s="8">
        <v>0.36</v>
      </c>
      <c r="G355" s="4">
        <v>10</v>
      </c>
      <c r="H355" s="8">
        <v>7.25</v>
      </c>
      <c r="I355" s="4">
        <v>0</v>
      </c>
    </row>
    <row r="356" spans="1:9" x14ac:dyDescent="0.2">
      <c r="A356" s="2">
        <v>6</v>
      </c>
      <c r="B356" s="1" t="s">
        <v>128</v>
      </c>
      <c r="C356" s="4">
        <v>11</v>
      </c>
      <c r="D356" s="8">
        <v>2.58</v>
      </c>
      <c r="E356" s="4">
        <v>11</v>
      </c>
      <c r="F356" s="8">
        <v>3.96</v>
      </c>
      <c r="G356" s="4">
        <v>0</v>
      </c>
      <c r="H356" s="8">
        <v>0</v>
      </c>
      <c r="I356" s="4">
        <v>0</v>
      </c>
    </row>
    <row r="357" spans="1:9" x14ac:dyDescent="0.2">
      <c r="A357" s="2">
        <v>8</v>
      </c>
      <c r="B357" s="1" t="s">
        <v>119</v>
      </c>
      <c r="C357" s="4">
        <v>10</v>
      </c>
      <c r="D357" s="8">
        <v>2.35</v>
      </c>
      <c r="E357" s="4">
        <v>5</v>
      </c>
      <c r="F357" s="8">
        <v>1.8</v>
      </c>
      <c r="G357" s="4">
        <v>5</v>
      </c>
      <c r="H357" s="8">
        <v>3.62</v>
      </c>
      <c r="I357" s="4">
        <v>0</v>
      </c>
    </row>
    <row r="358" spans="1:9" x14ac:dyDescent="0.2">
      <c r="A358" s="2">
        <v>8</v>
      </c>
      <c r="B358" s="1" t="s">
        <v>127</v>
      </c>
      <c r="C358" s="4">
        <v>10</v>
      </c>
      <c r="D358" s="8">
        <v>2.35</v>
      </c>
      <c r="E358" s="4">
        <v>8</v>
      </c>
      <c r="F358" s="8">
        <v>2.88</v>
      </c>
      <c r="G358" s="4">
        <v>2</v>
      </c>
      <c r="H358" s="8">
        <v>1.45</v>
      </c>
      <c r="I358" s="4">
        <v>0</v>
      </c>
    </row>
    <row r="359" spans="1:9" x14ac:dyDescent="0.2">
      <c r="A359" s="2">
        <v>10</v>
      </c>
      <c r="B359" s="1" t="s">
        <v>126</v>
      </c>
      <c r="C359" s="4">
        <v>9</v>
      </c>
      <c r="D359" s="8">
        <v>2.11</v>
      </c>
      <c r="E359" s="4">
        <v>8</v>
      </c>
      <c r="F359" s="8">
        <v>2.88</v>
      </c>
      <c r="G359" s="4">
        <v>1</v>
      </c>
      <c r="H359" s="8">
        <v>0.72</v>
      </c>
      <c r="I359" s="4">
        <v>0</v>
      </c>
    </row>
    <row r="360" spans="1:9" x14ac:dyDescent="0.2">
      <c r="A360" s="2">
        <v>10</v>
      </c>
      <c r="B360" s="1" t="s">
        <v>133</v>
      </c>
      <c r="C360" s="4">
        <v>9</v>
      </c>
      <c r="D360" s="8">
        <v>2.11</v>
      </c>
      <c r="E360" s="4">
        <v>8</v>
      </c>
      <c r="F360" s="8">
        <v>2.88</v>
      </c>
      <c r="G360" s="4">
        <v>1</v>
      </c>
      <c r="H360" s="8">
        <v>0.72</v>
      </c>
      <c r="I360" s="4">
        <v>0</v>
      </c>
    </row>
    <row r="361" spans="1:9" x14ac:dyDescent="0.2">
      <c r="A361" s="2">
        <v>12</v>
      </c>
      <c r="B361" s="1" t="s">
        <v>145</v>
      </c>
      <c r="C361" s="4">
        <v>7</v>
      </c>
      <c r="D361" s="8">
        <v>1.64</v>
      </c>
      <c r="E361" s="4">
        <v>4</v>
      </c>
      <c r="F361" s="8">
        <v>1.44</v>
      </c>
      <c r="G361" s="4">
        <v>3</v>
      </c>
      <c r="H361" s="8">
        <v>2.17</v>
      </c>
      <c r="I361" s="4">
        <v>0</v>
      </c>
    </row>
    <row r="362" spans="1:9" x14ac:dyDescent="0.2">
      <c r="A362" s="2">
        <v>12</v>
      </c>
      <c r="B362" s="1" t="s">
        <v>118</v>
      </c>
      <c r="C362" s="4">
        <v>7</v>
      </c>
      <c r="D362" s="8">
        <v>1.64</v>
      </c>
      <c r="E362" s="4">
        <v>5</v>
      </c>
      <c r="F362" s="8">
        <v>1.8</v>
      </c>
      <c r="G362" s="4">
        <v>2</v>
      </c>
      <c r="H362" s="8">
        <v>1.45</v>
      </c>
      <c r="I362" s="4">
        <v>0</v>
      </c>
    </row>
    <row r="363" spans="1:9" x14ac:dyDescent="0.2">
      <c r="A363" s="2">
        <v>12</v>
      </c>
      <c r="B363" s="1" t="s">
        <v>140</v>
      </c>
      <c r="C363" s="4">
        <v>7</v>
      </c>
      <c r="D363" s="8">
        <v>1.64</v>
      </c>
      <c r="E363" s="4">
        <v>3</v>
      </c>
      <c r="F363" s="8">
        <v>1.08</v>
      </c>
      <c r="G363" s="4">
        <v>4</v>
      </c>
      <c r="H363" s="8">
        <v>2.9</v>
      </c>
      <c r="I363" s="4">
        <v>0</v>
      </c>
    </row>
    <row r="364" spans="1:9" x14ac:dyDescent="0.2">
      <c r="A364" s="2">
        <v>12</v>
      </c>
      <c r="B364" s="1" t="s">
        <v>125</v>
      </c>
      <c r="C364" s="4">
        <v>7</v>
      </c>
      <c r="D364" s="8">
        <v>1.64</v>
      </c>
      <c r="E364" s="4">
        <v>5</v>
      </c>
      <c r="F364" s="8">
        <v>1.8</v>
      </c>
      <c r="G364" s="4">
        <v>1</v>
      </c>
      <c r="H364" s="8">
        <v>0.72</v>
      </c>
      <c r="I364" s="4">
        <v>0</v>
      </c>
    </row>
    <row r="365" spans="1:9" x14ac:dyDescent="0.2">
      <c r="A365" s="2">
        <v>16</v>
      </c>
      <c r="B365" s="1" t="s">
        <v>141</v>
      </c>
      <c r="C365" s="4">
        <v>6</v>
      </c>
      <c r="D365" s="8">
        <v>1.41</v>
      </c>
      <c r="E365" s="4">
        <v>4</v>
      </c>
      <c r="F365" s="8">
        <v>1.44</v>
      </c>
      <c r="G365" s="4">
        <v>2</v>
      </c>
      <c r="H365" s="8">
        <v>1.45</v>
      </c>
      <c r="I365" s="4">
        <v>0</v>
      </c>
    </row>
    <row r="366" spans="1:9" x14ac:dyDescent="0.2">
      <c r="A366" s="2">
        <v>16</v>
      </c>
      <c r="B366" s="1" t="s">
        <v>120</v>
      </c>
      <c r="C366" s="4">
        <v>6</v>
      </c>
      <c r="D366" s="8">
        <v>1.41</v>
      </c>
      <c r="E366" s="4">
        <v>3</v>
      </c>
      <c r="F366" s="8">
        <v>1.08</v>
      </c>
      <c r="G366" s="4">
        <v>3</v>
      </c>
      <c r="H366" s="8">
        <v>2.17</v>
      </c>
      <c r="I366" s="4">
        <v>0</v>
      </c>
    </row>
    <row r="367" spans="1:9" x14ac:dyDescent="0.2">
      <c r="A367" s="2">
        <v>16</v>
      </c>
      <c r="B367" s="1" t="s">
        <v>158</v>
      </c>
      <c r="C367" s="4">
        <v>6</v>
      </c>
      <c r="D367" s="8">
        <v>1.41</v>
      </c>
      <c r="E367" s="4">
        <v>1</v>
      </c>
      <c r="F367" s="8">
        <v>0.36</v>
      </c>
      <c r="G367" s="4">
        <v>5</v>
      </c>
      <c r="H367" s="8">
        <v>3.62</v>
      </c>
      <c r="I367" s="4">
        <v>0</v>
      </c>
    </row>
    <row r="368" spans="1:9" x14ac:dyDescent="0.2">
      <c r="A368" s="2">
        <v>16</v>
      </c>
      <c r="B368" s="1" t="s">
        <v>123</v>
      </c>
      <c r="C368" s="4">
        <v>6</v>
      </c>
      <c r="D368" s="8">
        <v>1.41</v>
      </c>
      <c r="E368" s="4">
        <v>4</v>
      </c>
      <c r="F368" s="8">
        <v>1.44</v>
      </c>
      <c r="G368" s="4">
        <v>2</v>
      </c>
      <c r="H368" s="8">
        <v>1.45</v>
      </c>
      <c r="I368" s="4">
        <v>0</v>
      </c>
    </row>
    <row r="369" spans="1:9" x14ac:dyDescent="0.2">
      <c r="A369" s="2">
        <v>16</v>
      </c>
      <c r="B369" s="1" t="s">
        <v>150</v>
      </c>
      <c r="C369" s="4">
        <v>6</v>
      </c>
      <c r="D369" s="8">
        <v>1.41</v>
      </c>
      <c r="E369" s="4">
        <v>4</v>
      </c>
      <c r="F369" s="8">
        <v>1.44</v>
      </c>
      <c r="G369" s="4">
        <v>2</v>
      </c>
      <c r="H369" s="8">
        <v>1.45</v>
      </c>
      <c r="I369" s="4">
        <v>0</v>
      </c>
    </row>
    <row r="370" spans="1:9" x14ac:dyDescent="0.2">
      <c r="A370" s="2">
        <v>16</v>
      </c>
      <c r="B370" s="1" t="s">
        <v>130</v>
      </c>
      <c r="C370" s="4">
        <v>6</v>
      </c>
      <c r="D370" s="8">
        <v>1.41</v>
      </c>
      <c r="E370" s="4">
        <v>4</v>
      </c>
      <c r="F370" s="8">
        <v>1.44</v>
      </c>
      <c r="G370" s="4">
        <v>2</v>
      </c>
      <c r="H370" s="8">
        <v>1.45</v>
      </c>
      <c r="I370" s="4">
        <v>0</v>
      </c>
    </row>
    <row r="371" spans="1:9" x14ac:dyDescent="0.2">
      <c r="A371" s="2">
        <v>16</v>
      </c>
      <c r="B371" s="1" t="s">
        <v>137</v>
      </c>
      <c r="C371" s="4">
        <v>6</v>
      </c>
      <c r="D371" s="8">
        <v>1.41</v>
      </c>
      <c r="E371" s="4">
        <v>0</v>
      </c>
      <c r="F371" s="8">
        <v>0</v>
      </c>
      <c r="G371" s="4">
        <v>6</v>
      </c>
      <c r="H371" s="8">
        <v>4.3499999999999996</v>
      </c>
      <c r="I371" s="4">
        <v>0</v>
      </c>
    </row>
    <row r="372" spans="1:9" x14ac:dyDescent="0.2">
      <c r="A372" s="2">
        <v>16</v>
      </c>
      <c r="B372" s="1" t="s">
        <v>143</v>
      </c>
      <c r="C372" s="4">
        <v>6</v>
      </c>
      <c r="D372" s="8">
        <v>1.41</v>
      </c>
      <c r="E372" s="4">
        <v>5</v>
      </c>
      <c r="F372" s="8">
        <v>1.8</v>
      </c>
      <c r="G372" s="4">
        <v>1</v>
      </c>
      <c r="H372" s="8">
        <v>0.72</v>
      </c>
      <c r="I372" s="4">
        <v>0</v>
      </c>
    </row>
    <row r="373" spans="1:9" x14ac:dyDescent="0.2">
      <c r="A373" s="1"/>
      <c r="C373" s="4"/>
      <c r="D373" s="8"/>
      <c r="E373" s="4"/>
      <c r="F373" s="8"/>
      <c r="G373" s="4"/>
      <c r="H373" s="8"/>
      <c r="I373" s="4"/>
    </row>
    <row r="374" spans="1:9" x14ac:dyDescent="0.2">
      <c r="A374" s="1" t="s">
        <v>16</v>
      </c>
      <c r="C374" s="4"/>
      <c r="D374" s="8"/>
      <c r="E374" s="4"/>
      <c r="F374" s="8"/>
      <c r="G374" s="4"/>
      <c r="H374" s="8"/>
      <c r="I374" s="4"/>
    </row>
    <row r="375" spans="1:9" x14ac:dyDescent="0.2">
      <c r="A375" s="2">
        <v>1</v>
      </c>
      <c r="B375" s="1" t="s">
        <v>131</v>
      </c>
      <c r="C375" s="4">
        <v>11</v>
      </c>
      <c r="D375" s="8">
        <v>5.98</v>
      </c>
      <c r="E375" s="4">
        <v>11</v>
      </c>
      <c r="F375" s="8">
        <v>8.8699999999999992</v>
      </c>
      <c r="G375" s="4">
        <v>0</v>
      </c>
      <c r="H375" s="8">
        <v>0</v>
      </c>
      <c r="I375" s="4">
        <v>0</v>
      </c>
    </row>
    <row r="376" spans="1:9" x14ac:dyDescent="0.2">
      <c r="A376" s="2">
        <v>2</v>
      </c>
      <c r="B376" s="1" t="s">
        <v>119</v>
      </c>
      <c r="C376" s="4">
        <v>10</v>
      </c>
      <c r="D376" s="8">
        <v>5.43</v>
      </c>
      <c r="E376" s="4">
        <v>8</v>
      </c>
      <c r="F376" s="8">
        <v>6.45</v>
      </c>
      <c r="G376" s="4">
        <v>2</v>
      </c>
      <c r="H376" s="8">
        <v>3.64</v>
      </c>
      <c r="I376" s="4">
        <v>0</v>
      </c>
    </row>
    <row r="377" spans="1:9" x14ac:dyDescent="0.2">
      <c r="A377" s="2">
        <v>2</v>
      </c>
      <c r="B377" s="1" t="s">
        <v>124</v>
      </c>
      <c r="C377" s="4">
        <v>10</v>
      </c>
      <c r="D377" s="8">
        <v>5.43</v>
      </c>
      <c r="E377" s="4">
        <v>9</v>
      </c>
      <c r="F377" s="8">
        <v>7.26</v>
      </c>
      <c r="G377" s="4">
        <v>1</v>
      </c>
      <c r="H377" s="8">
        <v>1.82</v>
      </c>
      <c r="I377" s="4">
        <v>0</v>
      </c>
    </row>
    <row r="378" spans="1:9" x14ac:dyDescent="0.2">
      <c r="A378" s="2">
        <v>4</v>
      </c>
      <c r="B378" s="1" t="s">
        <v>116</v>
      </c>
      <c r="C378" s="4">
        <v>7</v>
      </c>
      <c r="D378" s="8">
        <v>3.8</v>
      </c>
      <c r="E378" s="4">
        <v>4</v>
      </c>
      <c r="F378" s="8">
        <v>3.23</v>
      </c>
      <c r="G378" s="4">
        <v>3</v>
      </c>
      <c r="H378" s="8">
        <v>5.45</v>
      </c>
      <c r="I378" s="4">
        <v>0</v>
      </c>
    </row>
    <row r="379" spans="1:9" x14ac:dyDescent="0.2">
      <c r="A379" s="2">
        <v>4</v>
      </c>
      <c r="B379" s="1" t="s">
        <v>132</v>
      </c>
      <c r="C379" s="4">
        <v>7</v>
      </c>
      <c r="D379" s="8">
        <v>3.8</v>
      </c>
      <c r="E379" s="4">
        <v>7</v>
      </c>
      <c r="F379" s="8">
        <v>5.65</v>
      </c>
      <c r="G379" s="4">
        <v>0</v>
      </c>
      <c r="H379" s="8">
        <v>0</v>
      </c>
      <c r="I379" s="4">
        <v>0</v>
      </c>
    </row>
    <row r="380" spans="1:9" x14ac:dyDescent="0.2">
      <c r="A380" s="2">
        <v>6</v>
      </c>
      <c r="B380" s="1" t="s">
        <v>121</v>
      </c>
      <c r="C380" s="4">
        <v>6</v>
      </c>
      <c r="D380" s="8">
        <v>3.26</v>
      </c>
      <c r="E380" s="4">
        <v>4</v>
      </c>
      <c r="F380" s="8">
        <v>3.23</v>
      </c>
      <c r="G380" s="4">
        <v>2</v>
      </c>
      <c r="H380" s="8">
        <v>3.64</v>
      </c>
      <c r="I380" s="4">
        <v>0</v>
      </c>
    </row>
    <row r="381" spans="1:9" x14ac:dyDescent="0.2">
      <c r="A381" s="2">
        <v>6</v>
      </c>
      <c r="B381" s="1" t="s">
        <v>126</v>
      </c>
      <c r="C381" s="4">
        <v>6</v>
      </c>
      <c r="D381" s="8">
        <v>3.26</v>
      </c>
      <c r="E381" s="4">
        <v>3</v>
      </c>
      <c r="F381" s="8">
        <v>2.42</v>
      </c>
      <c r="G381" s="4">
        <v>3</v>
      </c>
      <c r="H381" s="8">
        <v>5.45</v>
      </c>
      <c r="I381" s="4">
        <v>0</v>
      </c>
    </row>
    <row r="382" spans="1:9" x14ac:dyDescent="0.2">
      <c r="A382" s="2">
        <v>8</v>
      </c>
      <c r="B382" s="1" t="s">
        <v>115</v>
      </c>
      <c r="C382" s="4">
        <v>4</v>
      </c>
      <c r="D382" s="8">
        <v>2.17</v>
      </c>
      <c r="E382" s="4">
        <v>1</v>
      </c>
      <c r="F382" s="8">
        <v>0.81</v>
      </c>
      <c r="G382" s="4">
        <v>3</v>
      </c>
      <c r="H382" s="8">
        <v>5.45</v>
      </c>
      <c r="I382" s="4">
        <v>0</v>
      </c>
    </row>
    <row r="383" spans="1:9" x14ac:dyDescent="0.2">
      <c r="A383" s="2">
        <v>8</v>
      </c>
      <c r="B383" s="1" t="s">
        <v>159</v>
      </c>
      <c r="C383" s="4">
        <v>4</v>
      </c>
      <c r="D383" s="8">
        <v>2.17</v>
      </c>
      <c r="E383" s="4">
        <v>1</v>
      </c>
      <c r="F383" s="8">
        <v>0.81</v>
      </c>
      <c r="G383" s="4">
        <v>3</v>
      </c>
      <c r="H383" s="8">
        <v>5.45</v>
      </c>
      <c r="I383" s="4">
        <v>0</v>
      </c>
    </row>
    <row r="384" spans="1:9" x14ac:dyDescent="0.2">
      <c r="A384" s="2">
        <v>8</v>
      </c>
      <c r="B384" s="1" t="s">
        <v>118</v>
      </c>
      <c r="C384" s="4">
        <v>4</v>
      </c>
      <c r="D384" s="8">
        <v>2.17</v>
      </c>
      <c r="E384" s="4">
        <v>4</v>
      </c>
      <c r="F384" s="8">
        <v>3.23</v>
      </c>
      <c r="G384" s="4">
        <v>0</v>
      </c>
      <c r="H384" s="8">
        <v>0</v>
      </c>
      <c r="I384" s="4">
        <v>0</v>
      </c>
    </row>
    <row r="385" spans="1:9" x14ac:dyDescent="0.2">
      <c r="A385" s="2">
        <v>8</v>
      </c>
      <c r="B385" s="1" t="s">
        <v>122</v>
      </c>
      <c r="C385" s="4">
        <v>4</v>
      </c>
      <c r="D385" s="8">
        <v>2.17</v>
      </c>
      <c r="E385" s="4">
        <v>4</v>
      </c>
      <c r="F385" s="8">
        <v>3.23</v>
      </c>
      <c r="G385" s="4">
        <v>0</v>
      </c>
      <c r="H385" s="8">
        <v>0</v>
      </c>
      <c r="I385" s="4">
        <v>0</v>
      </c>
    </row>
    <row r="386" spans="1:9" x14ac:dyDescent="0.2">
      <c r="A386" s="2">
        <v>8</v>
      </c>
      <c r="B386" s="1" t="s">
        <v>137</v>
      </c>
      <c r="C386" s="4">
        <v>4</v>
      </c>
      <c r="D386" s="8">
        <v>2.17</v>
      </c>
      <c r="E386" s="4">
        <v>0</v>
      </c>
      <c r="F386" s="8">
        <v>0</v>
      </c>
      <c r="G386" s="4">
        <v>4</v>
      </c>
      <c r="H386" s="8">
        <v>7.27</v>
      </c>
      <c r="I386" s="4">
        <v>0</v>
      </c>
    </row>
    <row r="387" spans="1:9" x14ac:dyDescent="0.2">
      <c r="A387" s="2">
        <v>13</v>
      </c>
      <c r="B387" s="1" t="s">
        <v>135</v>
      </c>
      <c r="C387" s="4">
        <v>3</v>
      </c>
      <c r="D387" s="8">
        <v>1.63</v>
      </c>
      <c r="E387" s="4">
        <v>2</v>
      </c>
      <c r="F387" s="8">
        <v>1.61</v>
      </c>
      <c r="G387" s="4">
        <v>1</v>
      </c>
      <c r="H387" s="8">
        <v>1.82</v>
      </c>
      <c r="I387" s="4">
        <v>0</v>
      </c>
    </row>
    <row r="388" spans="1:9" x14ac:dyDescent="0.2">
      <c r="A388" s="2">
        <v>13</v>
      </c>
      <c r="B388" s="1" t="s">
        <v>144</v>
      </c>
      <c r="C388" s="4">
        <v>3</v>
      </c>
      <c r="D388" s="8">
        <v>1.63</v>
      </c>
      <c r="E388" s="4">
        <v>3</v>
      </c>
      <c r="F388" s="8">
        <v>2.42</v>
      </c>
      <c r="G388" s="4">
        <v>0</v>
      </c>
      <c r="H388" s="8">
        <v>0</v>
      </c>
      <c r="I388" s="4">
        <v>0</v>
      </c>
    </row>
    <row r="389" spans="1:9" x14ac:dyDescent="0.2">
      <c r="A389" s="2">
        <v>13</v>
      </c>
      <c r="B389" s="1" t="s">
        <v>139</v>
      </c>
      <c r="C389" s="4">
        <v>3</v>
      </c>
      <c r="D389" s="8">
        <v>1.63</v>
      </c>
      <c r="E389" s="4">
        <v>2</v>
      </c>
      <c r="F389" s="8">
        <v>1.61</v>
      </c>
      <c r="G389" s="4">
        <v>1</v>
      </c>
      <c r="H389" s="8">
        <v>1.82</v>
      </c>
      <c r="I389" s="4">
        <v>0</v>
      </c>
    </row>
    <row r="390" spans="1:9" x14ac:dyDescent="0.2">
      <c r="A390" s="2">
        <v>13</v>
      </c>
      <c r="B390" s="1" t="s">
        <v>152</v>
      </c>
      <c r="C390" s="4">
        <v>3</v>
      </c>
      <c r="D390" s="8">
        <v>1.63</v>
      </c>
      <c r="E390" s="4">
        <v>3</v>
      </c>
      <c r="F390" s="8">
        <v>2.42</v>
      </c>
      <c r="G390" s="4">
        <v>0</v>
      </c>
      <c r="H390" s="8">
        <v>0</v>
      </c>
      <c r="I390" s="4">
        <v>0</v>
      </c>
    </row>
    <row r="391" spans="1:9" x14ac:dyDescent="0.2">
      <c r="A391" s="2">
        <v>13</v>
      </c>
      <c r="B391" s="1" t="s">
        <v>140</v>
      </c>
      <c r="C391" s="4">
        <v>3</v>
      </c>
      <c r="D391" s="8">
        <v>1.63</v>
      </c>
      <c r="E391" s="4">
        <v>1</v>
      </c>
      <c r="F391" s="8">
        <v>0.81</v>
      </c>
      <c r="G391" s="4">
        <v>2</v>
      </c>
      <c r="H391" s="8">
        <v>3.64</v>
      </c>
      <c r="I391" s="4">
        <v>0</v>
      </c>
    </row>
    <row r="392" spans="1:9" x14ac:dyDescent="0.2">
      <c r="A392" s="2">
        <v>13</v>
      </c>
      <c r="B392" s="1" t="s">
        <v>160</v>
      </c>
      <c r="C392" s="4">
        <v>3</v>
      </c>
      <c r="D392" s="8">
        <v>1.63</v>
      </c>
      <c r="E392" s="4">
        <v>2</v>
      </c>
      <c r="F392" s="8">
        <v>1.61</v>
      </c>
      <c r="G392" s="4">
        <v>1</v>
      </c>
      <c r="H392" s="8">
        <v>1.82</v>
      </c>
      <c r="I392" s="4">
        <v>0</v>
      </c>
    </row>
    <row r="393" spans="1:9" x14ac:dyDescent="0.2">
      <c r="A393" s="2">
        <v>13</v>
      </c>
      <c r="B393" s="1" t="s">
        <v>161</v>
      </c>
      <c r="C393" s="4">
        <v>3</v>
      </c>
      <c r="D393" s="8">
        <v>1.63</v>
      </c>
      <c r="E393" s="4">
        <v>2</v>
      </c>
      <c r="F393" s="8">
        <v>1.61</v>
      </c>
      <c r="G393" s="4">
        <v>1</v>
      </c>
      <c r="H393" s="8">
        <v>1.82</v>
      </c>
      <c r="I393" s="4">
        <v>0</v>
      </c>
    </row>
    <row r="394" spans="1:9" x14ac:dyDescent="0.2">
      <c r="A394" s="2">
        <v>13</v>
      </c>
      <c r="B394" s="1" t="s">
        <v>134</v>
      </c>
      <c r="C394" s="4">
        <v>3</v>
      </c>
      <c r="D394" s="8">
        <v>1.63</v>
      </c>
      <c r="E394" s="4">
        <v>3</v>
      </c>
      <c r="F394" s="8">
        <v>2.42</v>
      </c>
      <c r="G394" s="4">
        <v>0</v>
      </c>
      <c r="H394" s="8">
        <v>0</v>
      </c>
      <c r="I394" s="4">
        <v>0</v>
      </c>
    </row>
    <row r="395" spans="1:9" x14ac:dyDescent="0.2">
      <c r="A395" s="1"/>
      <c r="C395" s="4"/>
      <c r="D395" s="8"/>
      <c r="E395" s="4"/>
      <c r="F395" s="8"/>
      <c r="G395" s="4"/>
      <c r="H395" s="8"/>
      <c r="I395" s="4"/>
    </row>
    <row r="396" spans="1:9" x14ac:dyDescent="0.2">
      <c r="A396" s="1" t="s">
        <v>17</v>
      </c>
      <c r="C396" s="4"/>
      <c r="D396" s="8"/>
      <c r="E396" s="4"/>
      <c r="F396" s="8"/>
      <c r="G396" s="4"/>
      <c r="H396" s="8"/>
      <c r="I396" s="4"/>
    </row>
    <row r="397" spans="1:9" x14ac:dyDescent="0.2">
      <c r="A397" s="2">
        <v>1</v>
      </c>
      <c r="B397" s="1" t="s">
        <v>131</v>
      </c>
      <c r="C397" s="4">
        <v>20</v>
      </c>
      <c r="D397" s="8">
        <v>7.02</v>
      </c>
      <c r="E397" s="4">
        <v>20</v>
      </c>
      <c r="F397" s="8">
        <v>10.199999999999999</v>
      </c>
      <c r="G397" s="4">
        <v>0</v>
      </c>
      <c r="H397" s="8">
        <v>0</v>
      </c>
      <c r="I397" s="4">
        <v>0</v>
      </c>
    </row>
    <row r="398" spans="1:9" x14ac:dyDescent="0.2">
      <c r="A398" s="2">
        <v>2</v>
      </c>
      <c r="B398" s="1" t="s">
        <v>132</v>
      </c>
      <c r="C398" s="4">
        <v>17</v>
      </c>
      <c r="D398" s="8">
        <v>5.96</v>
      </c>
      <c r="E398" s="4">
        <v>17</v>
      </c>
      <c r="F398" s="8">
        <v>8.67</v>
      </c>
      <c r="G398" s="4">
        <v>0</v>
      </c>
      <c r="H398" s="8">
        <v>0</v>
      </c>
      <c r="I398" s="4">
        <v>0</v>
      </c>
    </row>
    <row r="399" spans="1:9" x14ac:dyDescent="0.2">
      <c r="A399" s="2">
        <v>3</v>
      </c>
      <c r="B399" s="1" t="s">
        <v>119</v>
      </c>
      <c r="C399" s="4">
        <v>8</v>
      </c>
      <c r="D399" s="8">
        <v>2.81</v>
      </c>
      <c r="E399" s="4">
        <v>7</v>
      </c>
      <c r="F399" s="8">
        <v>3.57</v>
      </c>
      <c r="G399" s="4">
        <v>1</v>
      </c>
      <c r="H399" s="8">
        <v>1.25</v>
      </c>
      <c r="I399" s="4">
        <v>0</v>
      </c>
    </row>
    <row r="400" spans="1:9" x14ac:dyDescent="0.2">
      <c r="A400" s="2">
        <v>3</v>
      </c>
      <c r="B400" s="1" t="s">
        <v>129</v>
      </c>
      <c r="C400" s="4">
        <v>8</v>
      </c>
      <c r="D400" s="8">
        <v>2.81</v>
      </c>
      <c r="E400" s="4">
        <v>8</v>
      </c>
      <c r="F400" s="8">
        <v>4.08</v>
      </c>
      <c r="G400" s="4">
        <v>0</v>
      </c>
      <c r="H400" s="8">
        <v>0</v>
      </c>
      <c r="I400" s="4">
        <v>0</v>
      </c>
    </row>
    <row r="401" spans="1:9" x14ac:dyDescent="0.2">
      <c r="A401" s="2">
        <v>5</v>
      </c>
      <c r="B401" s="1" t="s">
        <v>116</v>
      </c>
      <c r="C401" s="4">
        <v>7</v>
      </c>
      <c r="D401" s="8">
        <v>2.46</v>
      </c>
      <c r="E401" s="4">
        <v>3</v>
      </c>
      <c r="F401" s="8">
        <v>1.53</v>
      </c>
      <c r="G401" s="4">
        <v>4</v>
      </c>
      <c r="H401" s="8">
        <v>5</v>
      </c>
      <c r="I401" s="4">
        <v>0</v>
      </c>
    </row>
    <row r="402" spans="1:9" x14ac:dyDescent="0.2">
      <c r="A402" s="2">
        <v>5</v>
      </c>
      <c r="B402" s="1" t="s">
        <v>124</v>
      </c>
      <c r="C402" s="4">
        <v>7</v>
      </c>
      <c r="D402" s="8">
        <v>2.46</v>
      </c>
      <c r="E402" s="4">
        <v>4</v>
      </c>
      <c r="F402" s="8">
        <v>2.04</v>
      </c>
      <c r="G402" s="4">
        <v>3</v>
      </c>
      <c r="H402" s="8">
        <v>3.75</v>
      </c>
      <c r="I402" s="4">
        <v>0</v>
      </c>
    </row>
    <row r="403" spans="1:9" x14ac:dyDescent="0.2">
      <c r="A403" s="2">
        <v>5</v>
      </c>
      <c r="B403" s="1" t="s">
        <v>126</v>
      </c>
      <c r="C403" s="4">
        <v>7</v>
      </c>
      <c r="D403" s="8">
        <v>2.46</v>
      </c>
      <c r="E403" s="4">
        <v>4</v>
      </c>
      <c r="F403" s="8">
        <v>2.04</v>
      </c>
      <c r="G403" s="4">
        <v>3</v>
      </c>
      <c r="H403" s="8">
        <v>3.75</v>
      </c>
      <c r="I403" s="4">
        <v>0</v>
      </c>
    </row>
    <row r="404" spans="1:9" x14ac:dyDescent="0.2">
      <c r="A404" s="2">
        <v>5</v>
      </c>
      <c r="B404" s="1" t="s">
        <v>128</v>
      </c>
      <c r="C404" s="4">
        <v>7</v>
      </c>
      <c r="D404" s="8">
        <v>2.46</v>
      </c>
      <c r="E404" s="4">
        <v>7</v>
      </c>
      <c r="F404" s="8">
        <v>3.57</v>
      </c>
      <c r="G404" s="4">
        <v>0</v>
      </c>
      <c r="H404" s="8">
        <v>0</v>
      </c>
      <c r="I404" s="4">
        <v>0</v>
      </c>
    </row>
    <row r="405" spans="1:9" x14ac:dyDescent="0.2">
      <c r="A405" s="2">
        <v>9</v>
      </c>
      <c r="B405" s="1" t="s">
        <v>115</v>
      </c>
      <c r="C405" s="4">
        <v>6</v>
      </c>
      <c r="D405" s="8">
        <v>2.11</v>
      </c>
      <c r="E405" s="4">
        <v>1</v>
      </c>
      <c r="F405" s="8">
        <v>0.51</v>
      </c>
      <c r="G405" s="4">
        <v>5</v>
      </c>
      <c r="H405" s="8">
        <v>6.25</v>
      </c>
      <c r="I405" s="4">
        <v>0</v>
      </c>
    </row>
    <row r="406" spans="1:9" x14ac:dyDescent="0.2">
      <c r="A406" s="2">
        <v>9</v>
      </c>
      <c r="B406" s="1" t="s">
        <v>142</v>
      </c>
      <c r="C406" s="4">
        <v>6</v>
      </c>
      <c r="D406" s="8">
        <v>2.11</v>
      </c>
      <c r="E406" s="4">
        <v>3</v>
      </c>
      <c r="F406" s="8">
        <v>1.53</v>
      </c>
      <c r="G406" s="4">
        <v>3</v>
      </c>
      <c r="H406" s="8">
        <v>3.75</v>
      </c>
      <c r="I406" s="4">
        <v>0</v>
      </c>
    </row>
    <row r="407" spans="1:9" x14ac:dyDescent="0.2">
      <c r="A407" s="2">
        <v>9</v>
      </c>
      <c r="B407" s="1" t="s">
        <v>162</v>
      </c>
      <c r="C407" s="4">
        <v>6</v>
      </c>
      <c r="D407" s="8">
        <v>2.11</v>
      </c>
      <c r="E407" s="4">
        <v>6</v>
      </c>
      <c r="F407" s="8">
        <v>3.06</v>
      </c>
      <c r="G407" s="4">
        <v>0</v>
      </c>
      <c r="H407" s="8">
        <v>0</v>
      </c>
      <c r="I407" s="4">
        <v>0</v>
      </c>
    </row>
    <row r="408" spans="1:9" x14ac:dyDescent="0.2">
      <c r="A408" s="2">
        <v>9</v>
      </c>
      <c r="B408" s="1" t="s">
        <v>144</v>
      </c>
      <c r="C408" s="4">
        <v>6</v>
      </c>
      <c r="D408" s="8">
        <v>2.11</v>
      </c>
      <c r="E408" s="4">
        <v>6</v>
      </c>
      <c r="F408" s="8">
        <v>3.06</v>
      </c>
      <c r="G408" s="4">
        <v>0</v>
      </c>
      <c r="H408" s="8">
        <v>0</v>
      </c>
      <c r="I408" s="4">
        <v>0</v>
      </c>
    </row>
    <row r="409" spans="1:9" x14ac:dyDescent="0.2">
      <c r="A409" s="2">
        <v>9</v>
      </c>
      <c r="B409" s="1" t="s">
        <v>127</v>
      </c>
      <c r="C409" s="4">
        <v>6</v>
      </c>
      <c r="D409" s="8">
        <v>2.11</v>
      </c>
      <c r="E409" s="4">
        <v>6</v>
      </c>
      <c r="F409" s="8">
        <v>3.06</v>
      </c>
      <c r="G409" s="4">
        <v>0</v>
      </c>
      <c r="H409" s="8">
        <v>0</v>
      </c>
      <c r="I409" s="4">
        <v>0</v>
      </c>
    </row>
    <row r="410" spans="1:9" x14ac:dyDescent="0.2">
      <c r="A410" s="2">
        <v>9</v>
      </c>
      <c r="B410" s="1" t="s">
        <v>163</v>
      </c>
      <c r="C410" s="4">
        <v>6</v>
      </c>
      <c r="D410" s="8">
        <v>2.11</v>
      </c>
      <c r="E410" s="4">
        <v>0</v>
      </c>
      <c r="F410" s="8">
        <v>0</v>
      </c>
      <c r="G410" s="4">
        <v>0</v>
      </c>
      <c r="H410" s="8">
        <v>0</v>
      </c>
      <c r="I410" s="4">
        <v>0</v>
      </c>
    </row>
    <row r="411" spans="1:9" x14ac:dyDescent="0.2">
      <c r="A411" s="2">
        <v>9</v>
      </c>
      <c r="B411" s="1" t="s">
        <v>137</v>
      </c>
      <c r="C411" s="4">
        <v>6</v>
      </c>
      <c r="D411" s="8">
        <v>2.11</v>
      </c>
      <c r="E411" s="4">
        <v>0</v>
      </c>
      <c r="F411" s="8">
        <v>0</v>
      </c>
      <c r="G411" s="4">
        <v>5</v>
      </c>
      <c r="H411" s="8">
        <v>6.25</v>
      </c>
      <c r="I411" s="4">
        <v>0</v>
      </c>
    </row>
    <row r="412" spans="1:9" x14ac:dyDescent="0.2">
      <c r="A412" s="2">
        <v>9</v>
      </c>
      <c r="B412" s="1" t="s">
        <v>143</v>
      </c>
      <c r="C412" s="4">
        <v>6</v>
      </c>
      <c r="D412" s="8">
        <v>2.11</v>
      </c>
      <c r="E412" s="4">
        <v>6</v>
      </c>
      <c r="F412" s="8">
        <v>3.06</v>
      </c>
      <c r="G412" s="4">
        <v>0</v>
      </c>
      <c r="H412" s="8">
        <v>0</v>
      </c>
      <c r="I412" s="4">
        <v>0</v>
      </c>
    </row>
    <row r="413" spans="1:9" x14ac:dyDescent="0.2">
      <c r="A413" s="2">
        <v>17</v>
      </c>
      <c r="B413" s="1" t="s">
        <v>117</v>
      </c>
      <c r="C413" s="4">
        <v>5</v>
      </c>
      <c r="D413" s="8">
        <v>1.75</v>
      </c>
      <c r="E413" s="4">
        <v>4</v>
      </c>
      <c r="F413" s="8">
        <v>2.04</v>
      </c>
      <c r="G413" s="4">
        <v>1</v>
      </c>
      <c r="H413" s="8">
        <v>1.25</v>
      </c>
      <c r="I413" s="4">
        <v>0</v>
      </c>
    </row>
    <row r="414" spans="1:9" x14ac:dyDescent="0.2">
      <c r="A414" s="2">
        <v>17</v>
      </c>
      <c r="B414" s="1" t="s">
        <v>135</v>
      </c>
      <c r="C414" s="4">
        <v>5</v>
      </c>
      <c r="D414" s="8">
        <v>1.75</v>
      </c>
      <c r="E414" s="4">
        <v>4</v>
      </c>
      <c r="F414" s="8">
        <v>2.04</v>
      </c>
      <c r="G414" s="4">
        <v>1</v>
      </c>
      <c r="H414" s="8">
        <v>1.25</v>
      </c>
      <c r="I414" s="4">
        <v>0</v>
      </c>
    </row>
    <row r="415" spans="1:9" x14ac:dyDescent="0.2">
      <c r="A415" s="2">
        <v>17</v>
      </c>
      <c r="B415" s="1" t="s">
        <v>140</v>
      </c>
      <c r="C415" s="4">
        <v>5</v>
      </c>
      <c r="D415" s="8">
        <v>1.75</v>
      </c>
      <c r="E415" s="4">
        <v>2</v>
      </c>
      <c r="F415" s="8">
        <v>1.02</v>
      </c>
      <c r="G415" s="4">
        <v>3</v>
      </c>
      <c r="H415" s="8">
        <v>3.75</v>
      </c>
      <c r="I415" s="4">
        <v>0</v>
      </c>
    </row>
    <row r="416" spans="1:9" x14ac:dyDescent="0.2">
      <c r="A416" s="2">
        <v>17</v>
      </c>
      <c r="B416" s="1" t="s">
        <v>130</v>
      </c>
      <c r="C416" s="4">
        <v>5</v>
      </c>
      <c r="D416" s="8">
        <v>1.75</v>
      </c>
      <c r="E416" s="4">
        <v>3</v>
      </c>
      <c r="F416" s="8">
        <v>1.53</v>
      </c>
      <c r="G416" s="4">
        <v>2</v>
      </c>
      <c r="H416" s="8">
        <v>2.5</v>
      </c>
      <c r="I416" s="4">
        <v>0</v>
      </c>
    </row>
    <row r="417" spans="1:9" x14ac:dyDescent="0.2">
      <c r="A417" s="2">
        <v>17</v>
      </c>
      <c r="B417" s="1" t="s">
        <v>133</v>
      </c>
      <c r="C417" s="4">
        <v>5</v>
      </c>
      <c r="D417" s="8">
        <v>1.75</v>
      </c>
      <c r="E417" s="4">
        <v>5</v>
      </c>
      <c r="F417" s="8">
        <v>2.5499999999999998</v>
      </c>
      <c r="G417" s="4">
        <v>0</v>
      </c>
      <c r="H417" s="8">
        <v>0</v>
      </c>
      <c r="I417" s="4">
        <v>0</v>
      </c>
    </row>
    <row r="418" spans="1:9" x14ac:dyDescent="0.2">
      <c r="A418" s="1"/>
      <c r="C418" s="4"/>
      <c r="D418" s="8"/>
      <c r="E418" s="4"/>
      <c r="F418" s="8"/>
      <c r="G418" s="4"/>
      <c r="H418" s="8"/>
      <c r="I418" s="4"/>
    </row>
    <row r="419" spans="1:9" x14ac:dyDescent="0.2">
      <c r="A419" s="1" t="s">
        <v>18</v>
      </c>
      <c r="C419" s="4"/>
      <c r="D419" s="8"/>
      <c r="E419" s="4"/>
      <c r="F419" s="8"/>
      <c r="G419" s="4"/>
      <c r="H419" s="8"/>
      <c r="I419" s="4"/>
    </row>
    <row r="420" spans="1:9" x14ac:dyDescent="0.2">
      <c r="A420" s="2">
        <v>1</v>
      </c>
      <c r="B420" s="1" t="s">
        <v>131</v>
      </c>
      <c r="C420" s="4">
        <v>43</v>
      </c>
      <c r="D420" s="8">
        <v>6.73</v>
      </c>
      <c r="E420" s="4">
        <v>43</v>
      </c>
      <c r="F420" s="8">
        <v>12.01</v>
      </c>
      <c r="G420" s="4">
        <v>0</v>
      </c>
      <c r="H420" s="8">
        <v>0</v>
      </c>
      <c r="I420" s="4">
        <v>0</v>
      </c>
    </row>
    <row r="421" spans="1:9" x14ac:dyDescent="0.2">
      <c r="A421" s="2">
        <v>2</v>
      </c>
      <c r="B421" s="1" t="s">
        <v>132</v>
      </c>
      <c r="C421" s="4">
        <v>40</v>
      </c>
      <c r="D421" s="8">
        <v>6.26</v>
      </c>
      <c r="E421" s="4">
        <v>38</v>
      </c>
      <c r="F421" s="8">
        <v>10.61</v>
      </c>
      <c r="G421" s="4">
        <v>2</v>
      </c>
      <c r="H421" s="8">
        <v>0.77</v>
      </c>
      <c r="I421" s="4">
        <v>0</v>
      </c>
    </row>
    <row r="422" spans="1:9" x14ac:dyDescent="0.2">
      <c r="A422" s="2">
        <v>3</v>
      </c>
      <c r="B422" s="1" t="s">
        <v>124</v>
      </c>
      <c r="C422" s="4">
        <v>21</v>
      </c>
      <c r="D422" s="8">
        <v>3.29</v>
      </c>
      <c r="E422" s="4">
        <v>15</v>
      </c>
      <c r="F422" s="8">
        <v>4.1900000000000004</v>
      </c>
      <c r="G422" s="4">
        <v>5</v>
      </c>
      <c r="H422" s="8">
        <v>1.92</v>
      </c>
      <c r="I422" s="4">
        <v>0</v>
      </c>
    </row>
    <row r="423" spans="1:9" x14ac:dyDescent="0.2">
      <c r="A423" s="2">
        <v>4</v>
      </c>
      <c r="B423" s="1" t="s">
        <v>122</v>
      </c>
      <c r="C423" s="4">
        <v>17</v>
      </c>
      <c r="D423" s="8">
        <v>2.66</v>
      </c>
      <c r="E423" s="4">
        <v>12</v>
      </c>
      <c r="F423" s="8">
        <v>3.35</v>
      </c>
      <c r="G423" s="4">
        <v>4</v>
      </c>
      <c r="H423" s="8">
        <v>1.54</v>
      </c>
      <c r="I423" s="4">
        <v>1</v>
      </c>
    </row>
    <row r="424" spans="1:9" x14ac:dyDescent="0.2">
      <c r="A424" s="2">
        <v>4</v>
      </c>
      <c r="B424" s="1" t="s">
        <v>130</v>
      </c>
      <c r="C424" s="4">
        <v>17</v>
      </c>
      <c r="D424" s="8">
        <v>2.66</v>
      </c>
      <c r="E424" s="4">
        <v>10</v>
      </c>
      <c r="F424" s="8">
        <v>2.79</v>
      </c>
      <c r="G424" s="4">
        <v>7</v>
      </c>
      <c r="H424" s="8">
        <v>2.69</v>
      </c>
      <c r="I424" s="4">
        <v>0</v>
      </c>
    </row>
    <row r="425" spans="1:9" x14ac:dyDescent="0.2">
      <c r="A425" s="2">
        <v>6</v>
      </c>
      <c r="B425" s="1" t="s">
        <v>115</v>
      </c>
      <c r="C425" s="4">
        <v>16</v>
      </c>
      <c r="D425" s="8">
        <v>2.5</v>
      </c>
      <c r="E425" s="4">
        <v>2</v>
      </c>
      <c r="F425" s="8">
        <v>0.56000000000000005</v>
      </c>
      <c r="G425" s="4">
        <v>14</v>
      </c>
      <c r="H425" s="8">
        <v>5.38</v>
      </c>
      <c r="I425" s="4">
        <v>0</v>
      </c>
    </row>
    <row r="426" spans="1:9" x14ac:dyDescent="0.2">
      <c r="A426" s="2">
        <v>6</v>
      </c>
      <c r="B426" s="1" t="s">
        <v>120</v>
      </c>
      <c r="C426" s="4">
        <v>16</v>
      </c>
      <c r="D426" s="8">
        <v>2.5</v>
      </c>
      <c r="E426" s="4">
        <v>6</v>
      </c>
      <c r="F426" s="8">
        <v>1.68</v>
      </c>
      <c r="G426" s="4">
        <v>10</v>
      </c>
      <c r="H426" s="8">
        <v>3.85</v>
      </c>
      <c r="I426" s="4">
        <v>0</v>
      </c>
    </row>
    <row r="427" spans="1:9" x14ac:dyDescent="0.2">
      <c r="A427" s="2">
        <v>6</v>
      </c>
      <c r="B427" s="1" t="s">
        <v>133</v>
      </c>
      <c r="C427" s="4">
        <v>16</v>
      </c>
      <c r="D427" s="8">
        <v>2.5</v>
      </c>
      <c r="E427" s="4">
        <v>13</v>
      </c>
      <c r="F427" s="8">
        <v>3.63</v>
      </c>
      <c r="G427" s="4">
        <v>3</v>
      </c>
      <c r="H427" s="8">
        <v>1.1499999999999999</v>
      </c>
      <c r="I427" s="4">
        <v>0</v>
      </c>
    </row>
    <row r="428" spans="1:9" x14ac:dyDescent="0.2">
      <c r="A428" s="2">
        <v>9</v>
      </c>
      <c r="B428" s="1" t="s">
        <v>134</v>
      </c>
      <c r="C428" s="4">
        <v>15</v>
      </c>
      <c r="D428" s="8">
        <v>2.35</v>
      </c>
      <c r="E428" s="4">
        <v>15</v>
      </c>
      <c r="F428" s="8">
        <v>4.1900000000000004</v>
      </c>
      <c r="G428" s="4">
        <v>0</v>
      </c>
      <c r="H428" s="8">
        <v>0</v>
      </c>
      <c r="I428" s="4">
        <v>0</v>
      </c>
    </row>
    <row r="429" spans="1:9" x14ac:dyDescent="0.2">
      <c r="A429" s="2">
        <v>10</v>
      </c>
      <c r="B429" s="1" t="s">
        <v>129</v>
      </c>
      <c r="C429" s="4">
        <v>14</v>
      </c>
      <c r="D429" s="8">
        <v>2.19</v>
      </c>
      <c r="E429" s="4">
        <v>14</v>
      </c>
      <c r="F429" s="8">
        <v>3.91</v>
      </c>
      <c r="G429" s="4">
        <v>0</v>
      </c>
      <c r="H429" s="8">
        <v>0</v>
      </c>
      <c r="I429" s="4">
        <v>0</v>
      </c>
    </row>
    <row r="430" spans="1:9" x14ac:dyDescent="0.2">
      <c r="A430" s="2">
        <v>11</v>
      </c>
      <c r="B430" s="1" t="s">
        <v>118</v>
      </c>
      <c r="C430" s="4">
        <v>12</v>
      </c>
      <c r="D430" s="8">
        <v>1.88</v>
      </c>
      <c r="E430" s="4">
        <v>8</v>
      </c>
      <c r="F430" s="8">
        <v>2.23</v>
      </c>
      <c r="G430" s="4">
        <v>4</v>
      </c>
      <c r="H430" s="8">
        <v>1.54</v>
      </c>
      <c r="I430" s="4">
        <v>0</v>
      </c>
    </row>
    <row r="431" spans="1:9" x14ac:dyDescent="0.2">
      <c r="A431" s="2">
        <v>11</v>
      </c>
      <c r="B431" s="1" t="s">
        <v>143</v>
      </c>
      <c r="C431" s="4">
        <v>12</v>
      </c>
      <c r="D431" s="8">
        <v>1.88</v>
      </c>
      <c r="E431" s="4">
        <v>10</v>
      </c>
      <c r="F431" s="8">
        <v>2.79</v>
      </c>
      <c r="G431" s="4">
        <v>2</v>
      </c>
      <c r="H431" s="8">
        <v>0.77</v>
      </c>
      <c r="I431" s="4">
        <v>0</v>
      </c>
    </row>
    <row r="432" spans="1:9" x14ac:dyDescent="0.2">
      <c r="A432" s="2">
        <v>13</v>
      </c>
      <c r="B432" s="1" t="s">
        <v>119</v>
      </c>
      <c r="C432" s="4">
        <v>11</v>
      </c>
      <c r="D432" s="8">
        <v>1.72</v>
      </c>
      <c r="E432" s="4">
        <v>9</v>
      </c>
      <c r="F432" s="8">
        <v>2.5099999999999998</v>
      </c>
      <c r="G432" s="4">
        <v>2</v>
      </c>
      <c r="H432" s="8">
        <v>0.77</v>
      </c>
      <c r="I432" s="4">
        <v>0</v>
      </c>
    </row>
    <row r="433" spans="1:9" x14ac:dyDescent="0.2">
      <c r="A433" s="2">
        <v>13</v>
      </c>
      <c r="B433" s="1" t="s">
        <v>127</v>
      </c>
      <c r="C433" s="4">
        <v>11</v>
      </c>
      <c r="D433" s="8">
        <v>1.72</v>
      </c>
      <c r="E433" s="4">
        <v>10</v>
      </c>
      <c r="F433" s="8">
        <v>2.79</v>
      </c>
      <c r="G433" s="4">
        <v>1</v>
      </c>
      <c r="H433" s="8">
        <v>0.38</v>
      </c>
      <c r="I433" s="4">
        <v>0</v>
      </c>
    </row>
    <row r="434" spans="1:9" x14ac:dyDescent="0.2">
      <c r="A434" s="2">
        <v>13</v>
      </c>
      <c r="B434" s="1" t="s">
        <v>128</v>
      </c>
      <c r="C434" s="4">
        <v>11</v>
      </c>
      <c r="D434" s="8">
        <v>1.72</v>
      </c>
      <c r="E434" s="4">
        <v>11</v>
      </c>
      <c r="F434" s="8">
        <v>3.07</v>
      </c>
      <c r="G434" s="4">
        <v>0</v>
      </c>
      <c r="H434" s="8">
        <v>0</v>
      </c>
      <c r="I434" s="4">
        <v>0</v>
      </c>
    </row>
    <row r="435" spans="1:9" x14ac:dyDescent="0.2">
      <c r="A435" s="2">
        <v>16</v>
      </c>
      <c r="B435" s="1" t="s">
        <v>145</v>
      </c>
      <c r="C435" s="4">
        <v>10</v>
      </c>
      <c r="D435" s="8">
        <v>1.56</v>
      </c>
      <c r="E435" s="4">
        <v>3</v>
      </c>
      <c r="F435" s="8">
        <v>0.84</v>
      </c>
      <c r="G435" s="4">
        <v>7</v>
      </c>
      <c r="H435" s="8">
        <v>2.69</v>
      </c>
      <c r="I435" s="4">
        <v>0</v>
      </c>
    </row>
    <row r="436" spans="1:9" x14ac:dyDescent="0.2">
      <c r="A436" s="2">
        <v>16</v>
      </c>
      <c r="B436" s="1" t="s">
        <v>139</v>
      </c>
      <c r="C436" s="4">
        <v>10</v>
      </c>
      <c r="D436" s="8">
        <v>1.56</v>
      </c>
      <c r="E436" s="4">
        <v>8</v>
      </c>
      <c r="F436" s="8">
        <v>2.23</v>
      </c>
      <c r="G436" s="4">
        <v>2</v>
      </c>
      <c r="H436" s="8">
        <v>0.77</v>
      </c>
      <c r="I436" s="4">
        <v>0</v>
      </c>
    </row>
    <row r="437" spans="1:9" x14ac:dyDescent="0.2">
      <c r="A437" s="2">
        <v>18</v>
      </c>
      <c r="B437" s="1" t="s">
        <v>116</v>
      </c>
      <c r="C437" s="4">
        <v>9</v>
      </c>
      <c r="D437" s="8">
        <v>1.41</v>
      </c>
      <c r="E437" s="4">
        <v>2</v>
      </c>
      <c r="F437" s="8">
        <v>0.56000000000000005</v>
      </c>
      <c r="G437" s="4">
        <v>7</v>
      </c>
      <c r="H437" s="8">
        <v>2.69</v>
      </c>
      <c r="I437" s="4">
        <v>0</v>
      </c>
    </row>
    <row r="438" spans="1:9" x14ac:dyDescent="0.2">
      <c r="A438" s="2">
        <v>18</v>
      </c>
      <c r="B438" s="1" t="s">
        <v>141</v>
      </c>
      <c r="C438" s="4">
        <v>9</v>
      </c>
      <c r="D438" s="8">
        <v>1.41</v>
      </c>
      <c r="E438" s="4">
        <v>1</v>
      </c>
      <c r="F438" s="8">
        <v>0.28000000000000003</v>
      </c>
      <c r="G438" s="4">
        <v>8</v>
      </c>
      <c r="H438" s="8">
        <v>3.08</v>
      </c>
      <c r="I438" s="4">
        <v>0</v>
      </c>
    </row>
    <row r="439" spans="1:9" x14ac:dyDescent="0.2">
      <c r="A439" s="2">
        <v>18</v>
      </c>
      <c r="B439" s="1" t="s">
        <v>117</v>
      </c>
      <c r="C439" s="4">
        <v>9</v>
      </c>
      <c r="D439" s="8">
        <v>1.41</v>
      </c>
      <c r="E439" s="4">
        <v>3</v>
      </c>
      <c r="F439" s="8">
        <v>0.84</v>
      </c>
      <c r="G439" s="4">
        <v>6</v>
      </c>
      <c r="H439" s="8">
        <v>2.31</v>
      </c>
      <c r="I439" s="4">
        <v>0</v>
      </c>
    </row>
    <row r="440" spans="1:9" x14ac:dyDescent="0.2">
      <c r="A440" s="2">
        <v>18</v>
      </c>
      <c r="B440" s="1" t="s">
        <v>163</v>
      </c>
      <c r="C440" s="4">
        <v>9</v>
      </c>
      <c r="D440" s="8">
        <v>1.41</v>
      </c>
      <c r="E440" s="4">
        <v>0</v>
      </c>
      <c r="F440" s="8">
        <v>0</v>
      </c>
      <c r="G440" s="4">
        <v>0</v>
      </c>
      <c r="H440" s="8">
        <v>0</v>
      </c>
      <c r="I440" s="4">
        <v>0</v>
      </c>
    </row>
    <row r="441" spans="1:9" x14ac:dyDescent="0.2">
      <c r="A441" s="1"/>
      <c r="C441" s="4"/>
      <c r="D441" s="8"/>
      <c r="E441" s="4"/>
      <c r="F441" s="8"/>
      <c r="G441" s="4"/>
      <c r="H441" s="8"/>
      <c r="I441" s="4"/>
    </row>
    <row r="442" spans="1:9" x14ac:dyDescent="0.2">
      <c r="A442" s="1" t="s">
        <v>19</v>
      </c>
      <c r="C442" s="4"/>
      <c r="D442" s="8"/>
      <c r="E442" s="4"/>
      <c r="F442" s="8"/>
      <c r="G442" s="4"/>
      <c r="H442" s="8"/>
      <c r="I442" s="4"/>
    </row>
    <row r="443" spans="1:9" x14ac:dyDescent="0.2">
      <c r="A443" s="2">
        <v>1</v>
      </c>
      <c r="B443" s="1" t="s">
        <v>124</v>
      </c>
      <c r="C443" s="4">
        <v>53</v>
      </c>
      <c r="D443" s="8">
        <v>8.56</v>
      </c>
      <c r="E443" s="4">
        <v>40</v>
      </c>
      <c r="F443" s="8">
        <v>13.84</v>
      </c>
      <c r="G443" s="4">
        <v>12</v>
      </c>
      <c r="H443" s="8">
        <v>3.7</v>
      </c>
      <c r="I443" s="4">
        <v>0</v>
      </c>
    </row>
    <row r="444" spans="1:9" x14ac:dyDescent="0.2">
      <c r="A444" s="2">
        <v>2</v>
      </c>
      <c r="B444" s="1" t="s">
        <v>132</v>
      </c>
      <c r="C444" s="4">
        <v>32</v>
      </c>
      <c r="D444" s="8">
        <v>5.17</v>
      </c>
      <c r="E444" s="4">
        <v>27</v>
      </c>
      <c r="F444" s="8">
        <v>9.34</v>
      </c>
      <c r="G444" s="4">
        <v>5</v>
      </c>
      <c r="H444" s="8">
        <v>1.54</v>
      </c>
      <c r="I444" s="4">
        <v>0</v>
      </c>
    </row>
    <row r="445" spans="1:9" x14ac:dyDescent="0.2">
      <c r="A445" s="2">
        <v>3</v>
      </c>
      <c r="B445" s="1" t="s">
        <v>120</v>
      </c>
      <c r="C445" s="4">
        <v>24</v>
      </c>
      <c r="D445" s="8">
        <v>3.88</v>
      </c>
      <c r="E445" s="4">
        <v>15</v>
      </c>
      <c r="F445" s="8">
        <v>5.19</v>
      </c>
      <c r="G445" s="4">
        <v>9</v>
      </c>
      <c r="H445" s="8">
        <v>2.78</v>
      </c>
      <c r="I445" s="4">
        <v>0</v>
      </c>
    </row>
    <row r="446" spans="1:9" x14ac:dyDescent="0.2">
      <c r="A446" s="2">
        <v>4</v>
      </c>
      <c r="B446" s="1" t="s">
        <v>131</v>
      </c>
      <c r="C446" s="4">
        <v>22</v>
      </c>
      <c r="D446" s="8">
        <v>3.55</v>
      </c>
      <c r="E446" s="4">
        <v>22</v>
      </c>
      <c r="F446" s="8">
        <v>7.61</v>
      </c>
      <c r="G446" s="4">
        <v>0</v>
      </c>
      <c r="H446" s="8">
        <v>0</v>
      </c>
      <c r="I446" s="4">
        <v>0</v>
      </c>
    </row>
    <row r="447" spans="1:9" x14ac:dyDescent="0.2">
      <c r="A447" s="2">
        <v>5</v>
      </c>
      <c r="B447" s="1" t="s">
        <v>134</v>
      </c>
      <c r="C447" s="4">
        <v>13</v>
      </c>
      <c r="D447" s="8">
        <v>2.1</v>
      </c>
      <c r="E447" s="4">
        <v>9</v>
      </c>
      <c r="F447" s="8">
        <v>3.11</v>
      </c>
      <c r="G447" s="4">
        <v>4</v>
      </c>
      <c r="H447" s="8">
        <v>1.23</v>
      </c>
      <c r="I447" s="4">
        <v>0</v>
      </c>
    </row>
    <row r="448" spans="1:9" x14ac:dyDescent="0.2">
      <c r="A448" s="2">
        <v>5</v>
      </c>
      <c r="B448" s="1" t="s">
        <v>143</v>
      </c>
      <c r="C448" s="4">
        <v>13</v>
      </c>
      <c r="D448" s="8">
        <v>2.1</v>
      </c>
      <c r="E448" s="4">
        <v>8</v>
      </c>
      <c r="F448" s="8">
        <v>2.77</v>
      </c>
      <c r="G448" s="4">
        <v>5</v>
      </c>
      <c r="H448" s="8">
        <v>1.54</v>
      </c>
      <c r="I448" s="4">
        <v>0</v>
      </c>
    </row>
    <row r="449" spans="1:9" x14ac:dyDescent="0.2">
      <c r="A449" s="2">
        <v>7</v>
      </c>
      <c r="B449" s="1" t="s">
        <v>121</v>
      </c>
      <c r="C449" s="4">
        <v>12</v>
      </c>
      <c r="D449" s="8">
        <v>1.94</v>
      </c>
      <c r="E449" s="4">
        <v>5</v>
      </c>
      <c r="F449" s="8">
        <v>1.73</v>
      </c>
      <c r="G449" s="4">
        <v>7</v>
      </c>
      <c r="H449" s="8">
        <v>2.16</v>
      </c>
      <c r="I449" s="4">
        <v>0</v>
      </c>
    </row>
    <row r="450" spans="1:9" x14ac:dyDescent="0.2">
      <c r="A450" s="2">
        <v>8</v>
      </c>
      <c r="B450" s="1" t="s">
        <v>122</v>
      </c>
      <c r="C450" s="4">
        <v>11</v>
      </c>
      <c r="D450" s="8">
        <v>1.78</v>
      </c>
      <c r="E450" s="4">
        <v>6</v>
      </c>
      <c r="F450" s="8">
        <v>2.08</v>
      </c>
      <c r="G450" s="4">
        <v>5</v>
      </c>
      <c r="H450" s="8">
        <v>1.54</v>
      </c>
      <c r="I450" s="4">
        <v>0</v>
      </c>
    </row>
    <row r="451" spans="1:9" x14ac:dyDescent="0.2">
      <c r="A451" s="2">
        <v>8</v>
      </c>
      <c r="B451" s="1" t="s">
        <v>127</v>
      </c>
      <c r="C451" s="4">
        <v>11</v>
      </c>
      <c r="D451" s="8">
        <v>1.78</v>
      </c>
      <c r="E451" s="4">
        <v>11</v>
      </c>
      <c r="F451" s="8">
        <v>3.81</v>
      </c>
      <c r="G451" s="4">
        <v>0</v>
      </c>
      <c r="H451" s="8">
        <v>0</v>
      </c>
      <c r="I451" s="4">
        <v>0</v>
      </c>
    </row>
    <row r="452" spans="1:9" x14ac:dyDescent="0.2">
      <c r="A452" s="2">
        <v>8</v>
      </c>
      <c r="B452" s="1" t="s">
        <v>128</v>
      </c>
      <c r="C452" s="4">
        <v>11</v>
      </c>
      <c r="D452" s="8">
        <v>1.78</v>
      </c>
      <c r="E452" s="4">
        <v>10</v>
      </c>
      <c r="F452" s="8">
        <v>3.46</v>
      </c>
      <c r="G452" s="4">
        <v>1</v>
      </c>
      <c r="H452" s="8">
        <v>0.31</v>
      </c>
      <c r="I452" s="4">
        <v>0</v>
      </c>
    </row>
    <row r="453" spans="1:9" x14ac:dyDescent="0.2">
      <c r="A453" s="2">
        <v>11</v>
      </c>
      <c r="B453" s="1" t="s">
        <v>146</v>
      </c>
      <c r="C453" s="4">
        <v>10</v>
      </c>
      <c r="D453" s="8">
        <v>1.62</v>
      </c>
      <c r="E453" s="4">
        <v>0</v>
      </c>
      <c r="F453" s="8">
        <v>0</v>
      </c>
      <c r="G453" s="4">
        <v>10</v>
      </c>
      <c r="H453" s="8">
        <v>3.09</v>
      </c>
      <c r="I453" s="4">
        <v>0</v>
      </c>
    </row>
    <row r="454" spans="1:9" x14ac:dyDescent="0.2">
      <c r="A454" s="2">
        <v>11</v>
      </c>
      <c r="B454" s="1" t="s">
        <v>139</v>
      </c>
      <c r="C454" s="4">
        <v>10</v>
      </c>
      <c r="D454" s="8">
        <v>1.62</v>
      </c>
      <c r="E454" s="4">
        <v>6</v>
      </c>
      <c r="F454" s="8">
        <v>2.08</v>
      </c>
      <c r="G454" s="4">
        <v>4</v>
      </c>
      <c r="H454" s="8">
        <v>1.23</v>
      </c>
      <c r="I454" s="4">
        <v>0</v>
      </c>
    </row>
    <row r="455" spans="1:9" x14ac:dyDescent="0.2">
      <c r="A455" s="2">
        <v>11</v>
      </c>
      <c r="B455" s="1" t="s">
        <v>125</v>
      </c>
      <c r="C455" s="4">
        <v>10</v>
      </c>
      <c r="D455" s="8">
        <v>1.62</v>
      </c>
      <c r="E455" s="4">
        <v>4</v>
      </c>
      <c r="F455" s="8">
        <v>1.38</v>
      </c>
      <c r="G455" s="4">
        <v>6</v>
      </c>
      <c r="H455" s="8">
        <v>1.85</v>
      </c>
      <c r="I455" s="4">
        <v>0</v>
      </c>
    </row>
    <row r="456" spans="1:9" x14ac:dyDescent="0.2">
      <c r="A456" s="2">
        <v>11</v>
      </c>
      <c r="B456" s="1" t="s">
        <v>130</v>
      </c>
      <c r="C456" s="4">
        <v>10</v>
      </c>
      <c r="D456" s="8">
        <v>1.62</v>
      </c>
      <c r="E456" s="4">
        <v>4</v>
      </c>
      <c r="F456" s="8">
        <v>1.38</v>
      </c>
      <c r="G456" s="4">
        <v>6</v>
      </c>
      <c r="H456" s="8">
        <v>1.85</v>
      </c>
      <c r="I456" s="4">
        <v>0</v>
      </c>
    </row>
    <row r="457" spans="1:9" x14ac:dyDescent="0.2">
      <c r="A457" s="2">
        <v>15</v>
      </c>
      <c r="B457" s="1" t="s">
        <v>116</v>
      </c>
      <c r="C457" s="4">
        <v>9</v>
      </c>
      <c r="D457" s="8">
        <v>1.45</v>
      </c>
      <c r="E457" s="4">
        <v>4</v>
      </c>
      <c r="F457" s="8">
        <v>1.38</v>
      </c>
      <c r="G457" s="4">
        <v>5</v>
      </c>
      <c r="H457" s="8">
        <v>1.54</v>
      </c>
      <c r="I457" s="4">
        <v>0</v>
      </c>
    </row>
    <row r="458" spans="1:9" x14ac:dyDescent="0.2">
      <c r="A458" s="2">
        <v>15</v>
      </c>
      <c r="B458" s="1" t="s">
        <v>141</v>
      </c>
      <c r="C458" s="4">
        <v>9</v>
      </c>
      <c r="D458" s="8">
        <v>1.45</v>
      </c>
      <c r="E458" s="4">
        <v>2</v>
      </c>
      <c r="F458" s="8">
        <v>0.69</v>
      </c>
      <c r="G458" s="4">
        <v>7</v>
      </c>
      <c r="H458" s="8">
        <v>2.16</v>
      </c>
      <c r="I458" s="4">
        <v>0</v>
      </c>
    </row>
    <row r="459" spans="1:9" x14ac:dyDescent="0.2">
      <c r="A459" s="2">
        <v>15</v>
      </c>
      <c r="B459" s="1" t="s">
        <v>133</v>
      </c>
      <c r="C459" s="4">
        <v>9</v>
      </c>
      <c r="D459" s="8">
        <v>1.45</v>
      </c>
      <c r="E459" s="4">
        <v>5</v>
      </c>
      <c r="F459" s="8">
        <v>1.73</v>
      </c>
      <c r="G459" s="4">
        <v>3</v>
      </c>
      <c r="H459" s="8">
        <v>0.93</v>
      </c>
      <c r="I459" s="4">
        <v>1</v>
      </c>
    </row>
    <row r="460" spans="1:9" x14ac:dyDescent="0.2">
      <c r="A460" s="2">
        <v>18</v>
      </c>
      <c r="B460" s="1" t="s">
        <v>115</v>
      </c>
      <c r="C460" s="4">
        <v>8</v>
      </c>
      <c r="D460" s="8">
        <v>1.29</v>
      </c>
      <c r="E460" s="4">
        <v>2</v>
      </c>
      <c r="F460" s="8">
        <v>0.69</v>
      </c>
      <c r="G460" s="4">
        <v>6</v>
      </c>
      <c r="H460" s="8">
        <v>1.85</v>
      </c>
      <c r="I460" s="4">
        <v>0</v>
      </c>
    </row>
    <row r="461" spans="1:9" x14ac:dyDescent="0.2">
      <c r="A461" s="2">
        <v>18</v>
      </c>
      <c r="B461" s="1" t="s">
        <v>117</v>
      </c>
      <c r="C461" s="4">
        <v>8</v>
      </c>
      <c r="D461" s="8">
        <v>1.29</v>
      </c>
      <c r="E461" s="4">
        <v>1</v>
      </c>
      <c r="F461" s="8">
        <v>0.35</v>
      </c>
      <c r="G461" s="4">
        <v>7</v>
      </c>
      <c r="H461" s="8">
        <v>2.16</v>
      </c>
      <c r="I461" s="4">
        <v>0</v>
      </c>
    </row>
    <row r="462" spans="1:9" x14ac:dyDescent="0.2">
      <c r="A462" s="2">
        <v>18</v>
      </c>
      <c r="B462" s="1" t="s">
        <v>164</v>
      </c>
      <c r="C462" s="4">
        <v>8</v>
      </c>
      <c r="D462" s="8">
        <v>1.29</v>
      </c>
      <c r="E462" s="4">
        <v>0</v>
      </c>
      <c r="F462" s="8">
        <v>0</v>
      </c>
      <c r="G462" s="4">
        <v>8</v>
      </c>
      <c r="H462" s="8">
        <v>2.4700000000000002</v>
      </c>
      <c r="I462" s="4">
        <v>0</v>
      </c>
    </row>
    <row r="463" spans="1:9" x14ac:dyDescent="0.2">
      <c r="A463" s="2">
        <v>18</v>
      </c>
      <c r="B463" s="1" t="s">
        <v>129</v>
      </c>
      <c r="C463" s="4">
        <v>8</v>
      </c>
      <c r="D463" s="8">
        <v>1.29</v>
      </c>
      <c r="E463" s="4">
        <v>8</v>
      </c>
      <c r="F463" s="8">
        <v>2.77</v>
      </c>
      <c r="G463" s="4">
        <v>0</v>
      </c>
      <c r="H463" s="8">
        <v>0</v>
      </c>
      <c r="I463" s="4">
        <v>0</v>
      </c>
    </row>
    <row r="464" spans="1:9" x14ac:dyDescent="0.2">
      <c r="A464" s="1"/>
      <c r="C464" s="4"/>
      <c r="D464" s="8"/>
      <c r="E464" s="4"/>
      <c r="F464" s="8"/>
      <c r="G464" s="4"/>
      <c r="H464" s="8"/>
      <c r="I464" s="4"/>
    </row>
    <row r="465" spans="1:9" x14ac:dyDescent="0.2">
      <c r="A465" s="1" t="s">
        <v>20</v>
      </c>
      <c r="C465" s="4"/>
      <c r="D465" s="8"/>
      <c r="E465" s="4"/>
      <c r="F465" s="8"/>
      <c r="G465" s="4"/>
      <c r="H465" s="8"/>
      <c r="I465" s="4"/>
    </row>
    <row r="466" spans="1:9" x14ac:dyDescent="0.2">
      <c r="A466" s="2">
        <v>1</v>
      </c>
      <c r="B466" s="1" t="s">
        <v>149</v>
      </c>
      <c r="C466" s="4">
        <v>14</v>
      </c>
      <c r="D466" s="8">
        <v>6.67</v>
      </c>
      <c r="E466" s="4">
        <v>11</v>
      </c>
      <c r="F466" s="8">
        <v>7.86</v>
      </c>
      <c r="G466" s="4">
        <v>3</v>
      </c>
      <c r="H466" s="8">
        <v>4.6900000000000004</v>
      </c>
      <c r="I466" s="4">
        <v>0</v>
      </c>
    </row>
    <row r="467" spans="1:9" x14ac:dyDescent="0.2">
      <c r="A467" s="2">
        <v>1</v>
      </c>
      <c r="B467" s="1" t="s">
        <v>132</v>
      </c>
      <c r="C467" s="4">
        <v>14</v>
      </c>
      <c r="D467" s="8">
        <v>6.67</v>
      </c>
      <c r="E467" s="4">
        <v>14</v>
      </c>
      <c r="F467" s="8">
        <v>10</v>
      </c>
      <c r="G467" s="4">
        <v>0</v>
      </c>
      <c r="H467" s="8">
        <v>0</v>
      </c>
      <c r="I467" s="4">
        <v>0</v>
      </c>
    </row>
    <row r="468" spans="1:9" x14ac:dyDescent="0.2">
      <c r="A468" s="2">
        <v>3</v>
      </c>
      <c r="B468" s="1" t="s">
        <v>131</v>
      </c>
      <c r="C468" s="4">
        <v>13</v>
      </c>
      <c r="D468" s="8">
        <v>6.19</v>
      </c>
      <c r="E468" s="4">
        <v>13</v>
      </c>
      <c r="F468" s="8">
        <v>9.2899999999999991</v>
      </c>
      <c r="G468" s="4">
        <v>0</v>
      </c>
      <c r="H468" s="8">
        <v>0</v>
      </c>
      <c r="I468" s="4">
        <v>0</v>
      </c>
    </row>
    <row r="469" spans="1:9" x14ac:dyDescent="0.2">
      <c r="A469" s="2">
        <v>4</v>
      </c>
      <c r="B469" s="1" t="s">
        <v>124</v>
      </c>
      <c r="C469" s="4">
        <v>11</v>
      </c>
      <c r="D469" s="8">
        <v>5.24</v>
      </c>
      <c r="E469" s="4">
        <v>10</v>
      </c>
      <c r="F469" s="8">
        <v>7.14</v>
      </c>
      <c r="G469" s="4">
        <v>1</v>
      </c>
      <c r="H469" s="8">
        <v>1.56</v>
      </c>
      <c r="I469" s="4">
        <v>0</v>
      </c>
    </row>
    <row r="470" spans="1:9" x14ac:dyDescent="0.2">
      <c r="A470" s="2">
        <v>5</v>
      </c>
      <c r="B470" s="1" t="s">
        <v>144</v>
      </c>
      <c r="C470" s="4">
        <v>7</v>
      </c>
      <c r="D470" s="8">
        <v>3.33</v>
      </c>
      <c r="E470" s="4">
        <v>7</v>
      </c>
      <c r="F470" s="8">
        <v>5</v>
      </c>
      <c r="G470" s="4">
        <v>0</v>
      </c>
      <c r="H470" s="8">
        <v>0</v>
      </c>
      <c r="I470" s="4">
        <v>0</v>
      </c>
    </row>
    <row r="471" spans="1:9" x14ac:dyDescent="0.2">
      <c r="A471" s="2">
        <v>6</v>
      </c>
      <c r="B471" s="1" t="s">
        <v>140</v>
      </c>
      <c r="C471" s="4">
        <v>6</v>
      </c>
      <c r="D471" s="8">
        <v>2.86</v>
      </c>
      <c r="E471" s="4">
        <v>2</v>
      </c>
      <c r="F471" s="8">
        <v>1.43</v>
      </c>
      <c r="G471" s="4">
        <v>4</v>
      </c>
      <c r="H471" s="8">
        <v>6.25</v>
      </c>
      <c r="I471" s="4">
        <v>0</v>
      </c>
    </row>
    <row r="472" spans="1:9" x14ac:dyDescent="0.2">
      <c r="A472" s="2">
        <v>6</v>
      </c>
      <c r="B472" s="1" t="s">
        <v>126</v>
      </c>
      <c r="C472" s="4">
        <v>6</v>
      </c>
      <c r="D472" s="8">
        <v>2.86</v>
      </c>
      <c r="E472" s="4">
        <v>5</v>
      </c>
      <c r="F472" s="8">
        <v>3.57</v>
      </c>
      <c r="G472" s="4">
        <v>1</v>
      </c>
      <c r="H472" s="8">
        <v>1.56</v>
      </c>
      <c r="I472" s="4">
        <v>0</v>
      </c>
    </row>
    <row r="473" spans="1:9" x14ac:dyDescent="0.2">
      <c r="A473" s="2">
        <v>8</v>
      </c>
      <c r="B473" s="1" t="s">
        <v>128</v>
      </c>
      <c r="C473" s="4">
        <v>5</v>
      </c>
      <c r="D473" s="8">
        <v>2.38</v>
      </c>
      <c r="E473" s="4">
        <v>5</v>
      </c>
      <c r="F473" s="8">
        <v>3.57</v>
      </c>
      <c r="G473" s="4">
        <v>0</v>
      </c>
      <c r="H473" s="8">
        <v>0</v>
      </c>
      <c r="I473" s="4">
        <v>0</v>
      </c>
    </row>
    <row r="474" spans="1:9" x14ac:dyDescent="0.2">
      <c r="A474" s="2">
        <v>8</v>
      </c>
      <c r="B474" s="1" t="s">
        <v>163</v>
      </c>
      <c r="C474" s="4">
        <v>5</v>
      </c>
      <c r="D474" s="8">
        <v>2.38</v>
      </c>
      <c r="E474" s="4">
        <v>0</v>
      </c>
      <c r="F474" s="8">
        <v>0</v>
      </c>
      <c r="G474" s="4">
        <v>2</v>
      </c>
      <c r="H474" s="8">
        <v>3.13</v>
      </c>
      <c r="I474" s="4">
        <v>0</v>
      </c>
    </row>
    <row r="475" spans="1:9" x14ac:dyDescent="0.2">
      <c r="A475" s="2">
        <v>10</v>
      </c>
      <c r="B475" s="1" t="s">
        <v>116</v>
      </c>
      <c r="C475" s="4">
        <v>4</v>
      </c>
      <c r="D475" s="8">
        <v>1.9</v>
      </c>
      <c r="E475" s="4">
        <v>2</v>
      </c>
      <c r="F475" s="8">
        <v>1.43</v>
      </c>
      <c r="G475" s="4">
        <v>2</v>
      </c>
      <c r="H475" s="8">
        <v>3.13</v>
      </c>
      <c r="I475" s="4">
        <v>0</v>
      </c>
    </row>
    <row r="476" spans="1:9" x14ac:dyDescent="0.2">
      <c r="A476" s="2">
        <v>10</v>
      </c>
      <c r="B476" s="1" t="s">
        <v>117</v>
      </c>
      <c r="C476" s="4">
        <v>4</v>
      </c>
      <c r="D476" s="8">
        <v>1.9</v>
      </c>
      <c r="E476" s="4">
        <v>2</v>
      </c>
      <c r="F476" s="8">
        <v>1.43</v>
      </c>
      <c r="G476" s="4">
        <v>2</v>
      </c>
      <c r="H476" s="8">
        <v>3.13</v>
      </c>
      <c r="I476" s="4">
        <v>0</v>
      </c>
    </row>
    <row r="477" spans="1:9" x14ac:dyDescent="0.2">
      <c r="A477" s="2">
        <v>10</v>
      </c>
      <c r="B477" s="1" t="s">
        <v>162</v>
      </c>
      <c r="C477" s="4">
        <v>4</v>
      </c>
      <c r="D477" s="8">
        <v>1.9</v>
      </c>
      <c r="E477" s="4">
        <v>3</v>
      </c>
      <c r="F477" s="8">
        <v>2.14</v>
      </c>
      <c r="G477" s="4">
        <v>1</v>
      </c>
      <c r="H477" s="8">
        <v>1.56</v>
      </c>
      <c r="I477" s="4">
        <v>0</v>
      </c>
    </row>
    <row r="478" spans="1:9" x14ac:dyDescent="0.2">
      <c r="A478" s="2">
        <v>10</v>
      </c>
      <c r="B478" s="1" t="s">
        <v>166</v>
      </c>
      <c r="C478" s="4">
        <v>4</v>
      </c>
      <c r="D478" s="8">
        <v>1.9</v>
      </c>
      <c r="E478" s="4">
        <v>3</v>
      </c>
      <c r="F478" s="8">
        <v>2.14</v>
      </c>
      <c r="G478" s="4">
        <v>1</v>
      </c>
      <c r="H478" s="8">
        <v>1.56</v>
      </c>
      <c r="I478" s="4">
        <v>0</v>
      </c>
    </row>
    <row r="479" spans="1:9" x14ac:dyDescent="0.2">
      <c r="A479" s="2">
        <v>10</v>
      </c>
      <c r="B479" s="1" t="s">
        <v>152</v>
      </c>
      <c r="C479" s="4">
        <v>4</v>
      </c>
      <c r="D479" s="8">
        <v>1.9</v>
      </c>
      <c r="E479" s="4">
        <v>1</v>
      </c>
      <c r="F479" s="8">
        <v>0.71</v>
      </c>
      <c r="G479" s="4">
        <v>3</v>
      </c>
      <c r="H479" s="8">
        <v>4.6900000000000004</v>
      </c>
      <c r="I479" s="4">
        <v>0</v>
      </c>
    </row>
    <row r="480" spans="1:9" x14ac:dyDescent="0.2">
      <c r="A480" s="2">
        <v>10</v>
      </c>
      <c r="B480" s="1" t="s">
        <v>167</v>
      </c>
      <c r="C480" s="4">
        <v>4</v>
      </c>
      <c r="D480" s="8">
        <v>1.9</v>
      </c>
      <c r="E480" s="4">
        <v>3</v>
      </c>
      <c r="F480" s="8">
        <v>2.14</v>
      </c>
      <c r="G480" s="4">
        <v>1</v>
      </c>
      <c r="H480" s="8">
        <v>1.56</v>
      </c>
      <c r="I480" s="4">
        <v>0</v>
      </c>
    </row>
    <row r="481" spans="1:9" x14ac:dyDescent="0.2">
      <c r="A481" s="2">
        <v>10</v>
      </c>
      <c r="B481" s="1" t="s">
        <v>129</v>
      </c>
      <c r="C481" s="4">
        <v>4</v>
      </c>
      <c r="D481" s="8">
        <v>1.9</v>
      </c>
      <c r="E481" s="4">
        <v>4</v>
      </c>
      <c r="F481" s="8">
        <v>2.86</v>
      </c>
      <c r="G481" s="4">
        <v>0</v>
      </c>
      <c r="H481" s="8">
        <v>0</v>
      </c>
      <c r="I481" s="4">
        <v>0</v>
      </c>
    </row>
    <row r="482" spans="1:9" x14ac:dyDescent="0.2">
      <c r="A482" s="2">
        <v>10</v>
      </c>
      <c r="B482" s="1" t="s">
        <v>150</v>
      </c>
      <c r="C482" s="4">
        <v>4</v>
      </c>
      <c r="D482" s="8">
        <v>1.9</v>
      </c>
      <c r="E482" s="4">
        <v>3</v>
      </c>
      <c r="F482" s="8">
        <v>2.14</v>
      </c>
      <c r="G482" s="4">
        <v>1</v>
      </c>
      <c r="H482" s="8">
        <v>1.56</v>
      </c>
      <c r="I482" s="4">
        <v>0</v>
      </c>
    </row>
    <row r="483" spans="1:9" x14ac:dyDescent="0.2">
      <c r="A483" s="2">
        <v>10</v>
      </c>
      <c r="B483" s="1" t="s">
        <v>168</v>
      </c>
      <c r="C483" s="4">
        <v>4</v>
      </c>
      <c r="D483" s="8">
        <v>1.9</v>
      </c>
      <c r="E483" s="4">
        <v>0</v>
      </c>
      <c r="F483" s="8">
        <v>0</v>
      </c>
      <c r="G483" s="4">
        <v>4</v>
      </c>
      <c r="H483" s="8">
        <v>6.25</v>
      </c>
      <c r="I483" s="4">
        <v>0</v>
      </c>
    </row>
    <row r="484" spans="1:9" x14ac:dyDescent="0.2">
      <c r="A484" s="2">
        <v>19</v>
      </c>
      <c r="B484" s="1" t="s">
        <v>115</v>
      </c>
      <c r="C484" s="4">
        <v>3</v>
      </c>
      <c r="D484" s="8">
        <v>1.43</v>
      </c>
      <c r="E484" s="4">
        <v>0</v>
      </c>
      <c r="F484" s="8">
        <v>0</v>
      </c>
      <c r="G484" s="4">
        <v>3</v>
      </c>
      <c r="H484" s="8">
        <v>4.6900000000000004</v>
      </c>
      <c r="I484" s="4">
        <v>0</v>
      </c>
    </row>
    <row r="485" spans="1:9" x14ac:dyDescent="0.2">
      <c r="A485" s="2">
        <v>19</v>
      </c>
      <c r="B485" s="1" t="s">
        <v>153</v>
      </c>
      <c r="C485" s="4">
        <v>3</v>
      </c>
      <c r="D485" s="8">
        <v>1.43</v>
      </c>
      <c r="E485" s="4">
        <v>1</v>
      </c>
      <c r="F485" s="8">
        <v>0.71</v>
      </c>
      <c r="G485" s="4">
        <v>2</v>
      </c>
      <c r="H485" s="8">
        <v>3.13</v>
      </c>
      <c r="I485" s="4">
        <v>0</v>
      </c>
    </row>
    <row r="486" spans="1:9" x14ac:dyDescent="0.2">
      <c r="A486" s="2">
        <v>19</v>
      </c>
      <c r="B486" s="1" t="s">
        <v>165</v>
      </c>
      <c r="C486" s="4">
        <v>3</v>
      </c>
      <c r="D486" s="8">
        <v>1.43</v>
      </c>
      <c r="E486" s="4">
        <v>3</v>
      </c>
      <c r="F486" s="8">
        <v>2.14</v>
      </c>
      <c r="G486" s="4">
        <v>0</v>
      </c>
      <c r="H486" s="8">
        <v>0</v>
      </c>
      <c r="I486" s="4">
        <v>0</v>
      </c>
    </row>
    <row r="487" spans="1:9" x14ac:dyDescent="0.2">
      <c r="A487" s="2">
        <v>19</v>
      </c>
      <c r="B487" s="1" t="s">
        <v>135</v>
      </c>
      <c r="C487" s="4">
        <v>3</v>
      </c>
      <c r="D487" s="8">
        <v>1.43</v>
      </c>
      <c r="E487" s="4">
        <v>3</v>
      </c>
      <c r="F487" s="8">
        <v>2.14</v>
      </c>
      <c r="G487" s="4">
        <v>0</v>
      </c>
      <c r="H487" s="8">
        <v>0</v>
      </c>
      <c r="I487" s="4">
        <v>0</v>
      </c>
    </row>
    <row r="488" spans="1:9" x14ac:dyDescent="0.2">
      <c r="A488" s="2">
        <v>19</v>
      </c>
      <c r="B488" s="1" t="s">
        <v>120</v>
      </c>
      <c r="C488" s="4">
        <v>3</v>
      </c>
      <c r="D488" s="8">
        <v>1.43</v>
      </c>
      <c r="E488" s="4">
        <v>1</v>
      </c>
      <c r="F488" s="8">
        <v>0.71</v>
      </c>
      <c r="G488" s="4">
        <v>2</v>
      </c>
      <c r="H488" s="8">
        <v>3.13</v>
      </c>
      <c r="I488" s="4">
        <v>0</v>
      </c>
    </row>
    <row r="489" spans="1:9" x14ac:dyDescent="0.2">
      <c r="A489" s="2">
        <v>19</v>
      </c>
      <c r="B489" s="1" t="s">
        <v>125</v>
      </c>
      <c r="C489" s="4">
        <v>3</v>
      </c>
      <c r="D489" s="8">
        <v>1.43</v>
      </c>
      <c r="E489" s="4">
        <v>2</v>
      </c>
      <c r="F489" s="8">
        <v>1.43</v>
      </c>
      <c r="G489" s="4">
        <v>1</v>
      </c>
      <c r="H489" s="8">
        <v>1.56</v>
      </c>
      <c r="I489" s="4">
        <v>0</v>
      </c>
    </row>
    <row r="490" spans="1:9" x14ac:dyDescent="0.2">
      <c r="A490" s="2">
        <v>19</v>
      </c>
      <c r="B490" s="1" t="s">
        <v>169</v>
      </c>
      <c r="C490" s="4">
        <v>3</v>
      </c>
      <c r="D490" s="8">
        <v>1.43</v>
      </c>
      <c r="E490" s="4">
        <v>3</v>
      </c>
      <c r="F490" s="8">
        <v>2.14</v>
      </c>
      <c r="G490" s="4">
        <v>0</v>
      </c>
      <c r="H490" s="8">
        <v>0</v>
      </c>
      <c r="I490" s="4">
        <v>0</v>
      </c>
    </row>
    <row r="491" spans="1:9" x14ac:dyDescent="0.2">
      <c r="A491" s="1"/>
      <c r="C491" s="4"/>
      <c r="D491" s="8"/>
      <c r="E491" s="4"/>
      <c r="F491" s="8"/>
      <c r="G491" s="4"/>
      <c r="H491" s="8"/>
      <c r="I491" s="4"/>
    </row>
    <row r="492" spans="1:9" x14ac:dyDescent="0.2">
      <c r="A492" s="1" t="s">
        <v>21</v>
      </c>
      <c r="C492" s="4"/>
      <c r="D492" s="8"/>
      <c r="E492" s="4"/>
      <c r="F492" s="8"/>
      <c r="G492" s="4"/>
      <c r="H492" s="8"/>
      <c r="I492" s="4"/>
    </row>
    <row r="493" spans="1:9" x14ac:dyDescent="0.2">
      <c r="A493" s="2">
        <v>1</v>
      </c>
      <c r="B493" s="1" t="s">
        <v>132</v>
      </c>
      <c r="C493" s="4">
        <v>18</v>
      </c>
      <c r="D493" s="8">
        <v>6.57</v>
      </c>
      <c r="E493" s="4">
        <v>18</v>
      </c>
      <c r="F493" s="8">
        <v>12.59</v>
      </c>
      <c r="G493" s="4">
        <v>0</v>
      </c>
      <c r="H493" s="8">
        <v>0</v>
      </c>
      <c r="I493" s="4">
        <v>0</v>
      </c>
    </row>
    <row r="494" spans="1:9" x14ac:dyDescent="0.2">
      <c r="A494" s="2">
        <v>2</v>
      </c>
      <c r="B494" s="1" t="s">
        <v>131</v>
      </c>
      <c r="C494" s="4">
        <v>14</v>
      </c>
      <c r="D494" s="8">
        <v>5.1100000000000003</v>
      </c>
      <c r="E494" s="4">
        <v>13</v>
      </c>
      <c r="F494" s="8">
        <v>9.09</v>
      </c>
      <c r="G494" s="4">
        <v>1</v>
      </c>
      <c r="H494" s="8">
        <v>0.83</v>
      </c>
      <c r="I494" s="4">
        <v>0</v>
      </c>
    </row>
    <row r="495" spans="1:9" x14ac:dyDescent="0.2">
      <c r="A495" s="2">
        <v>3</v>
      </c>
      <c r="B495" s="1" t="s">
        <v>120</v>
      </c>
      <c r="C495" s="4">
        <v>11</v>
      </c>
      <c r="D495" s="8">
        <v>4.01</v>
      </c>
      <c r="E495" s="4">
        <v>8</v>
      </c>
      <c r="F495" s="8">
        <v>5.59</v>
      </c>
      <c r="G495" s="4">
        <v>3</v>
      </c>
      <c r="H495" s="8">
        <v>2.5</v>
      </c>
      <c r="I495" s="4">
        <v>0</v>
      </c>
    </row>
    <row r="496" spans="1:9" x14ac:dyDescent="0.2">
      <c r="A496" s="2">
        <v>4</v>
      </c>
      <c r="B496" s="1" t="s">
        <v>115</v>
      </c>
      <c r="C496" s="4">
        <v>9</v>
      </c>
      <c r="D496" s="8">
        <v>3.28</v>
      </c>
      <c r="E496" s="4">
        <v>0</v>
      </c>
      <c r="F496" s="8">
        <v>0</v>
      </c>
      <c r="G496" s="4">
        <v>9</v>
      </c>
      <c r="H496" s="8">
        <v>7.5</v>
      </c>
      <c r="I496" s="4">
        <v>0</v>
      </c>
    </row>
    <row r="497" spans="1:9" x14ac:dyDescent="0.2">
      <c r="A497" s="2">
        <v>5</v>
      </c>
      <c r="B497" s="1" t="s">
        <v>130</v>
      </c>
      <c r="C497" s="4">
        <v>8</v>
      </c>
      <c r="D497" s="8">
        <v>2.92</v>
      </c>
      <c r="E497" s="4">
        <v>6</v>
      </c>
      <c r="F497" s="8">
        <v>4.2</v>
      </c>
      <c r="G497" s="4">
        <v>2</v>
      </c>
      <c r="H497" s="8">
        <v>1.67</v>
      </c>
      <c r="I497" s="4">
        <v>0</v>
      </c>
    </row>
    <row r="498" spans="1:9" x14ac:dyDescent="0.2">
      <c r="A498" s="2">
        <v>6</v>
      </c>
      <c r="B498" s="1" t="s">
        <v>117</v>
      </c>
      <c r="C498" s="4">
        <v>7</v>
      </c>
      <c r="D498" s="8">
        <v>2.5499999999999998</v>
      </c>
      <c r="E498" s="4">
        <v>1</v>
      </c>
      <c r="F498" s="8">
        <v>0.7</v>
      </c>
      <c r="G498" s="4">
        <v>6</v>
      </c>
      <c r="H498" s="8">
        <v>5</v>
      </c>
      <c r="I498" s="4">
        <v>0</v>
      </c>
    </row>
    <row r="499" spans="1:9" x14ac:dyDescent="0.2">
      <c r="A499" s="2">
        <v>6</v>
      </c>
      <c r="B499" s="1" t="s">
        <v>119</v>
      </c>
      <c r="C499" s="4">
        <v>7</v>
      </c>
      <c r="D499" s="8">
        <v>2.5499999999999998</v>
      </c>
      <c r="E499" s="4">
        <v>7</v>
      </c>
      <c r="F499" s="8">
        <v>4.9000000000000004</v>
      </c>
      <c r="G499" s="4">
        <v>0</v>
      </c>
      <c r="H499" s="8">
        <v>0</v>
      </c>
      <c r="I499" s="4">
        <v>0</v>
      </c>
    </row>
    <row r="500" spans="1:9" x14ac:dyDescent="0.2">
      <c r="A500" s="2">
        <v>6</v>
      </c>
      <c r="B500" s="1" t="s">
        <v>127</v>
      </c>
      <c r="C500" s="4">
        <v>7</v>
      </c>
      <c r="D500" s="8">
        <v>2.5499999999999998</v>
      </c>
      <c r="E500" s="4">
        <v>6</v>
      </c>
      <c r="F500" s="8">
        <v>4.2</v>
      </c>
      <c r="G500" s="4">
        <v>1</v>
      </c>
      <c r="H500" s="8">
        <v>0.83</v>
      </c>
      <c r="I500" s="4">
        <v>0</v>
      </c>
    </row>
    <row r="501" spans="1:9" x14ac:dyDescent="0.2">
      <c r="A501" s="2">
        <v>6</v>
      </c>
      <c r="B501" s="1" t="s">
        <v>163</v>
      </c>
      <c r="C501" s="4">
        <v>7</v>
      </c>
      <c r="D501" s="8">
        <v>2.5499999999999998</v>
      </c>
      <c r="E501" s="4">
        <v>0</v>
      </c>
      <c r="F501" s="8">
        <v>0</v>
      </c>
      <c r="G501" s="4">
        <v>0</v>
      </c>
      <c r="H501" s="8">
        <v>0</v>
      </c>
      <c r="I501" s="4">
        <v>0</v>
      </c>
    </row>
    <row r="502" spans="1:9" x14ac:dyDescent="0.2">
      <c r="A502" s="2">
        <v>6</v>
      </c>
      <c r="B502" s="1" t="s">
        <v>137</v>
      </c>
      <c r="C502" s="4">
        <v>7</v>
      </c>
      <c r="D502" s="8">
        <v>2.5499999999999998</v>
      </c>
      <c r="E502" s="4">
        <v>0</v>
      </c>
      <c r="F502" s="8">
        <v>0</v>
      </c>
      <c r="G502" s="4">
        <v>7</v>
      </c>
      <c r="H502" s="8">
        <v>5.83</v>
      </c>
      <c r="I502" s="4">
        <v>0</v>
      </c>
    </row>
    <row r="503" spans="1:9" x14ac:dyDescent="0.2">
      <c r="A503" s="2">
        <v>11</v>
      </c>
      <c r="B503" s="1" t="s">
        <v>145</v>
      </c>
      <c r="C503" s="4">
        <v>6</v>
      </c>
      <c r="D503" s="8">
        <v>2.19</v>
      </c>
      <c r="E503" s="4">
        <v>3</v>
      </c>
      <c r="F503" s="8">
        <v>2.1</v>
      </c>
      <c r="G503" s="4">
        <v>3</v>
      </c>
      <c r="H503" s="8">
        <v>2.5</v>
      </c>
      <c r="I503" s="4">
        <v>0</v>
      </c>
    </row>
    <row r="504" spans="1:9" x14ac:dyDescent="0.2">
      <c r="A504" s="2">
        <v>11</v>
      </c>
      <c r="B504" s="1" t="s">
        <v>126</v>
      </c>
      <c r="C504" s="4">
        <v>6</v>
      </c>
      <c r="D504" s="8">
        <v>2.19</v>
      </c>
      <c r="E504" s="4">
        <v>5</v>
      </c>
      <c r="F504" s="8">
        <v>3.5</v>
      </c>
      <c r="G504" s="4">
        <v>1</v>
      </c>
      <c r="H504" s="8">
        <v>0.83</v>
      </c>
      <c r="I504" s="4">
        <v>0</v>
      </c>
    </row>
    <row r="505" spans="1:9" x14ac:dyDescent="0.2">
      <c r="A505" s="2">
        <v>11</v>
      </c>
      <c r="B505" s="1" t="s">
        <v>170</v>
      </c>
      <c r="C505" s="4">
        <v>6</v>
      </c>
      <c r="D505" s="8">
        <v>2.19</v>
      </c>
      <c r="E505" s="4">
        <v>0</v>
      </c>
      <c r="F505" s="8">
        <v>0</v>
      </c>
      <c r="G505" s="4">
        <v>5</v>
      </c>
      <c r="H505" s="8">
        <v>4.17</v>
      </c>
      <c r="I505" s="4">
        <v>0</v>
      </c>
    </row>
    <row r="506" spans="1:9" x14ac:dyDescent="0.2">
      <c r="A506" s="2">
        <v>14</v>
      </c>
      <c r="B506" s="1" t="s">
        <v>140</v>
      </c>
      <c r="C506" s="4">
        <v>5</v>
      </c>
      <c r="D506" s="8">
        <v>1.82</v>
      </c>
      <c r="E506" s="4">
        <v>2</v>
      </c>
      <c r="F506" s="8">
        <v>1.4</v>
      </c>
      <c r="G506" s="4">
        <v>3</v>
      </c>
      <c r="H506" s="8">
        <v>2.5</v>
      </c>
      <c r="I506" s="4">
        <v>0</v>
      </c>
    </row>
    <row r="507" spans="1:9" x14ac:dyDescent="0.2">
      <c r="A507" s="2">
        <v>14</v>
      </c>
      <c r="B507" s="1" t="s">
        <v>124</v>
      </c>
      <c r="C507" s="4">
        <v>5</v>
      </c>
      <c r="D507" s="8">
        <v>1.82</v>
      </c>
      <c r="E507" s="4">
        <v>1</v>
      </c>
      <c r="F507" s="8">
        <v>0.7</v>
      </c>
      <c r="G507" s="4">
        <v>3</v>
      </c>
      <c r="H507" s="8">
        <v>2.5</v>
      </c>
      <c r="I507" s="4">
        <v>0</v>
      </c>
    </row>
    <row r="508" spans="1:9" x14ac:dyDescent="0.2">
      <c r="A508" s="2">
        <v>16</v>
      </c>
      <c r="B508" s="1" t="s">
        <v>135</v>
      </c>
      <c r="C508" s="4">
        <v>4</v>
      </c>
      <c r="D508" s="8">
        <v>1.46</v>
      </c>
      <c r="E508" s="4">
        <v>3</v>
      </c>
      <c r="F508" s="8">
        <v>2.1</v>
      </c>
      <c r="G508" s="4">
        <v>1</v>
      </c>
      <c r="H508" s="8">
        <v>0.83</v>
      </c>
      <c r="I508" s="4">
        <v>0</v>
      </c>
    </row>
    <row r="509" spans="1:9" x14ac:dyDescent="0.2">
      <c r="A509" s="2">
        <v>16</v>
      </c>
      <c r="B509" s="1" t="s">
        <v>118</v>
      </c>
      <c r="C509" s="4">
        <v>4</v>
      </c>
      <c r="D509" s="8">
        <v>1.46</v>
      </c>
      <c r="E509" s="4">
        <v>3</v>
      </c>
      <c r="F509" s="8">
        <v>2.1</v>
      </c>
      <c r="G509" s="4">
        <v>1</v>
      </c>
      <c r="H509" s="8">
        <v>0.83</v>
      </c>
      <c r="I509" s="4">
        <v>0</v>
      </c>
    </row>
    <row r="510" spans="1:9" x14ac:dyDescent="0.2">
      <c r="A510" s="2">
        <v>16</v>
      </c>
      <c r="B510" s="1" t="s">
        <v>125</v>
      </c>
      <c r="C510" s="4">
        <v>4</v>
      </c>
      <c r="D510" s="8">
        <v>1.46</v>
      </c>
      <c r="E510" s="4">
        <v>3</v>
      </c>
      <c r="F510" s="8">
        <v>2.1</v>
      </c>
      <c r="G510" s="4">
        <v>1</v>
      </c>
      <c r="H510" s="8">
        <v>0.83</v>
      </c>
      <c r="I510" s="4">
        <v>0</v>
      </c>
    </row>
    <row r="511" spans="1:9" x14ac:dyDescent="0.2">
      <c r="A511" s="2">
        <v>16</v>
      </c>
      <c r="B511" s="1" t="s">
        <v>171</v>
      </c>
      <c r="C511" s="4">
        <v>4</v>
      </c>
      <c r="D511" s="8">
        <v>1.46</v>
      </c>
      <c r="E511" s="4">
        <v>2</v>
      </c>
      <c r="F511" s="8">
        <v>1.4</v>
      </c>
      <c r="G511" s="4">
        <v>2</v>
      </c>
      <c r="H511" s="8">
        <v>1.67</v>
      </c>
      <c r="I511" s="4">
        <v>0</v>
      </c>
    </row>
    <row r="512" spans="1:9" x14ac:dyDescent="0.2">
      <c r="A512" s="2">
        <v>16</v>
      </c>
      <c r="B512" s="1" t="s">
        <v>134</v>
      </c>
      <c r="C512" s="4">
        <v>4</v>
      </c>
      <c r="D512" s="8">
        <v>1.46</v>
      </c>
      <c r="E512" s="4">
        <v>3</v>
      </c>
      <c r="F512" s="8">
        <v>2.1</v>
      </c>
      <c r="G512" s="4">
        <v>1</v>
      </c>
      <c r="H512" s="8">
        <v>0.83</v>
      </c>
      <c r="I512" s="4">
        <v>0</v>
      </c>
    </row>
    <row r="513" spans="1:9" x14ac:dyDescent="0.2">
      <c r="A513" s="1"/>
      <c r="C513" s="4"/>
      <c r="D513" s="8"/>
      <c r="E513" s="4"/>
      <c r="F513" s="8"/>
      <c r="G513" s="4"/>
      <c r="H513" s="8"/>
      <c r="I513" s="4"/>
    </row>
    <row r="514" spans="1:9" x14ac:dyDescent="0.2">
      <c r="A514" s="1" t="s">
        <v>22</v>
      </c>
      <c r="C514" s="4"/>
      <c r="D514" s="8"/>
      <c r="E514" s="4"/>
      <c r="F514" s="8"/>
      <c r="G514" s="4"/>
      <c r="H514" s="8"/>
      <c r="I514" s="4"/>
    </row>
    <row r="515" spans="1:9" x14ac:dyDescent="0.2">
      <c r="A515" s="2">
        <v>1</v>
      </c>
      <c r="B515" s="1" t="s">
        <v>132</v>
      </c>
      <c r="C515" s="4">
        <v>12</v>
      </c>
      <c r="D515" s="8">
        <v>5.17</v>
      </c>
      <c r="E515" s="4">
        <v>12</v>
      </c>
      <c r="F515" s="8">
        <v>8.2200000000000006</v>
      </c>
      <c r="G515" s="4">
        <v>0</v>
      </c>
      <c r="H515" s="8">
        <v>0</v>
      </c>
      <c r="I515" s="4">
        <v>0</v>
      </c>
    </row>
    <row r="516" spans="1:9" x14ac:dyDescent="0.2">
      <c r="A516" s="2">
        <v>2</v>
      </c>
      <c r="B516" s="1" t="s">
        <v>122</v>
      </c>
      <c r="C516" s="4">
        <v>11</v>
      </c>
      <c r="D516" s="8">
        <v>4.74</v>
      </c>
      <c r="E516" s="4">
        <v>9</v>
      </c>
      <c r="F516" s="8">
        <v>6.16</v>
      </c>
      <c r="G516" s="4">
        <v>2</v>
      </c>
      <c r="H516" s="8">
        <v>2.41</v>
      </c>
      <c r="I516" s="4">
        <v>0</v>
      </c>
    </row>
    <row r="517" spans="1:9" x14ac:dyDescent="0.2">
      <c r="A517" s="2">
        <v>3</v>
      </c>
      <c r="B517" s="1" t="s">
        <v>124</v>
      </c>
      <c r="C517" s="4">
        <v>10</v>
      </c>
      <c r="D517" s="8">
        <v>4.3099999999999996</v>
      </c>
      <c r="E517" s="4">
        <v>9</v>
      </c>
      <c r="F517" s="8">
        <v>6.16</v>
      </c>
      <c r="G517" s="4">
        <v>0</v>
      </c>
      <c r="H517" s="8">
        <v>0</v>
      </c>
      <c r="I517" s="4">
        <v>0</v>
      </c>
    </row>
    <row r="518" spans="1:9" x14ac:dyDescent="0.2">
      <c r="A518" s="2">
        <v>4</v>
      </c>
      <c r="B518" s="1" t="s">
        <v>131</v>
      </c>
      <c r="C518" s="4">
        <v>8</v>
      </c>
      <c r="D518" s="8">
        <v>3.45</v>
      </c>
      <c r="E518" s="4">
        <v>8</v>
      </c>
      <c r="F518" s="8">
        <v>5.48</v>
      </c>
      <c r="G518" s="4">
        <v>0</v>
      </c>
      <c r="H518" s="8">
        <v>0</v>
      </c>
      <c r="I518" s="4">
        <v>0</v>
      </c>
    </row>
    <row r="519" spans="1:9" x14ac:dyDescent="0.2">
      <c r="A519" s="2">
        <v>5</v>
      </c>
      <c r="B519" s="1" t="s">
        <v>154</v>
      </c>
      <c r="C519" s="4">
        <v>6</v>
      </c>
      <c r="D519" s="8">
        <v>2.59</v>
      </c>
      <c r="E519" s="4">
        <v>4</v>
      </c>
      <c r="F519" s="8">
        <v>2.74</v>
      </c>
      <c r="G519" s="4">
        <v>2</v>
      </c>
      <c r="H519" s="8">
        <v>2.41</v>
      </c>
      <c r="I519" s="4">
        <v>0</v>
      </c>
    </row>
    <row r="520" spans="1:9" x14ac:dyDescent="0.2">
      <c r="A520" s="2">
        <v>5</v>
      </c>
      <c r="B520" s="1" t="s">
        <v>118</v>
      </c>
      <c r="C520" s="4">
        <v>6</v>
      </c>
      <c r="D520" s="8">
        <v>2.59</v>
      </c>
      <c r="E520" s="4">
        <v>2</v>
      </c>
      <c r="F520" s="8">
        <v>1.37</v>
      </c>
      <c r="G520" s="4">
        <v>4</v>
      </c>
      <c r="H520" s="8">
        <v>4.82</v>
      </c>
      <c r="I520" s="4">
        <v>0</v>
      </c>
    </row>
    <row r="521" spans="1:9" x14ac:dyDescent="0.2">
      <c r="A521" s="2">
        <v>5</v>
      </c>
      <c r="B521" s="1" t="s">
        <v>127</v>
      </c>
      <c r="C521" s="4">
        <v>6</v>
      </c>
      <c r="D521" s="8">
        <v>2.59</v>
      </c>
      <c r="E521" s="4">
        <v>5</v>
      </c>
      <c r="F521" s="8">
        <v>3.42</v>
      </c>
      <c r="G521" s="4">
        <v>1</v>
      </c>
      <c r="H521" s="8">
        <v>1.2</v>
      </c>
      <c r="I521" s="4">
        <v>0</v>
      </c>
    </row>
    <row r="522" spans="1:9" x14ac:dyDescent="0.2">
      <c r="A522" s="2">
        <v>5</v>
      </c>
      <c r="B522" s="1" t="s">
        <v>167</v>
      </c>
      <c r="C522" s="4">
        <v>6</v>
      </c>
      <c r="D522" s="8">
        <v>2.59</v>
      </c>
      <c r="E522" s="4">
        <v>5</v>
      </c>
      <c r="F522" s="8">
        <v>3.42</v>
      </c>
      <c r="G522" s="4">
        <v>1</v>
      </c>
      <c r="H522" s="8">
        <v>1.2</v>
      </c>
      <c r="I522" s="4">
        <v>0</v>
      </c>
    </row>
    <row r="523" spans="1:9" x14ac:dyDescent="0.2">
      <c r="A523" s="2">
        <v>5</v>
      </c>
      <c r="B523" s="1" t="s">
        <v>129</v>
      </c>
      <c r="C523" s="4">
        <v>6</v>
      </c>
      <c r="D523" s="8">
        <v>2.59</v>
      </c>
      <c r="E523" s="4">
        <v>6</v>
      </c>
      <c r="F523" s="8">
        <v>4.1100000000000003</v>
      </c>
      <c r="G523" s="4">
        <v>0</v>
      </c>
      <c r="H523" s="8">
        <v>0</v>
      </c>
      <c r="I523" s="4">
        <v>0</v>
      </c>
    </row>
    <row r="524" spans="1:9" x14ac:dyDescent="0.2">
      <c r="A524" s="2">
        <v>10</v>
      </c>
      <c r="B524" s="1" t="s">
        <v>145</v>
      </c>
      <c r="C524" s="4">
        <v>5</v>
      </c>
      <c r="D524" s="8">
        <v>2.16</v>
      </c>
      <c r="E524" s="4">
        <v>3</v>
      </c>
      <c r="F524" s="8">
        <v>2.0499999999999998</v>
      </c>
      <c r="G524" s="4">
        <v>2</v>
      </c>
      <c r="H524" s="8">
        <v>2.41</v>
      </c>
      <c r="I524" s="4">
        <v>0</v>
      </c>
    </row>
    <row r="525" spans="1:9" x14ac:dyDescent="0.2">
      <c r="A525" s="2">
        <v>10</v>
      </c>
      <c r="B525" s="1" t="s">
        <v>141</v>
      </c>
      <c r="C525" s="4">
        <v>5</v>
      </c>
      <c r="D525" s="8">
        <v>2.16</v>
      </c>
      <c r="E525" s="4">
        <v>2</v>
      </c>
      <c r="F525" s="8">
        <v>1.37</v>
      </c>
      <c r="G525" s="4">
        <v>3</v>
      </c>
      <c r="H525" s="8">
        <v>3.61</v>
      </c>
      <c r="I525" s="4">
        <v>0</v>
      </c>
    </row>
    <row r="526" spans="1:9" x14ac:dyDescent="0.2">
      <c r="A526" s="2">
        <v>10</v>
      </c>
      <c r="B526" s="1" t="s">
        <v>144</v>
      </c>
      <c r="C526" s="4">
        <v>5</v>
      </c>
      <c r="D526" s="8">
        <v>2.16</v>
      </c>
      <c r="E526" s="4">
        <v>5</v>
      </c>
      <c r="F526" s="8">
        <v>3.42</v>
      </c>
      <c r="G526" s="4">
        <v>0</v>
      </c>
      <c r="H526" s="8">
        <v>0</v>
      </c>
      <c r="I526" s="4">
        <v>0</v>
      </c>
    </row>
    <row r="527" spans="1:9" x14ac:dyDescent="0.2">
      <c r="A527" s="2">
        <v>10</v>
      </c>
      <c r="B527" s="1" t="s">
        <v>119</v>
      </c>
      <c r="C527" s="4">
        <v>5</v>
      </c>
      <c r="D527" s="8">
        <v>2.16</v>
      </c>
      <c r="E527" s="4">
        <v>5</v>
      </c>
      <c r="F527" s="8">
        <v>3.42</v>
      </c>
      <c r="G527" s="4">
        <v>0</v>
      </c>
      <c r="H527" s="8">
        <v>0</v>
      </c>
      <c r="I527" s="4">
        <v>0</v>
      </c>
    </row>
    <row r="528" spans="1:9" x14ac:dyDescent="0.2">
      <c r="A528" s="2">
        <v>10</v>
      </c>
      <c r="B528" s="1" t="s">
        <v>137</v>
      </c>
      <c r="C528" s="4">
        <v>5</v>
      </c>
      <c r="D528" s="8">
        <v>2.16</v>
      </c>
      <c r="E528" s="4">
        <v>0</v>
      </c>
      <c r="F528" s="8">
        <v>0</v>
      </c>
      <c r="G528" s="4">
        <v>5</v>
      </c>
      <c r="H528" s="8">
        <v>6.02</v>
      </c>
      <c r="I528" s="4">
        <v>0</v>
      </c>
    </row>
    <row r="529" spans="1:9" x14ac:dyDescent="0.2">
      <c r="A529" s="2">
        <v>15</v>
      </c>
      <c r="B529" s="1" t="s">
        <v>115</v>
      </c>
      <c r="C529" s="4">
        <v>4</v>
      </c>
      <c r="D529" s="8">
        <v>1.72</v>
      </c>
      <c r="E529" s="4">
        <v>1</v>
      </c>
      <c r="F529" s="8">
        <v>0.68</v>
      </c>
      <c r="G529" s="4">
        <v>3</v>
      </c>
      <c r="H529" s="8">
        <v>3.61</v>
      </c>
      <c r="I529" s="4">
        <v>0</v>
      </c>
    </row>
    <row r="530" spans="1:9" x14ac:dyDescent="0.2">
      <c r="A530" s="2">
        <v>15</v>
      </c>
      <c r="B530" s="1" t="s">
        <v>120</v>
      </c>
      <c r="C530" s="4">
        <v>4</v>
      </c>
      <c r="D530" s="8">
        <v>1.72</v>
      </c>
      <c r="E530" s="4">
        <v>3</v>
      </c>
      <c r="F530" s="8">
        <v>2.0499999999999998</v>
      </c>
      <c r="G530" s="4">
        <v>1</v>
      </c>
      <c r="H530" s="8">
        <v>1.2</v>
      </c>
      <c r="I530" s="4">
        <v>0</v>
      </c>
    </row>
    <row r="531" spans="1:9" x14ac:dyDescent="0.2">
      <c r="A531" s="2">
        <v>15</v>
      </c>
      <c r="B531" s="1" t="s">
        <v>136</v>
      </c>
      <c r="C531" s="4">
        <v>4</v>
      </c>
      <c r="D531" s="8">
        <v>1.72</v>
      </c>
      <c r="E531" s="4">
        <v>3</v>
      </c>
      <c r="F531" s="8">
        <v>2.0499999999999998</v>
      </c>
      <c r="G531" s="4">
        <v>0</v>
      </c>
      <c r="H531" s="8">
        <v>0</v>
      </c>
      <c r="I531" s="4">
        <v>0</v>
      </c>
    </row>
    <row r="532" spans="1:9" x14ac:dyDescent="0.2">
      <c r="A532" s="2">
        <v>15</v>
      </c>
      <c r="B532" s="1" t="s">
        <v>128</v>
      </c>
      <c r="C532" s="4">
        <v>4</v>
      </c>
      <c r="D532" s="8">
        <v>1.72</v>
      </c>
      <c r="E532" s="4">
        <v>4</v>
      </c>
      <c r="F532" s="8">
        <v>2.74</v>
      </c>
      <c r="G532" s="4">
        <v>0</v>
      </c>
      <c r="H532" s="8">
        <v>0</v>
      </c>
      <c r="I532" s="4">
        <v>0</v>
      </c>
    </row>
    <row r="533" spans="1:9" x14ac:dyDescent="0.2">
      <c r="A533" s="2">
        <v>19</v>
      </c>
      <c r="B533" s="1" t="s">
        <v>172</v>
      </c>
      <c r="C533" s="4">
        <v>3</v>
      </c>
      <c r="D533" s="8">
        <v>1.29</v>
      </c>
      <c r="E533" s="4">
        <v>2</v>
      </c>
      <c r="F533" s="8">
        <v>1.37</v>
      </c>
      <c r="G533" s="4">
        <v>1</v>
      </c>
      <c r="H533" s="8">
        <v>1.2</v>
      </c>
      <c r="I533" s="4">
        <v>0</v>
      </c>
    </row>
    <row r="534" spans="1:9" x14ac:dyDescent="0.2">
      <c r="A534" s="2">
        <v>19</v>
      </c>
      <c r="B534" s="1" t="s">
        <v>173</v>
      </c>
      <c r="C534" s="4">
        <v>3</v>
      </c>
      <c r="D534" s="8">
        <v>1.29</v>
      </c>
      <c r="E534" s="4">
        <v>2</v>
      </c>
      <c r="F534" s="8">
        <v>1.37</v>
      </c>
      <c r="G534" s="4">
        <v>1</v>
      </c>
      <c r="H534" s="8">
        <v>1.2</v>
      </c>
      <c r="I534" s="4">
        <v>0</v>
      </c>
    </row>
    <row r="535" spans="1:9" x14ac:dyDescent="0.2">
      <c r="A535" s="2">
        <v>19</v>
      </c>
      <c r="B535" s="1" t="s">
        <v>174</v>
      </c>
      <c r="C535" s="4">
        <v>3</v>
      </c>
      <c r="D535" s="8">
        <v>1.29</v>
      </c>
      <c r="E535" s="4">
        <v>3</v>
      </c>
      <c r="F535" s="8">
        <v>2.0499999999999998</v>
      </c>
      <c r="G535" s="4">
        <v>0</v>
      </c>
      <c r="H535" s="8">
        <v>0</v>
      </c>
      <c r="I535" s="4">
        <v>0</v>
      </c>
    </row>
    <row r="536" spans="1:9" x14ac:dyDescent="0.2">
      <c r="A536" s="2">
        <v>19</v>
      </c>
      <c r="B536" s="1" t="s">
        <v>175</v>
      </c>
      <c r="C536" s="4">
        <v>3</v>
      </c>
      <c r="D536" s="8">
        <v>1.29</v>
      </c>
      <c r="E536" s="4">
        <v>1</v>
      </c>
      <c r="F536" s="8">
        <v>0.68</v>
      </c>
      <c r="G536" s="4">
        <v>2</v>
      </c>
      <c r="H536" s="8">
        <v>2.41</v>
      </c>
      <c r="I536" s="4">
        <v>0</v>
      </c>
    </row>
    <row r="537" spans="1:9" x14ac:dyDescent="0.2">
      <c r="A537" s="2">
        <v>19</v>
      </c>
      <c r="B537" s="1" t="s">
        <v>140</v>
      </c>
      <c r="C537" s="4">
        <v>3</v>
      </c>
      <c r="D537" s="8">
        <v>1.29</v>
      </c>
      <c r="E537" s="4">
        <v>0</v>
      </c>
      <c r="F537" s="8">
        <v>0</v>
      </c>
      <c r="G537" s="4">
        <v>3</v>
      </c>
      <c r="H537" s="8">
        <v>3.61</v>
      </c>
      <c r="I537" s="4">
        <v>0</v>
      </c>
    </row>
    <row r="538" spans="1:9" x14ac:dyDescent="0.2">
      <c r="A538" s="2">
        <v>19</v>
      </c>
      <c r="B538" s="1" t="s">
        <v>176</v>
      </c>
      <c r="C538" s="4">
        <v>3</v>
      </c>
      <c r="D538" s="8">
        <v>1.29</v>
      </c>
      <c r="E538" s="4">
        <v>0</v>
      </c>
      <c r="F538" s="8">
        <v>0</v>
      </c>
      <c r="G538" s="4">
        <v>3</v>
      </c>
      <c r="H538" s="8">
        <v>3.61</v>
      </c>
      <c r="I538" s="4">
        <v>0</v>
      </c>
    </row>
    <row r="539" spans="1:9" x14ac:dyDescent="0.2">
      <c r="A539" s="2">
        <v>19</v>
      </c>
      <c r="B539" s="1" t="s">
        <v>150</v>
      </c>
      <c r="C539" s="4">
        <v>3</v>
      </c>
      <c r="D539" s="8">
        <v>1.29</v>
      </c>
      <c r="E539" s="4">
        <v>2</v>
      </c>
      <c r="F539" s="8">
        <v>1.37</v>
      </c>
      <c r="G539" s="4">
        <v>1</v>
      </c>
      <c r="H539" s="8">
        <v>1.2</v>
      </c>
      <c r="I539" s="4">
        <v>0</v>
      </c>
    </row>
    <row r="540" spans="1:9" x14ac:dyDescent="0.2">
      <c r="A540" s="2">
        <v>19</v>
      </c>
      <c r="B540" s="1" t="s">
        <v>134</v>
      </c>
      <c r="C540" s="4">
        <v>3</v>
      </c>
      <c r="D540" s="8">
        <v>1.29</v>
      </c>
      <c r="E540" s="4">
        <v>3</v>
      </c>
      <c r="F540" s="8">
        <v>2.0499999999999998</v>
      </c>
      <c r="G540" s="4">
        <v>0</v>
      </c>
      <c r="H540" s="8">
        <v>0</v>
      </c>
      <c r="I540" s="4">
        <v>0</v>
      </c>
    </row>
    <row r="541" spans="1:9" x14ac:dyDescent="0.2">
      <c r="A541" s="2">
        <v>19</v>
      </c>
      <c r="B541" s="1" t="s">
        <v>143</v>
      </c>
      <c r="C541" s="4">
        <v>3</v>
      </c>
      <c r="D541" s="8">
        <v>1.29</v>
      </c>
      <c r="E541" s="4">
        <v>0</v>
      </c>
      <c r="F541" s="8">
        <v>0</v>
      </c>
      <c r="G541" s="4">
        <v>3</v>
      </c>
      <c r="H541" s="8">
        <v>3.61</v>
      </c>
      <c r="I541" s="4">
        <v>0</v>
      </c>
    </row>
    <row r="542" spans="1:9" x14ac:dyDescent="0.2">
      <c r="A542" s="1"/>
      <c r="C542" s="4"/>
      <c r="D542" s="8"/>
      <c r="E542" s="4"/>
      <c r="F542" s="8"/>
      <c r="G542" s="4"/>
      <c r="H542" s="8"/>
      <c r="I542" s="4"/>
    </row>
    <row r="543" spans="1:9" x14ac:dyDescent="0.2">
      <c r="A543" s="1" t="s">
        <v>23</v>
      </c>
      <c r="C543" s="4"/>
      <c r="D543" s="8"/>
      <c r="E543" s="4"/>
      <c r="F543" s="8"/>
      <c r="G543" s="4"/>
      <c r="H543" s="8"/>
      <c r="I543" s="4"/>
    </row>
    <row r="544" spans="1:9" x14ac:dyDescent="0.2">
      <c r="A544" s="2">
        <v>1</v>
      </c>
      <c r="B544" s="1" t="s">
        <v>131</v>
      </c>
      <c r="C544" s="4">
        <v>10</v>
      </c>
      <c r="D544" s="8">
        <v>9.6199999999999992</v>
      </c>
      <c r="E544" s="4">
        <v>10</v>
      </c>
      <c r="F544" s="8">
        <v>14.49</v>
      </c>
      <c r="G544" s="4">
        <v>0</v>
      </c>
      <c r="H544" s="8">
        <v>0</v>
      </c>
      <c r="I544" s="4">
        <v>0</v>
      </c>
    </row>
    <row r="545" spans="1:9" x14ac:dyDescent="0.2">
      <c r="A545" s="2">
        <v>2</v>
      </c>
      <c r="B545" s="1" t="s">
        <v>115</v>
      </c>
      <c r="C545" s="4">
        <v>6</v>
      </c>
      <c r="D545" s="8">
        <v>5.77</v>
      </c>
      <c r="E545" s="4">
        <v>0</v>
      </c>
      <c r="F545" s="8">
        <v>0</v>
      </c>
      <c r="G545" s="4">
        <v>6</v>
      </c>
      <c r="H545" s="8">
        <v>21.43</v>
      </c>
      <c r="I545" s="4">
        <v>0</v>
      </c>
    </row>
    <row r="546" spans="1:9" x14ac:dyDescent="0.2">
      <c r="A546" s="2">
        <v>2</v>
      </c>
      <c r="B546" s="1" t="s">
        <v>119</v>
      </c>
      <c r="C546" s="4">
        <v>6</v>
      </c>
      <c r="D546" s="8">
        <v>5.77</v>
      </c>
      <c r="E546" s="4">
        <v>5</v>
      </c>
      <c r="F546" s="8">
        <v>7.25</v>
      </c>
      <c r="G546" s="4">
        <v>1</v>
      </c>
      <c r="H546" s="8">
        <v>3.57</v>
      </c>
      <c r="I546" s="4">
        <v>0</v>
      </c>
    </row>
    <row r="547" spans="1:9" x14ac:dyDescent="0.2">
      <c r="A547" s="2">
        <v>4</v>
      </c>
      <c r="B547" s="1" t="s">
        <v>163</v>
      </c>
      <c r="C547" s="4">
        <v>5</v>
      </c>
      <c r="D547" s="8">
        <v>4.8099999999999996</v>
      </c>
      <c r="E547" s="4">
        <v>0</v>
      </c>
      <c r="F547" s="8">
        <v>0</v>
      </c>
      <c r="G547" s="4">
        <v>0</v>
      </c>
      <c r="H547" s="8">
        <v>0</v>
      </c>
      <c r="I547" s="4">
        <v>0</v>
      </c>
    </row>
    <row r="548" spans="1:9" x14ac:dyDescent="0.2">
      <c r="A548" s="2">
        <v>5</v>
      </c>
      <c r="B548" s="1" t="s">
        <v>140</v>
      </c>
      <c r="C548" s="4">
        <v>3</v>
      </c>
      <c r="D548" s="8">
        <v>2.88</v>
      </c>
      <c r="E548" s="4">
        <v>3</v>
      </c>
      <c r="F548" s="8">
        <v>4.3499999999999996</v>
      </c>
      <c r="G548" s="4">
        <v>0</v>
      </c>
      <c r="H548" s="8">
        <v>0</v>
      </c>
      <c r="I548" s="4">
        <v>0</v>
      </c>
    </row>
    <row r="549" spans="1:9" x14ac:dyDescent="0.2">
      <c r="A549" s="2">
        <v>5</v>
      </c>
      <c r="B549" s="1" t="s">
        <v>126</v>
      </c>
      <c r="C549" s="4">
        <v>3</v>
      </c>
      <c r="D549" s="8">
        <v>2.88</v>
      </c>
      <c r="E549" s="4">
        <v>3</v>
      </c>
      <c r="F549" s="8">
        <v>4.3499999999999996</v>
      </c>
      <c r="G549" s="4">
        <v>0</v>
      </c>
      <c r="H549" s="8">
        <v>0</v>
      </c>
      <c r="I549" s="4">
        <v>0</v>
      </c>
    </row>
    <row r="550" spans="1:9" x14ac:dyDescent="0.2">
      <c r="A550" s="2">
        <v>5</v>
      </c>
      <c r="B550" s="1" t="s">
        <v>128</v>
      </c>
      <c r="C550" s="4">
        <v>3</v>
      </c>
      <c r="D550" s="8">
        <v>2.88</v>
      </c>
      <c r="E550" s="4">
        <v>2</v>
      </c>
      <c r="F550" s="8">
        <v>2.9</v>
      </c>
      <c r="G550" s="4">
        <v>1</v>
      </c>
      <c r="H550" s="8">
        <v>3.57</v>
      </c>
      <c r="I550" s="4">
        <v>0</v>
      </c>
    </row>
    <row r="551" spans="1:9" x14ac:dyDescent="0.2">
      <c r="A551" s="2">
        <v>5</v>
      </c>
      <c r="B551" s="1" t="s">
        <v>132</v>
      </c>
      <c r="C551" s="4">
        <v>3</v>
      </c>
      <c r="D551" s="8">
        <v>2.88</v>
      </c>
      <c r="E551" s="4">
        <v>3</v>
      </c>
      <c r="F551" s="8">
        <v>4.3499999999999996</v>
      </c>
      <c r="G551" s="4">
        <v>0</v>
      </c>
      <c r="H551" s="8">
        <v>0</v>
      </c>
      <c r="I551" s="4">
        <v>0</v>
      </c>
    </row>
    <row r="552" spans="1:9" x14ac:dyDescent="0.2">
      <c r="A552" s="2">
        <v>5</v>
      </c>
      <c r="B552" s="1" t="s">
        <v>143</v>
      </c>
      <c r="C552" s="4">
        <v>3</v>
      </c>
      <c r="D552" s="8">
        <v>2.88</v>
      </c>
      <c r="E552" s="4">
        <v>2</v>
      </c>
      <c r="F552" s="8">
        <v>2.9</v>
      </c>
      <c r="G552" s="4">
        <v>1</v>
      </c>
      <c r="H552" s="8">
        <v>3.57</v>
      </c>
      <c r="I552" s="4">
        <v>0</v>
      </c>
    </row>
    <row r="553" spans="1:9" x14ac:dyDescent="0.2">
      <c r="A553" s="2">
        <v>10</v>
      </c>
      <c r="B553" s="1" t="s">
        <v>145</v>
      </c>
      <c r="C553" s="4">
        <v>2</v>
      </c>
      <c r="D553" s="8">
        <v>1.92</v>
      </c>
      <c r="E553" s="4">
        <v>0</v>
      </c>
      <c r="F553" s="8">
        <v>0</v>
      </c>
      <c r="G553" s="4">
        <v>2</v>
      </c>
      <c r="H553" s="8">
        <v>7.14</v>
      </c>
      <c r="I553" s="4">
        <v>0</v>
      </c>
    </row>
    <row r="554" spans="1:9" x14ac:dyDescent="0.2">
      <c r="A554" s="2">
        <v>10</v>
      </c>
      <c r="B554" s="1" t="s">
        <v>116</v>
      </c>
      <c r="C554" s="4">
        <v>2</v>
      </c>
      <c r="D554" s="8">
        <v>1.92</v>
      </c>
      <c r="E554" s="4">
        <v>1</v>
      </c>
      <c r="F554" s="8">
        <v>1.45</v>
      </c>
      <c r="G554" s="4">
        <v>1</v>
      </c>
      <c r="H554" s="8">
        <v>3.57</v>
      </c>
      <c r="I554" s="4">
        <v>0</v>
      </c>
    </row>
    <row r="555" spans="1:9" x14ac:dyDescent="0.2">
      <c r="A555" s="2">
        <v>10</v>
      </c>
      <c r="B555" s="1" t="s">
        <v>141</v>
      </c>
      <c r="C555" s="4">
        <v>2</v>
      </c>
      <c r="D555" s="8">
        <v>1.92</v>
      </c>
      <c r="E555" s="4">
        <v>1</v>
      </c>
      <c r="F555" s="8">
        <v>1.45</v>
      </c>
      <c r="G555" s="4">
        <v>1</v>
      </c>
      <c r="H555" s="8">
        <v>3.57</v>
      </c>
      <c r="I555" s="4">
        <v>0</v>
      </c>
    </row>
    <row r="556" spans="1:9" x14ac:dyDescent="0.2">
      <c r="A556" s="2">
        <v>10</v>
      </c>
      <c r="B556" s="1" t="s">
        <v>177</v>
      </c>
      <c r="C556" s="4">
        <v>2</v>
      </c>
      <c r="D556" s="8">
        <v>1.92</v>
      </c>
      <c r="E556" s="4">
        <v>1</v>
      </c>
      <c r="F556" s="8">
        <v>1.45</v>
      </c>
      <c r="G556" s="4">
        <v>1</v>
      </c>
      <c r="H556" s="8">
        <v>3.57</v>
      </c>
      <c r="I556" s="4">
        <v>0</v>
      </c>
    </row>
    <row r="557" spans="1:9" x14ac:dyDescent="0.2">
      <c r="A557" s="2">
        <v>10</v>
      </c>
      <c r="B557" s="1" t="s">
        <v>174</v>
      </c>
      <c r="C557" s="4">
        <v>2</v>
      </c>
      <c r="D557" s="8">
        <v>1.92</v>
      </c>
      <c r="E557" s="4">
        <v>2</v>
      </c>
      <c r="F557" s="8">
        <v>2.9</v>
      </c>
      <c r="G557" s="4">
        <v>0</v>
      </c>
      <c r="H557" s="8">
        <v>0</v>
      </c>
      <c r="I557" s="4">
        <v>0</v>
      </c>
    </row>
    <row r="558" spans="1:9" x14ac:dyDescent="0.2">
      <c r="A558" s="2">
        <v>10</v>
      </c>
      <c r="B558" s="1" t="s">
        <v>139</v>
      </c>
      <c r="C558" s="4">
        <v>2</v>
      </c>
      <c r="D558" s="8">
        <v>1.92</v>
      </c>
      <c r="E558" s="4">
        <v>1</v>
      </c>
      <c r="F558" s="8">
        <v>1.45</v>
      </c>
      <c r="G558" s="4">
        <v>1</v>
      </c>
      <c r="H558" s="8">
        <v>3.57</v>
      </c>
      <c r="I558" s="4">
        <v>0</v>
      </c>
    </row>
    <row r="559" spans="1:9" x14ac:dyDescent="0.2">
      <c r="A559" s="2">
        <v>10</v>
      </c>
      <c r="B559" s="1" t="s">
        <v>121</v>
      </c>
      <c r="C559" s="4">
        <v>2</v>
      </c>
      <c r="D559" s="8">
        <v>1.92</v>
      </c>
      <c r="E559" s="4">
        <v>2</v>
      </c>
      <c r="F559" s="8">
        <v>2.9</v>
      </c>
      <c r="G559" s="4">
        <v>0</v>
      </c>
      <c r="H559" s="8">
        <v>0</v>
      </c>
      <c r="I559" s="4">
        <v>0</v>
      </c>
    </row>
    <row r="560" spans="1:9" x14ac:dyDescent="0.2">
      <c r="A560" s="2">
        <v>10</v>
      </c>
      <c r="B560" s="1" t="s">
        <v>122</v>
      </c>
      <c r="C560" s="4">
        <v>2</v>
      </c>
      <c r="D560" s="8">
        <v>1.92</v>
      </c>
      <c r="E560" s="4">
        <v>2</v>
      </c>
      <c r="F560" s="8">
        <v>2.9</v>
      </c>
      <c r="G560" s="4">
        <v>0</v>
      </c>
      <c r="H560" s="8">
        <v>0</v>
      </c>
      <c r="I560" s="4">
        <v>0</v>
      </c>
    </row>
    <row r="561" spans="1:9" x14ac:dyDescent="0.2">
      <c r="A561" s="2">
        <v>10</v>
      </c>
      <c r="B561" s="1" t="s">
        <v>149</v>
      </c>
      <c r="C561" s="4">
        <v>2</v>
      </c>
      <c r="D561" s="8">
        <v>1.92</v>
      </c>
      <c r="E561" s="4">
        <v>1</v>
      </c>
      <c r="F561" s="8">
        <v>1.45</v>
      </c>
      <c r="G561" s="4">
        <v>1</v>
      </c>
      <c r="H561" s="8">
        <v>3.57</v>
      </c>
      <c r="I561" s="4">
        <v>0</v>
      </c>
    </row>
    <row r="562" spans="1:9" x14ac:dyDescent="0.2">
      <c r="A562" s="2">
        <v>10</v>
      </c>
      <c r="B562" s="1" t="s">
        <v>127</v>
      </c>
      <c r="C562" s="4">
        <v>2</v>
      </c>
      <c r="D562" s="8">
        <v>1.92</v>
      </c>
      <c r="E562" s="4">
        <v>2</v>
      </c>
      <c r="F562" s="8">
        <v>2.9</v>
      </c>
      <c r="G562" s="4">
        <v>0</v>
      </c>
      <c r="H562" s="8">
        <v>0</v>
      </c>
      <c r="I562" s="4">
        <v>0</v>
      </c>
    </row>
    <row r="563" spans="1:9" x14ac:dyDescent="0.2">
      <c r="A563" s="2">
        <v>10</v>
      </c>
      <c r="B563" s="1" t="s">
        <v>130</v>
      </c>
      <c r="C563" s="4">
        <v>2</v>
      </c>
      <c r="D563" s="8">
        <v>1.92</v>
      </c>
      <c r="E563" s="4">
        <v>1</v>
      </c>
      <c r="F563" s="8">
        <v>1.45</v>
      </c>
      <c r="G563" s="4">
        <v>1</v>
      </c>
      <c r="H563" s="8">
        <v>3.57</v>
      </c>
      <c r="I563" s="4">
        <v>0</v>
      </c>
    </row>
    <row r="564" spans="1:9" x14ac:dyDescent="0.2">
      <c r="A564" s="2">
        <v>10</v>
      </c>
      <c r="B564" s="1" t="s">
        <v>171</v>
      </c>
      <c r="C564" s="4">
        <v>2</v>
      </c>
      <c r="D564" s="8">
        <v>1.92</v>
      </c>
      <c r="E564" s="4">
        <v>1</v>
      </c>
      <c r="F564" s="8">
        <v>1.45</v>
      </c>
      <c r="G564" s="4">
        <v>1</v>
      </c>
      <c r="H564" s="8">
        <v>3.57</v>
      </c>
      <c r="I564" s="4">
        <v>0</v>
      </c>
    </row>
    <row r="565" spans="1:9" x14ac:dyDescent="0.2">
      <c r="A565" s="1"/>
      <c r="C565" s="4"/>
      <c r="D565" s="8"/>
      <c r="E565" s="4"/>
      <c r="F565" s="8"/>
      <c r="G565" s="4"/>
      <c r="H565" s="8"/>
      <c r="I565" s="4"/>
    </row>
    <row r="566" spans="1:9" x14ac:dyDescent="0.2">
      <c r="A566" s="1" t="s">
        <v>24</v>
      </c>
      <c r="C566" s="4"/>
      <c r="D566" s="8"/>
      <c r="E566" s="4"/>
      <c r="F566" s="8"/>
      <c r="G566" s="4"/>
      <c r="H566" s="8"/>
      <c r="I566" s="4"/>
    </row>
    <row r="567" spans="1:9" x14ac:dyDescent="0.2">
      <c r="A567" s="2">
        <v>1</v>
      </c>
      <c r="B567" s="1" t="s">
        <v>132</v>
      </c>
      <c r="C567" s="4">
        <v>33</v>
      </c>
      <c r="D567" s="8">
        <v>11.7</v>
      </c>
      <c r="E567" s="4">
        <v>32</v>
      </c>
      <c r="F567" s="8">
        <v>18.29</v>
      </c>
      <c r="G567" s="4">
        <v>1</v>
      </c>
      <c r="H567" s="8">
        <v>1</v>
      </c>
      <c r="I567" s="4">
        <v>0</v>
      </c>
    </row>
    <row r="568" spans="1:9" x14ac:dyDescent="0.2">
      <c r="A568" s="2">
        <v>2</v>
      </c>
      <c r="B568" s="1" t="s">
        <v>131</v>
      </c>
      <c r="C568" s="4">
        <v>11</v>
      </c>
      <c r="D568" s="8">
        <v>3.9</v>
      </c>
      <c r="E568" s="4">
        <v>11</v>
      </c>
      <c r="F568" s="8">
        <v>6.29</v>
      </c>
      <c r="G568" s="4">
        <v>0</v>
      </c>
      <c r="H568" s="8">
        <v>0</v>
      </c>
      <c r="I568" s="4">
        <v>0</v>
      </c>
    </row>
    <row r="569" spans="1:9" x14ac:dyDescent="0.2">
      <c r="A569" s="2">
        <v>3</v>
      </c>
      <c r="B569" s="1" t="s">
        <v>119</v>
      </c>
      <c r="C569" s="4">
        <v>10</v>
      </c>
      <c r="D569" s="8">
        <v>3.55</v>
      </c>
      <c r="E569" s="4">
        <v>8</v>
      </c>
      <c r="F569" s="8">
        <v>4.57</v>
      </c>
      <c r="G569" s="4">
        <v>2</v>
      </c>
      <c r="H569" s="8">
        <v>2</v>
      </c>
      <c r="I569" s="4">
        <v>0</v>
      </c>
    </row>
    <row r="570" spans="1:9" x14ac:dyDescent="0.2">
      <c r="A570" s="2">
        <v>4</v>
      </c>
      <c r="B570" s="1" t="s">
        <v>145</v>
      </c>
      <c r="C570" s="4">
        <v>8</v>
      </c>
      <c r="D570" s="8">
        <v>2.84</v>
      </c>
      <c r="E570" s="4">
        <v>5</v>
      </c>
      <c r="F570" s="8">
        <v>2.86</v>
      </c>
      <c r="G570" s="4">
        <v>3</v>
      </c>
      <c r="H570" s="8">
        <v>3</v>
      </c>
      <c r="I570" s="4">
        <v>0</v>
      </c>
    </row>
    <row r="571" spans="1:9" x14ac:dyDescent="0.2">
      <c r="A571" s="2">
        <v>5</v>
      </c>
      <c r="B571" s="1" t="s">
        <v>122</v>
      </c>
      <c r="C571" s="4">
        <v>7</v>
      </c>
      <c r="D571" s="8">
        <v>2.48</v>
      </c>
      <c r="E571" s="4">
        <v>4</v>
      </c>
      <c r="F571" s="8">
        <v>2.29</v>
      </c>
      <c r="G571" s="4">
        <v>3</v>
      </c>
      <c r="H571" s="8">
        <v>3</v>
      </c>
      <c r="I571" s="4">
        <v>0</v>
      </c>
    </row>
    <row r="572" spans="1:9" x14ac:dyDescent="0.2">
      <c r="A572" s="2">
        <v>5</v>
      </c>
      <c r="B572" s="1" t="s">
        <v>127</v>
      </c>
      <c r="C572" s="4">
        <v>7</v>
      </c>
      <c r="D572" s="8">
        <v>2.48</v>
      </c>
      <c r="E572" s="4">
        <v>4</v>
      </c>
      <c r="F572" s="8">
        <v>2.29</v>
      </c>
      <c r="G572" s="4">
        <v>3</v>
      </c>
      <c r="H572" s="8">
        <v>3</v>
      </c>
      <c r="I572" s="4">
        <v>0</v>
      </c>
    </row>
    <row r="573" spans="1:9" x14ac:dyDescent="0.2">
      <c r="A573" s="2">
        <v>7</v>
      </c>
      <c r="B573" s="1" t="s">
        <v>115</v>
      </c>
      <c r="C573" s="4">
        <v>6</v>
      </c>
      <c r="D573" s="8">
        <v>2.13</v>
      </c>
      <c r="E573" s="4">
        <v>2</v>
      </c>
      <c r="F573" s="8">
        <v>1.1399999999999999</v>
      </c>
      <c r="G573" s="4">
        <v>4</v>
      </c>
      <c r="H573" s="8">
        <v>4</v>
      </c>
      <c r="I573" s="4">
        <v>0</v>
      </c>
    </row>
    <row r="574" spans="1:9" x14ac:dyDescent="0.2">
      <c r="A574" s="2">
        <v>7</v>
      </c>
      <c r="B574" s="1" t="s">
        <v>116</v>
      </c>
      <c r="C574" s="4">
        <v>6</v>
      </c>
      <c r="D574" s="8">
        <v>2.13</v>
      </c>
      <c r="E574" s="4">
        <v>5</v>
      </c>
      <c r="F574" s="8">
        <v>2.86</v>
      </c>
      <c r="G574" s="4">
        <v>1</v>
      </c>
      <c r="H574" s="8">
        <v>1</v>
      </c>
      <c r="I574" s="4">
        <v>0</v>
      </c>
    </row>
    <row r="575" spans="1:9" x14ac:dyDescent="0.2">
      <c r="A575" s="2">
        <v>7</v>
      </c>
      <c r="B575" s="1" t="s">
        <v>174</v>
      </c>
      <c r="C575" s="4">
        <v>6</v>
      </c>
      <c r="D575" s="8">
        <v>2.13</v>
      </c>
      <c r="E575" s="4">
        <v>4</v>
      </c>
      <c r="F575" s="8">
        <v>2.29</v>
      </c>
      <c r="G575" s="4">
        <v>2</v>
      </c>
      <c r="H575" s="8">
        <v>2</v>
      </c>
      <c r="I575" s="4">
        <v>0</v>
      </c>
    </row>
    <row r="576" spans="1:9" x14ac:dyDescent="0.2">
      <c r="A576" s="2">
        <v>7</v>
      </c>
      <c r="B576" s="1" t="s">
        <v>149</v>
      </c>
      <c r="C576" s="4">
        <v>6</v>
      </c>
      <c r="D576" s="8">
        <v>2.13</v>
      </c>
      <c r="E576" s="4">
        <v>4</v>
      </c>
      <c r="F576" s="8">
        <v>2.29</v>
      </c>
      <c r="G576" s="4">
        <v>2</v>
      </c>
      <c r="H576" s="8">
        <v>2</v>
      </c>
      <c r="I576" s="4">
        <v>0</v>
      </c>
    </row>
    <row r="577" spans="1:9" x14ac:dyDescent="0.2">
      <c r="A577" s="2">
        <v>7</v>
      </c>
      <c r="B577" s="1" t="s">
        <v>163</v>
      </c>
      <c r="C577" s="4">
        <v>6</v>
      </c>
      <c r="D577" s="8">
        <v>2.13</v>
      </c>
      <c r="E577" s="4">
        <v>0</v>
      </c>
      <c r="F577" s="8">
        <v>0</v>
      </c>
      <c r="G577" s="4">
        <v>0</v>
      </c>
      <c r="H577" s="8">
        <v>0</v>
      </c>
      <c r="I577" s="4">
        <v>0</v>
      </c>
    </row>
    <row r="578" spans="1:9" x14ac:dyDescent="0.2">
      <c r="A578" s="2">
        <v>12</v>
      </c>
      <c r="B578" s="1" t="s">
        <v>117</v>
      </c>
      <c r="C578" s="4">
        <v>5</v>
      </c>
      <c r="D578" s="8">
        <v>1.77</v>
      </c>
      <c r="E578" s="4">
        <v>2</v>
      </c>
      <c r="F578" s="8">
        <v>1.1399999999999999</v>
      </c>
      <c r="G578" s="4">
        <v>3</v>
      </c>
      <c r="H578" s="8">
        <v>3</v>
      </c>
      <c r="I578" s="4">
        <v>0</v>
      </c>
    </row>
    <row r="579" spans="1:9" x14ac:dyDescent="0.2">
      <c r="A579" s="2">
        <v>12</v>
      </c>
      <c r="B579" s="1" t="s">
        <v>144</v>
      </c>
      <c r="C579" s="4">
        <v>5</v>
      </c>
      <c r="D579" s="8">
        <v>1.77</v>
      </c>
      <c r="E579" s="4">
        <v>5</v>
      </c>
      <c r="F579" s="8">
        <v>2.86</v>
      </c>
      <c r="G579" s="4">
        <v>0</v>
      </c>
      <c r="H579" s="8">
        <v>0</v>
      </c>
      <c r="I579" s="4">
        <v>0</v>
      </c>
    </row>
    <row r="580" spans="1:9" x14ac:dyDescent="0.2">
      <c r="A580" s="2">
        <v>12</v>
      </c>
      <c r="B580" s="1" t="s">
        <v>140</v>
      </c>
      <c r="C580" s="4">
        <v>5</v>
      </c>
      <c r="D580" s="8">
        <v>1.77</v>
      </c>
      <c r="E580" s="4">
        <v>1</v>
      </c>
      <c r="F580" s="8">
        <v>0.56999999999999995</v>
      </c>
      <c r="G580" s="4">
        <v>4</v>
      </c>
      <c r="H580" s="8">
        <v>4</v>
      </c>
      <c r="I580" s="4">
        <v>0</v>
      </c>
    </row>
    <row r="581" spans="1:9" x14ac:dyDescent="0.2">
      <c r="A581" s="2">
        <v>12</v>
      </c>
      <c r="B581" s="1" t="s">
        <v>126</v>
      </c>
      <c r="C581" s="4">
        <v>5</v>
      </c>
      <c r="D581" s="8">
        <v>1.77</v>
      </c>
      <c r="E581" s="4">
        <v>4</v>
      </c>
      <c r="F581" s="8">
        <v>2.29</v>
      </c>
      <c r="G581" s="4">
        <v>1</v>
      </c>
      <c r="H581" s="8">
        <v>1</v>
      </c>
      <c r="I581" s="4">
        <v>0</v>
      </c>
    </row>
    <row r="582" spans="1:9" x14ac:dyDescent="0.2">
      <c r="A582" s="2">
        <v>12</v>
      </c>
      <c r="B582" s="1" t="s">
        <v>128</v>
      </c>
      <c r="C582" s="4">
        <v>5</v>
      </c>
      <c r="D582" s="8">
        <v>1.77</v>
      </c>
      <c r="E582" s="4">
        <v>5</v>
      </c>
      <c r="F582" s="8">
        <v>2.86</v>
      </c>
      <c r="G582" s="4">
        <v>0</v>
      </c>
      <c r="H582" s="8">
        <v>0</v>
      </c>
      <c r="I582" s="4">
        <v>0</v>
      </c>
    </row>
    <row r="583" spans="1:9" x14ac:dyDescent="0.2">
      <c r="A583" s="2">
        <v>12</v>
      </c>
      <c r="B583" s="1" t="s">
        <v>150</v>
      </c>
      <c r="C583" s="4">
        <v>5</v>
      </c>
      <c r="D583" s="8">
        <v>1.77</v>
      </c>
      <c r="E583" s="4">
        <v>4</v>
      </c>
      <c r="F583" s="8">
        <v>2.29</v>
      </c>
      <c r="G583" s="4">
        <v>1</v>
      </c>
      <c r="H583" s="8">
        <v>1</v>
      </c>
      <c r="I583" s="4">
        <v>0</v>
      </c>
    </row>
    <row r="584" spans="1:9" x14ac:dyDescent="0.2">
      <c r="A584" s="2">
        <v>12</v>
      </c>
      <c r="B584" s="1" t="s">
        <v>130</v>
      </c>
      <c r="C584" s="4">
        <v>5</v>
      </c>
      <c r="D584" s="8">
        <v>1.77</v>
      </c>
      <c r="E584" s="4">
        <v>4</v>
      </c>
      <c r="F584" s="8">
        <v>2.29</v>
      </c>
      <c r="G584" s="4">
        <v>1</v>
      </c>
      <c r="H584" s="8">
        <v>1</v>
      </c>
      <c r="I584" s="4">
        <v>0</v>
      </c>
    </row>
    <row r="585" spans="1:9" x14ac:dyDescent="0.2">
      <c r="A585" s="2">
        <v>12</v>
      </c>
      <c r="B585" s="1" t="s">
        <v>134</v>
      </c>
      <c r="C585" s="4">
        <v>5</v>
      </c>
      <c r="D585" s="8">
        <v>1.77</v>
      </c>
      <c r="E585" s="4">
        <v>5</v>
      </c>
      <c r="F585" s="8">
        <v>2.86</v>
      </c>
      <c r="G585" s="4">
        <v>0</v>
      </c>
      <c r="H585" s="8">
        <v>0</v>
      </c>
      <c r="I585" s="4">
        <v>0</v>
      </c>
    </row>
    <row r="586" spans="1:9" x14ac:dyDescent="0.2">
      <c r="A586" s="2">
        <v>20</v>
      </c>
      <c r="B586" s="1" t="s">
        <v>141</v>
      </c>
      <c r="C586" s="4">
        <v>4</v>
      </c>
      <c r="D586" s="8">
        <v>1.42</v>
      </c>
      <c r="E586" s="4">
        <v>3</v>
      </c>
      <c r="F586" s="8">
        <v>1.71</v>
      </c>
      <c r="G586" s="4">
        <v>1</v>
      </c>
      <c r="H586" s="8">
        <v>1</v>
      </c>
      <c r="I586" s="4">
        <v>0</v>
      </c>
    </row>
    <row r="587" spans="1:9" x14ac:dyDescent="0.2">
      <c r="A587" s="2">
        <v>20</v>
      </c>
      <c r="B587" s="1" t="s">
        <v>118</v>
      </c>
      <c r="C587" s="4">
        <v>4</v>
      </c>
      <c r="D587" s="8">
        <v>1.42</v>
      </c>
      <c r="E587" s="4">
        <v>2</v>
      </c>
      <c r="F587" s="8">
        <v>1.1399999999999999</v>
      </c>
      <c r="G587" s="4">
        <v>2</v>
      </c>
      <c r="H587" s="8">
        <v>2</v>
      </c>
      <c r="I587" s="4">
        <v>0</v>
      </c>
    </row>
    <row r="588" spans="1:9" x14ac:dyDescent="0.2">
      <c r="A588" s="2">
        <v>20</v>
      </c>
      <c r="B588" s="1" t="s">
        <v>139</v>
      </c>
      <c r="C588" s="4">
        <v>4</v>
      </c>
      <c r="D588" s="8">
        <v>1.42</v>
      </c>
      <c r="E588" s="4">
        <v>4</v>
      </c>
      <c r="F588" s="8">
        <v>2.29</v>
      </c>
      <c r="G588" s="4">
        <v>0</v>
      </c>
      <c r="H588" s="8">
        <v>0</v>
      </c>
      <c r="I588" s="4">
        <v>0</v>
      </c>
    </row>
    <row r="589" spans="1:9" x14ac:dyDescent="0.2">
      <c r="A589" s="2">
        <v>20</v>
      </c>
      <c r="B589" s="1" t="s">
        <v>178</v>
      </c>
      <c r="C589" s="4">
        <v>4</v>
      </c>
      <c r="D589" s="8">
        <v>1.42</v>
      </c>
      <c r="E589" s="4">
        <v>4</v>
      </c>
      <c r="F589" s="8">
        <v>2.29</v>
      </c>
      <c r="G589" s="4">
        <v>0</v>
      </c>
      <c r="H589" s="8">
        <v>0</v>
      </c>
      <c r="I589" s="4">
        <v>0</v>
      </c>
    </row>
    <row r="590" spans="1:9" x14ac:dyDescent="0.2">
      <c r="A590" s="2">
        <v>20</v>
      </c>
      <c r="B590" s="1" t="s">
        <v>121</v>
      </c>
      <c r="C590" s="4">
        <v>4</v>
      </c>
      <c r="D590" s="8">
        <v>1.42</v>
      </c>
      <c r="E590" s="4">
        <v>1</v>
      </c>
      <c r="F590" s="8">
        <v>0.56999999999999995</v>
      </c>
      <c r="G590" s="4">
        <v>3</v>
      </c>
      <c r="H590" s="8">
        <v>3</v>
      </c>
      <c r="I590" s="4">
        <v>0</v>
      </c>
    </row>
    <row r="591" spans="1:9" x14ac:dyDescent="0.2">
      <c r="A591" s="2">
        <v>20</v>
      </c>
      <c r="B591" s="1" t="s">
        <v>129</v>
      </c>
      <c r="C591" s="4">
        <v>4</v>
      </c>
      <c r="D591" s="8">
        <v>1.42</v>
      </c>
      <c r="E591" s="4">
        <v>4</v>
      </c>
      <c r="F591" s="8">
        <v>2.29</v>
      </c>
      <c r="G591" s="4">
        <v>0</v>
      </c>
      <c r="H591" s="8">
        <v>0</v>
      </c>
      <c r="I591" s="4">
        <v>0</v>
      </c>
    </row>
    <row r="592" spans="1:9" x14ac:dyDescent="0.2">
      <c r="A592" s="1"/>
      <c r="C592" s="4"/>
      <c r="D592" s="8"/>
      <c r="E592" s="4"/>
      <c r="F592" s="8"/>
      <c r="G592" s="4"/>
      <c r="H592" s="8"/>
      <c r="I592" s="4"/>
    </row>
    <row r="593" spans="1:9" x14ac:dyDescent="0.2">
      <c r="A593" s="1" t="s">
        <v>25</v>
      </c>
      <c r="C593" s="4"/>
      <c r="D593" s="8"/>
      <c r="E593" s="4"/>
      <c r="F593" s="8"/>
      <c r="G593" s="4"/>
      <c r="H593" s="8"/>
      <c r="I593" s="4"/>
    </row>
    <row r="594" spans="1:9" x14ac:dyDescent="0.2">
      <c r="A594" s="2">
        <v>1</v>
      </c>
      <c r="B594" s="1" t="s">
        <v>132</v>
      </c>
      <c r="C594" s="4">
        <v>20</v>
      </c>
      <c r="D594" s="8">
        <v>5.9</v>
      </c>
      <c r="E594" s="4">
        <v>19</v>
      </c>
      <c r="F594" s="8">
        <v>7.88</v>
      </c>
      <c r="G594" s="4">
        <v>1</v>
      </c>
      <c r="H594" s="8">
        <v>1.0900000000000001</v>
      </c>
      <c r="I594" s="4">
        <v>0</v>
      </c>
    </row>
    <row r="595" spans="1:9" x14ac:dyDescent="0.2">
      <c r="A595" s="2">
        <v>2</v>
      </c>
      <c r="B595" s="1" t="s">
        <v>131</v>
      </c>
      <c r="C595" s="4">
        <v>19</v>
      </c>
      <c r="D595" s="8">
        <v>5.6</v>
      </c>
      <c r="E595" s="4">
        <v>18</v>
      </c>
      <c r="F595" s="8">
        <v>7.47</v>
      </c>
      <c r="G595" s="4">
        <v>1</v>
      </c>
      <c r="H595" s="8">
        <v>1.0900000000000001</v>
      </c>
      <c r="I595" s="4">
        <v>0</v>
      </c>
    </row>
    <row r="596" spans="1:9" x14ac:dyDescent="0.2">
      <c r="A596" s="2">
        <v>3</v>
      </c>
      <c r="B596" s="1" t="s">
        <v>116</v>
      </c>
      <c r="C596" s="4">
        <v>12</v>
      </c>
      <c r="D596" s="8">
        <v>3.54</v>
      </c>
      <c r="E596" s="4">
        <v>4</v>
      </c>
      <c r="F596" s="8">
        <v>1.66</v>
      </c>
      <c r="G596" s="4">
        <v>8</v>
      </c>
      <c r="H596" s="8">
        <v>8.6999999999999993</v>
      </c>
      <c r="I596" s="4">
        <v>0</v>
      </c>
    </row>
    <row r="597" spans="1:9" x14ac:dyDescent="0.2">
      <c r="A597" s="2">
        <v>4</v>
      </c>
      <c r="B597" s="1" t="s">
        <v>138</v>
      </c>
      <c r="C597" s="4">
        <v>10</v>
      </c>
      <c r="D597" s="8">
        <v>2.95</v>
      </c>
      <c r="E597" s="4">
        <v>5</v>
      </c>
      <c r="F597" s="8">
        <v>2.0699999999999998</v>
      </c>
      <c r="G597" s="4">
        <v>5</v>
      </c>
      <c r="H597" s="8">
        <v>5.43</v>
      </c>
      <c r="I597" s="4">
        <v>0</v>
      </c>
    </row>
    <row r="598" spans="1:9" x14ac:dyDescent="0.2">
      <c r="A598" s="2">
        <v>4</v>
      </c>
      <c r="B598" s="1" t="s">
        <v>129</v>
      </c>
      <c r="C598" s="4">
        <v>10</v>
      </c>
      <c r="D598" s="8">
        <v>2.95</v>
      </c>
      <c r="E598" s="4">
        <v>10</v>
      </c>
      <c r="F598" s="8">
        <v>4.1500000000000004</v>
      </c>
      <c r="G598" s="4">
        <v>0</v>
      </c>
      <c r="H598" s="8">
        <v>0</v>
      </c>
      <c r="I598" s="4">
        <v>0</v>
      </c>
    </row>
    <row r="599" spans="1:9" x14ac:dyDescent="0.2">
      <c r="A599" s="2">
        <v>6</v>
      </c>
      <c r="B599" s="1" t="s">
        <v>119</v>
      </c>
      <c r="C599" s="4">
        <v>9</v>
      </c>
      <c r="D599" s="8">
        <v>2.65</v>
      </c>
      <c r="E599" s="4">
        <v>7</v>
      </c>
      <c r="F599" s="8">
        <v>2.9</v>
      </c>
      <c r="G599" s="4">
        <v>2</v>
      </c>
      <c r="H599" s="8">
        <v>2.17</v>
      </c>
      <c r="I599" s="4">
        <v>0</v>
      </c>
    </row>
    <row r="600" spans="1:9" x14ac:dyDescent="0.2">
      <c r="A600" s="2">
        <v>6</v>
      </c>
      <c r="B600" s="1" t="s">
        <v>126</v>
      </c>
      <c r="C600" s="4">
        <v>9</v>
      </c>
      <c r="D600" s="8">
        <v>2.65</v>
      </c>
      <c r="E600" s="4">
        <v>7</v>
      </c>
      <c r="F600" s="8">
        <v>2.9</v>
      </c>
      <c r="G600" s="4">
        <v>2</v>
      </c>
      <c r="H600" s="8">
        <v>2.17</v>
      </c>
      <c r="I600" s="4">
        <v>0</v>
      </c>
    </row>
    <row r="601" spans="1:9" x14ac:dyDescent="0.2">
      <c r="A601" s="2">
        <v>6</v>
      </c>
      <c r="B601" s="1" t="s">
        <v>128</v>
      </c>
      <c r="C601" s="4">
        <v>9</v>
      </c>
      <c r="D601" s="8">
        <v>2.65</v>
      </c>
      <c r="E601" s="4">
        <v>9</v>
      </c>
      <c r="F601" s="8">
        <v>3.73</v>
      </c>
      <c r="G601" s="4">
        <v>0</v>
      </c>
      <c r="H601" s="8">
        <v>0</v>
      </c>
      <c r="I601" s="4">
        <v>0</v>
      </c>
    </row>
    <row r="602" spans="1:9" x14ac:dyDescent="0.2">
      <c r="A602" s="2">
        <v>6</v>
      </c>
      <c r="B602" s="1" t="s">
        <v>143</v>
      </c>
      <c r="C602" s="4">
        <v>9</v>
      </c>
      <c r="D602" s="8">
        <v>2.65</v>
      </c>
      <c r="E602" s="4">
        <v>8</v>
      </c>
      <c r="F602" s="8">
        <v>3.32</v>
      </c>
      <c r="G602" s="4">
        <v>1</v>
      </c>
      <c r="H602" s="8">
        <v>1.0900000000000001</v>
      </c>
      <c r="I602" s="4">
        <v>0</v>
      </c>
    </row>
    <row r="603" spans="1:9" x14ac:dyDescent="0.2">
      <c r="A603" s="2">
        <v>10</v>
      </c>
      <c r="B603" s="1" t="s">
        <v>141</v>
      </c>
      <c r="C603" s="4">
        <v>8</v>
      </c>
      <c r="D603" s="8">
        <v>2.36</v>
      </c>
      <c r="E603" s="4">
        <v>5</v>
      </c>
      <c r="F603" s="8">
        <v>2.0699999999999998</v>
      </c>
      <c r="G603" s="4">
        <v>3</v>
      </c>
      <c r="H603" s="8">
        <v>3.26</v>
      </c>
      <c r="I603" s="4">
        <v>0</v>
      </c>
    </row>
    <row r="604" spans="1:9" x14ac:dyDescent="0.2">
      <c r="A604" s="2">
        <v>10</v>
      </c>
      <c r="B604" s="1" t="s">
        <v>124</v>
      </c>
      <c r="C604" s="4">
        <v>8</v>
      </c>
      <c r="D604" s="8">
        <v>2.36</v>
      </c>
      <c r="E604" s="4">
        <v>7</v>
      </c>
      <c r="F604" s="8">
        <v>2.9</v>
      </c>
      <c r="G604" s="4">
        <v>1</v>
      </c>
      <c r="H604" s="8">
        <v>1.0900000000000001</v>
      </c>
      <c r="I604" s="4">
        <v>0</v>
      </c>
    </row>
    <row r="605" spans="1:9" x14ac:dyDescent="0.2">
      <c r="A605" s="2">
        <v>12</v>
      </c>
      <c r="B605" s="1" t="s">
        <v>122</v>
      </c>
      <c r="C605" s="4">
        <v>7</v>
      </c>
      <c r="D605" s="8">
        <v>2.06</v>
      </c>
      <c r="E605" s="4">
        <v>5</v>
      </c>
      <c r="F605" s="8">
        <v>2.0699999999999998</v>
      </c>
      <c r="G605" s="4">
        <v>2</v>
      </c>
      <c r="H605" s="8">
        <v>2.17</v>
      </c>
      <c r="I605" s="4">
        <v>0</v>
      </c>
    </row>
    <row r="606" spans="1:9" x14ac:dyDescent="0.2">
      <c r="A606" s="2">
        <v>12</v>
      </c>
      <c r="B606" s="1" t="s">
        <v>127</v>
      </c>
      <c r="C606" s="4">
        <v>7</v>
      </c>
      <c r="D606" s="8">
        <v>2.06</v>
      </c>
      <c r="E606" s="4">
        <v>7</v>
      </c>
      <c r="F606" s="8">
        <v>2.9</v>
      </c>
      <c r="G606" s="4">
        <v>0</v>
      </c>
      <c r="H606" s="8">
        <v>0</v>
      </c>
      <c r="I606" s="4">
        <v>0</v>
      </c>
    </row>
    <row r="607" spans="1:9" x14ac:dyDescent="0.2">
      <c r="A607" s="2">
        <v>14</v>
      </c>
      <c r="B607" s="1" t="s">
        <v>135</v>
      </c>
      <c r="C607" s="4">
        <v>6</v>
      </c>
      <c r="D607" s="8">
        <v>1.77</v>
      </c>
      <c r="E607" s="4">
        <v>5</v>
      </c>
      <c r="F607" s="8">
        <v>2.0699999999999998</v>
      </c>
      <c r="G607" s="4">
        <v>1</v>
      </c>
      <c r="H607" s="8">
        <v>1.0900000000000001</v>
      </c>
      <c r="I607" s="4">
        <v>0</v>
      </c>
    </row>
    <row r="608" spans="1:9" x14ac:dyDescent="0.2">
      <c r="A608" s="2">
        <v>14</v>
      </c>
      <c r="B608" s="1" t="s">
        <v>120</v>
      </c>
      <c r="C608" s="4">
        <v>6</v>
      </c>
      <c r="D608" s="8">
        <v>1.77</v>
      </c>
      <c r="E608" s="4">
        <v>6</v>
      </c>
      <c r="F608" s="8">
        <v>2.4900000000000002</v>
      </c>
      <c r="G608" s="4">
        <v>0</v>
      </c>
      <c r="H608" s="8">
        <v>0</v>
      </c>
      <c r="I608" s="4">
        <v>0</v>
      </c>
    </row>
    <row r="609" spans="1:9" x14ac:dyDescent="0.2">
      <c r="A609" s="2">
        <v>16</v>
      </c>
      <c r="B609" s="1" t="s">
        <v>180</v>
      </c>
      <c r="C609" s="4">
        <v>5</v>
      </c>
      <c r="D609" s="8">
        <v>1.47</v>
      </c>
      <c r="E609" s="4">
        <v>4</v>
      </c>
      <c r="F609" s="8">
        <v>1.66</v>
      </c>
      <c r="G609" s="4">
        <v>1</v>
      </c>
      <c r="H609" s="8">
        <v>1.0900000000000001</v>
      </c>
      <c r="I609" s="4">
        <v>0</v>
      </c>
    </row>
    <row r="610" spans="1:9" x14ac:dyDescent="0.2">
      <c r="A610" s="2">
        <v>16</v>
      </c>
      <c r="B610" s="1" t="s">
        <v>147</v>
      </c>
      <c r="C610" s="4">
        <v>5</v>
      </c>
      <c r="D610" s="8">
        <v>1.47</v>
      </c>
      <c r="E610" s="4">
        <v>1</v>
      </c>
      <c r="F610" s="8">
        <v>0.41</v>
      </c>
      <c r="G610" s="4">
        <v>4</v>
      </c>
      <c r="H610" s="8">
        <v>4.3499999999999996</v>
      </c>
      <c r="I610" s="4">
        <v>0</v>
      </c>
    </row>
    <row r="611" spans="1:9" x14ac:dyDescent="0.2">
      <c r="A611" s="2">
        <v>16</v>
      </c>
      <c r="B611" s="1" t="s">
        <v>125</v>
      </c>
      <c r="C611" s="4">
        <v>5</v>
      </c>
      <c r="D611" s="8">
        <v>1.47</v>
      </c>
      <c r="E611" s="4">
        <v>4</v>
      </c>
      <c r="F611" s="8">
        <v>1.66</v>
      </c>
      <c r="G611" s="4">
        <v>1</v>
      </c>
      <c r="H611" s="8">
        <v>1.0900000000000001</v>
      </c>
      <c r="I611" s="4">
        <v>0</v>
      </c>
    </row>
    <row r="612" spans="1:9" x14ac:dyDescent="0.2">
      <c r="A612" s="2">
        <v>16</v>
      </c>
      <c r="B612" s="1" t="s">
        <v>134</v>
      </c>
      <c r="C612" s="4">
        <v>5</v>
      </c>
      <c r="D612" s="8">
        <v>1.47</v>
      </c>
      <c r="E612" s="4">
        <v>5</v>
      </c>
      <c r="F612" s="8">
        <v>2.0699999999999998</v>
      </c>
      <c r="G612" s="4">
        <v>0</v>
      </c>
      <c r="H612" s="8">
        <v>0</v>
      </c>
      <c r="I612" s="4">
        <v>0</v>
      </c>
    </row>
    <row r="613" spans="1:9" x14ac:dyDescent="0.2">
      <c r="A613" s="2">
        <v>20</v>
      </c>
      <c r="B613" s="1" t="s">
        <v>165</v>
      </c>
      <c r="C613" s="4">
        <v>4</v>
      </c>
      <c r="D613" s="8">
        <v>1.18</v>
      </c>
      <c r="E613" s="4">
        <v>2</v>
      </c>
      <c r="F613" s="8">
        <v>0.83</v>
      </c>
      <c r="G613" s="4">
        <v>2</v>
      </c>
      <c r="H613" s="8">
        <v>2.17</v>
      </c>
      <c r="I613" s="4">
        <v>0</v>
      </c>
    </row>
    <row r="614" spans="1:9" x14ac:dyDescent="0.2">
      <c r="A614" s="2">
        <v>20</v>
      </c>
      <c r="B614" s="1" t="s">
        <v>179</v>
      </c>
      <c r="C614" s="4">
        <v>4</v>
      </c>
      <c r="D614" s="8">
        <v>1.18</v>
      </c>
      <c r="E614" s="4">
        <v>4</v>
      </c>
      <c r="F614" s="8">
        <v>1.66</v>
      </c>
      <c r="G614" s="4">
        <v>0</v>
      </c>
      <c r="H614" s="8">
        <v>0</v>
      </c>
      <c r="I614" s="4">
        <v>0</v>
      </c>
    </row>
    <row r="615" spans="1:9" x14ac:dyDescent="0.2">
      <c r="A615" s="2">
        <v>20</v>
      </c>
      <c r="B615" s="1" t="s">
        <v>162</v>
      </c>
      <c r="C615" s="4">
        <v>4</v>
      </c>
      <c r="D615" s="8">
        <v>1.18</v>
      </c>
      <c r="E615" s="4">
        <v>4</v>
      </c>
      <c r="F615" s="8">
        <v>1.66</v>
      </c>
      <c r="G615" s="4">
        <v>0</v>
      </c>
      <c r="H615" s="8">
        <v>0</v>
      </c>
      <c r="I615" s="4">
        <v>0</v>
      </c>
    </row>
    <row r="616" spans="1:9" x14ac:dyDescent="0.2">
      <c r="A616" s="2">
        <v>20</v>
      </c>
      <c r="B616" s="1" t="s">
        <v>144</v>
      </c>
      <c r="C616" s="4">
        <v>4</v>
      </c>
      <c r="D616" s="8">
        <v>1.18</v>
      </c>
      <c r="E616" s="4">
        <v>4</v>
      </c>
      <c r="F616" s="8">
        <v>1.66</v>
      </c>
      <c r="G616" s="4">
        <v>0</v>
      </c>
      <c r="H616" s="8">
        <v>0</v>
      </c>
      <c r="I616" s="4">
        <v>0</v>
      </c>
    </row>
    <row r="617" spans="1:9" x14ac:dyDescent="0.2">
      <c r="A617" s="2">
        <v>20</v>
      </c>
      <c r="B617" s="1" t="s">
        <v>139</v>
      </c>
      <c r="C617" s="4">
        <v>4</v>
      </c>
      <c r="D617" s="8">
        <v>1.18</v>
      </c>
      <c r="E617" s="4">
        <v>2</v>
      </c>
      <c r="F617" s="8">
        <v>0.83</v>
      </c>
      <c r="G617" s="4">
        <v>2</v>
      </c>
      <c r="H617" s="8">
        <v>2.17</v>
      </c>
      <c r="I617" s="4">
        <v>0</v>
      </c>
    </row>
    <row r="618" spans="1:9" x14ac:dyDescent="0.2">
      <c r="A618" s="2">
        <v>20</v>
      </c>
      <c r="B618" s="1" t="s">
        <v>171</v>
      </c>
      <c r="C618" s="4">
        <v>4</v>
      </c>
      <c r="D618" s="8">
        <v>1.18</v>
      </c>
      <c r="E618" s="4">
        <v>4</v>
      </c>
      <c r="F618" s="8">
        <v>1.66</v>
      </c>
      <c r="G618" s="4">
        <v>0</v>
      </c>
      <c r="H618" s="8">
        <v>0</v>
      </c>
      <c r="I618" s="4">
        <v>0</v>
      </c>
    </row>
    <row r="619" spans="1:9" x14ac:dyDescent="0.2">
      <c r="A619" s="2">
        <v>20</v>
      </c>
      <c r="B619" s="1" t="s">
        <v>133</v>
      </c>
      <c r="C619" s="4">
        <v>4</v>
      </c>
      <c r="D619" s="8">
        <v>1.18</v>
      </c>
      <c r="E619" s="4">
        <v>3</v>
      </c>
      <c r="F619" s="8">
        <v>1.24</v>
      </c>
      <c r="G619" s="4">
        <v>1</v>
      </c>
      <c r="H619" s="8">
        <v>1.0900000000000001</v>
      </c>
      <c r="I619" s="4">
        <v>0</v>
      </c>
    </row>
    <row r="620" spans="1:9" x14ac:dyDescent="0.2">
      <c r="A620" s="1"/>
      <c r="C620" s="4"/>
      <c r="D620" s="8"/>
      <c r="E620" s="4"/>
      <c r="F620" s="8"/>
      <c r="G620" s="4"/>
      <c r="H620" s="8"/>
      <c r="I620" s="4"/>
    </row>
    <row r="621" spans="1:9" x14ac:dyDescent="0.2">
      <c r="A621" s="1" t="s">
        <v>26</v>
      </c>
      <c r="C621" s="4"/>
      <c r="D621" s="8"/>
      <c r="E621" s="4"/>
      <c r="F621" s="8"/>
      <c r="G621" s="4"/>
      <c r="H621" s="8"/>
      <c r="I621" s="4"/>
    </row>
    <row r="622" spans="1:9" x14ac:dyDescent="0.2">
      <c r="A622" s="2">
        <v>1</v>
      </c>
      <c r="B622" s="1" t="s">
        <v>124</v>
      </c>
      <c r="C622" s="4">
        <v>19</v>
      </c>
      <c r="D622" s="8">
        <v>6.25</v>
      </c>
      <c r="E622" s="4">
        <v>19</v>
      </c>
      <c r="F622" s="8">
        <v>9.0500000000000007</v>
      </c>
      <c r="G622" s="4">
        <v>0</v>
      </c>
      <c r="H622" s="8">
        <v>0</v>
      </c>
      <c r="I622" s="4">
        <v>0</v>
      </c>
    </row>
    <row r="623" spans="1:9" x14ac:dyDescent="0.2">
      <c r="A623" s="2">
        <v>2</v>
      </c>
      <c r="B623" s="1" t="s">
        <v>119</v>
      </c>
      <c r="C623" s="4">
        <v>18</v>
      </c>
      <c r="D623" s="8">
        <v>5.92</v>
      </c>
      <c r="E623" s="4">
        <v>15</v>
      </c>
      <c r="F623" s="8">
        <v>7.14</v>
      </c>
      <c r="G623" s="4">
        <v>3</v>
      </c>
      <c r="H623" s="8">
        <v>3.53</v>
      </c>
      <c r="I623" s="4">
        <v>0</v>
      </c>
    </row>
    <row r="624" spans="1:9" x14ac:dyDescent="0.2">
      <c r="A624" s="2">
        <v>3</v>
      </c>
      <c r="B624" s="1" t="s">
        <v>131</v>
      </c>
      <c r="C624" s="4">
        <v>16</v>
      </c>
      <c r="D624" s="8">
        <v>5.26</v>
      </c>
      <c r="E624" s="4">
        <v>16</v>
      </c>
      <c r="F624" s="8">
        <v>7.62</v>
      </c>
      <c r="G624" s="4">
        <v>0</v>
      </c>
      <c r="H624" s="8">
        <v>0</v>
      </c>
      <c r="I624" s="4">
        <v>0</v>
      </c>
    </row>
    <row r="625" spans="1:9" x14ac:dyDescent="0.2">
      <c r="A625" s="2">
        <v>4</v>
      </c>
      <c r="B625" s="1" t="s">
        <v>132</v>
      </c>
      <c r="C625" s="4">
        <v>14</v>
      </c>
      <c r="D625" s="8">
        <v>4.6100000000000003</v>
      </c>
      <c r="E625" s="4">
        <v>13</v>
      </c>
      <c r="F625" s="8">
        <v>6.19</v>
      </c>
      <c r="G625" s="4">
        <v>1</v>
      </c>
      <c r="H625" s="8">
        <v>1.18</v>
      </c>
      <c r="I625" s="4">
        <v>0</v>
      </c>
    </row>
    <row r="626" spans="1:9" x14ac:dyDescent="0.2">
      <c r="A626" s="2">
        <v>5</v>
      </c>
      <c r="B626" s="1" t="s">
        <v>122</v>
      </c>
      <c r="C626" s="4">
        <v>10</v>
      </c>
      <c r="D626" s="8">
        <v>3.29</v>
      </c>
      <c r="E626" s="4">
        <v>9</v>
      </c>
      <c r="F626" s="8">
        <v>4.29</v>
      </c>
      <c r="G626" s="4">
        <v>1</v>
      </c>
      <c r="H626" s="8">
        <v>1.18</v>
      </c>
      <c r="I626" s="4">
        <v>0</v>
      </c>
    </row>
    <row r="627" spans="1:9" x14ac:dyDescent="0.2">
      <c r="A627" s="2">
        <v>6</v>
      </c>
      <c r="B627" s="1" t="s">
        <v>140</v>
      </c>
      <c r="C627" s="4">
        <v>7</v>
      </c>
      <c r="D627" s="8">
        <v>2.2999999999999998</v>
      </c>
      <c r="E627" s="4">
        <v>4</v>
      </c>
      <c r="F627" s="8">
        <v>1.9</v>
      </c>
      <c r="G627" s="4">
        <v>3</v>
      </c>
      <c r="H627" s="8">
        <v>3.53</v>
      </c>
      <c r="I627" s="4">
        <v>0</v>
      </c>
    </row>
    <row r="628" spans="1:9" x14ac:dyDescent="0.2">
      <c r="A628" s="2">
        <v>7</v>
      </c>
      <c r="B628" s="1" t="s">
        <v>181</v>
      </c>
      <c r="C628" s="4">
        <v>6</v>
      </c>
      <c r="D628" s="8">
        <v>1.97</v>
      </c>
      <c r="E628" s="4">
        <v>3</v>
      </c>
      <c r="F628" s="8">
        <v>1.43</v>
      </c>
      <c r="G628" s="4">
        <v>3</v>
      </c>
      <c r="H628" s="8">
        <v>3.53</v>
      </c>
      <c r="I628" s="4">
        <v>0</v>
      </c>
    </row>
    <row r="629" spans="1:9" x14ac:dyDescent="0.2">
      <c r="A629" s="2">
        <v>7</v>
      </c>
      <c r="B629" s="1" t="s">
        <v>144</v>
      </c>
      <c r="C629" s="4">
        <v>6</v>
      </c>
      <c r="D629" s="8">
        <v>1.97</v>
      </c>
      <c r="E629" s="4">
        <v>6</v>
      </c>
      <c r="F629" s="8">
        <v>2.86</v>
      </c>
      <c r="G629" s="4">
        <v>0</v>
      </c>
      <c r="H629" s="8">
        <v>0</v>
      </c>
      <c r="I629" s="4">
        <v>0</v>
      </c>
    </row>
    <row r="630" spans="1:9" x14ac:dyDescent="0.2">
      <c r="A630" s="2">
        <v>7</v>
      </c>
      <c r="B630" s="1" t="s">
        <v>152</v>
      </c>
      <c r="C630" s="4">
        <v>6</v>
      </c>
      <c r="D630" s="8">
        <v>1.97</v>
      </c>
      <c r="E630" s="4">
        <v>6</v>
      </c>
      <c r="F630" s="8">
        <v>2.86</v>
      </c>
      <c r="G630" s="4">
        <v>0</v>
      </c>
      <c r="H630" s="8">
        <v>0</v>
      </c>
      <c r="I630" s="4">
        <v>0</v>
      </c>
    </row>
    <row r="631" spans="1:9" x14ac:dyDescent="0.2">
      <c r="A631" s="2">
        <v>7</v>
      </c>
      <c r="B631" s="1" t="s">
        <v>149</v>
      </c>
      <c r="C631" s="4">
        <v>6</v>
      </c>
      <c r="D631" s="8">
        <v>1.97</v>
      </c>
      <c r="E631" s="4">
        <v>6</v>
      </c>
      <c r="F631" s="8">
        <v>2.86</v>
      </c>
      <c r="G631" s="4">
        <v>0</v>
      </c>
      <c r="H631" s="8">
        <v>0</v>
      </c>
      <c r="I631" s="4">
        <v>0</v>
      </c>
    </row>
    <row r="632" spans="1:9" x14ac:dyDescent="0.2">
      <c r="A632" s="2">
        <v>7</v>
      </c>
      <c r="B632" s="1" t="s">
        <v>126</v>
      </c>
      <c r="C632" s="4">
        <v>6</v>
      </c>
      <c r="D632" s="8">
        <v>1.97</v>
      </c>
      <c r="E632" s="4">
        <v>5</v>
      </c>
      <c r="F632" s="8">
        <v>2.38</v>
      </c>
      <c r="G632" s="4">
        <v>0</v>
      </c>
      <c r="H632" s="8">
        <v>0</v>
      </c>
      <c r="I632" s="4">
        <v>0</v>
      </c>
    </row>
    <row r="633" spans="1:9" x14ac:dyDescent="0.2">
      <c r="A633" s="2">
        <v>7</v>
      </c>
      <c r="B633" s="1" t="s">
        <v>129</v>
      </c>
      <c r="C633" s="4">
        <v>6</v>
      </c>
      <c r="D633" s="8">
        <v>1.97</v>
      </c>
      <c r="E633" s="4">
        <v>6</v>
      </c>
      <c r="F633" s="8">
        <v>2.86</v>
      </c>
      <c r="G633" s="4">
        <v>0</v>
      </c>
      <c r="H633" s="8">
        <v>0</v>
      </c>
      <c r="I633" s="4">
        <v>0</v>
      </c>
    </row>
    <row r="634" spans="1:9" x14ac:dyDescent="0.2">
      <c r="A634" s="2">
        <v>7</v>
      </c>
      <c r="B634" s="1" t="s">
        <v>143</v>
      </c>
      <c r="C634" s="4">
        <v>6</v>
      </c>
      <c r="D634" s="8">
        <v>1.97</v>
      </c>
      <c r="E634" s="4">
        <v>4</v>
      </c>
      <c r="F634" s="8">
        <v>1.9</v>
      </c>
      <c r="G634" s="4">
        <v>2</v>
      </c>
      <c r="H634" s="8">
        <v>2.35</v>
      </c>
      <c r="I634" s="4">
        <v>0</v>
      </c>
    </row>
    <row r="635" spans="1:9" x14ac:dyDescent="0.2">
      <c r="A635" s="2">
        <v>14</v>
      </c>
      <c r="B635" s="1" t="s">
        <v>115</v>
      </c>
      <c r="C635" s="4">
        <v>5</v>
      </c>
      <c r="D635" s="8">
        <v>1.64</v>
      </c>
      <c r="E635" s="4">
        <v>0</v>
      </c>
      <c r="F635" s="8">
        <v>0</v>
      </c>
      <c r="G635" s="4">
        <v>5</v>
      </c>
      <c r="H635" s="8">
        <v>5.88</v>
      </c>
      <c r="I635" s="4">
        <v>0</v>
      </c>
    </row>
    <row r="636" spans="1:9" x14ac:dyDescent="0.2">
      <c r="A636" s="2">
        <v>14</v>
      </c>
      <c r="B636" s="1" t="s">
        <v>116</v>
      </c>
      <c r="C636" s="4">
        <v>5</v>
      </c>
      <c r="D636" s="8">
        <v>1.64</v>
      </c>
      <c r="E636" s="4">
        <v>3</v>
      </c>
      <c r="F636" s="8">
        <v>1.43</v>
      </c>
      <c r="G636" s="4">
        <v>2</v>
      </c>
      <c r="H636" s="8">
        <v>2.35</v>
      </c>
      <c r="I636" s="4">
        <v>0</v>
      </c>
    </row>
    <row r="637" spans="1:9" x14ac:dyDescent="0.2">
      <c r="A637" s="2">
        <v>14</v>
      </c>
      <c r="B637" s="1" t="s">
        <v>135</v>
      </c>
      <c r="C637" s="4">
        <v>5</v>
      </c>
      <c r="D637" s="8">
        <v>1.64</v>
      </c>
      <c r="E637" s="4">
        <v>3</v>
      </c>
      <c r="F637" s="8">
        <v>1.43</v>
      </c>
      <c r="G637" s="4">
        <v>2</v>
      </c>
      <c r="H637" s="8">
        <v>2.35</v>
      </c>
      <c r="I637" s="4">
        <v>0</v>
      </c>
    </row>
    <row r="638" spans="1:9" x14ac:dyDescent="0.2">
      <c r="A638" s="2">
        <v>14</v>
      </c>
      <c r="B638" s="1" t="s">
        <v>162</v>
      </c>
      <c r="C638" s="4">
        <v>5</v>
      </c>
      <c r="D638" s="8">
        <v>1.64</v>
      </c>
      <c r="E638" s="4">
        <v>4</v>
      </c>
      <c r="F638" s="8">
        <v>1.9</v>
      </c>
      <c r="G638" s="4">
        <v>1</v>
      </c>
      <c r="H638" s="8">
        <v>1.18</v>
      </c>
      <c r="I638" s="4">
        <v>0</v>
      </c>
    </row>
    <row r="639" spans="1:9" x14ac:dyDescent="0.2">
      <c r="A639" s="2">
        <v>14</v>
      </c>
      <c r="B639" s="1" t="s">
        <v>160</v>
      </c>
      <c r="C639" s="4">
        <v>5</v>
      </c>
      <c r="D639" s="8">
        <v>1.64</v>
      </c>
      <c r="E639" s="4">
        <v>3</v>
      </c>
      <c r="F639" s="8">
        <v>1.43</v>
      </c>
      <c r="G639" s="4">
        <v>2</v>
      </c>
      <c r="H639" s="8">
        <v>2.35</v>
      </c>
      <c r="I639" s="4">
        <v>0</v>
      </c>
    </row>
    <row r="640" spans="1:9" x14ac:dyDescent="0.2">
      <c r="A640" s="2">
        <v>14</v>
      </c>
      <c r="B640" s="1" t="s">
        <v>150</v>
      </c>
      <c r="C640" s="4">
        <v>5</v>
      </c>
      <c r="D640" s="8">
        <v>1.64</v>
      </c>
      <c r="E640" s="4">
        <v>3</v>
      </c>
      <c r="F640" s="8">
        <v>1.43</v>
      </c>
      <c r="G640" s="4">
        <v>2</v>
      </c>
      <c r="H640" s="8">
        <v>2.35</v>
      </c>
      <c r="I640" s="4">
        <v>0</v>
      </c>
    </row>
    <row r="641" spans="1:9" x14ac:dyDescent="0.2">
      <c r="A641" s="2">
        <v>20</v>
      </c>
      <c r="B641" s="1" t="s">
        <v>145</v>
      </c>
      <c r="C641" s="4">
        <v>4</v>
      </c>
      <c r="D641" s="8">
        <v>1.32</v>
      </c>
      <c r="E641" s="4">
        <v>2</v>
      </c>
      <c r="F641" s="8">
        <v>0.95</v>
      </c>
      <c r="G641" s="4">
        <v>2</v>
      </c>
      <c r="H641" s="8">
        <v>2.35</v>
      </c>
      <c r="I641" s="4">
        <v>0</v>
      </c>
    </row>
    <row r="642" spans="1:9" x14ac:dyDescent="0.2">
      <c r="A642" s="2">
        <v>20</v>
      </c>
      <c r="B642" s="1" t="s">
        <v>118</v>
      </c>
      <c r="C642" s="4">
        <v>4</v>
      </c>
      <c r="D642" s="8">
        <v>1.32</v>
      </c>
      <c r="E642" s="4">
        <v>4</v>
      </c>
      <c r="F642" s="8">
        <v>1.9</v>
      </c>
      <c r="G642" s="4">
        <v>0</v>
      </c>
      <c r="H642" s="8">
        <v>0</v>
      </c>
      <c r="I642" s="4">
        <v>0</v>
      </c>
    </row>
    <row r="643" spans="1:9" x14ac:dyDescent="0.2">
      <c r="A643" s="2">
        <v>20</v>
      </c>
      <c r="B643" s="1" t="s">
        <v>120</v>
      </c>
      <c r="C643" s="4">
        <v>4</v>
      </c>
      <c r="D643" s="8">
        <v>1.32</v>
      </c>
      <c r="E643" s="4">
        <v>2</v>
      </c>
      <c r="F643" s="8">
        <v>0.95</v>
      </c>
      <c r="G643" s="4">
        <v>2</v>
      </c>
      <c r="H643" s="8">
        <v>2.35</v>
      </c>
      <c r="I643" s="4">
        <v>0</v>
      </c>
    </row>
    <row r="644" spans="1:9" x14ac:dyDescent="0.2">
      <c r="A644" s="2">
        <v>20</v>
      </c>
      <c r="B644" s="1" t="s">
        <v>178</v>
      </c>
      <c r="C644" s="4">
        <v>4</v>
      </c>
      <c r="D644" s="8">
        <v>1.32</v>
      </c>
      <c r="E644" s="4">
        <v>4</v>
      </c>
      <c r="F644" s="8">
        <v>1.9</v>
      </c>
      <c r="G644" s="4">
        <v>0</v>
      </c>
      <c r="H644" s="8">
        <v>0</v>
      </c>
      <c r="I644" s="4">
        <v>0</v>
      </c>
    </row>
    <row r="645" spans="1:9" x14ac:dyDescent="0.2">
      <c r="A645" s="2">
        <v>20</v>
      </c>
      <c r="B645" s="1" t="s">
        <v>127</v>
      </c>
      <c r="C645" s="4">
        <v>4</v>
      </c>
      <c r="D645" s="8">
        <v>1.32</v>
      </c>
      <c r="E645" s="4">
        <v>3</v>
      </c>
      <c r="F645" s="8">
        <v>1.43</v>
      </c>
      <c r="G645" s="4">
        <v>1</v>
      </c>
      <c r="H645" s="8">
        <v>1.18</v>
      </c>
      <c r="I645" s="4">
        <v>0</v>
      </c>
    </row>
    <row r="646" spans="1:9" x14ac:dyDescent="0.2">
      <c r="A646" s="2">
        <v>20</v>
      </c>
      <c r="B646" s="1" t="s">
        <v>133</v>
      </c>
      <c r="C646" s="4">
        <v>4</v>
      </c>
      <c r="D646" s="8">
        <v>1.32</v>
      </c>
      <c r="E646" s="4">
        <v>4</v>
      </c>
      <c r="F646" s="8">
        <v>1.9</v>
      </c>
      <c r="G646" s="4">
        <v>0</v>
      </c>
      <c r="H646" s="8">
        <v>0</v>
      </c>
      <c r="I646" s="4">
        <v>0</v>
      </c>
    </row>
    <row r="647" spans="1:9" x14ac:dyDescent="0.2">
      <c r="A647" s="1"/>
      <c r="C647" s="4"/>
      <c r="D647" s="8"/>
      <c r="E647" s="4"/>
      <c r="F647" s="8"/>
      <c r="G647" s="4"/>
      <c r="H647" s="8"/>
      <c r="I647" s="4"/>
    </row>
    <row r="648" spans="1:9" x14ac:dyDescent="0.2">
      <c r="A648" s="1" t="s">
        <v>27</v>
      </c>
      <c r="C648" s="4"/>
      <c r="D648" s="8"/>
      <c r="E648" s="4"/>
      <c r="F648" s="8"/>
      <c r="G648" s="4"/>
      <c r="H648" s="8"/>
      <c r="I648" s="4"/>
    </row>
    <row r="649" spans="1:9" x14ac:dyDescent="0.2">
      <c r="A649" s="2">
        <v>1</v>
      </c>
      <c r="B649" s="1" t="s">
        <v>116</v>
      </c>
      <c r="C649" s="4">
        <v>4</v>
      </c>
      <c r="D649" s="8">
        <v>5.63</v>
      </c>
      <c r="E649" s="4">
        <v>2</v>
      </c>
      <c r="F649" s="8">
        <v>5</v>
      </c>
      <c r="G649" s="4">
        <v>2</v>
      </c>
      <c r="H649" s="8">
        <v>7.41</v>
      </c>
      <c r="I649" s="4">
        <v>0</v>
      </c>
    </row>
    <row r="650" spans="1:9" x14ac:dyDescent="0.2">
      <c r="A650" s="2">
        <v>1</v>
      </c>
      <c r="B650" s="1" t="s">
        <v>131</v>
      </c>
      <c r="C650" s="4">
        <v>4</v>
      </c>
      <c r="D650" s="8">
        <v>5.63</v>
      </c>
      <c r="E650" s="4">
        <v>4</v>
      </c>
      <c r="F650" s="8">
        <v>10</v>
      </c>
      <c r="G650" s="4">
        <v>0</v>
      </c>
      <c r="H650" s="8">
        <v>0</v>
      </c>
      <c r="I650" s="4">
        <v>0</v>
      </c>
    </row>
    <row r="651" spans="1:9" x14ac:dyDescent="0.2">
      <c r="A651" s="2">
        <v>3</v>
      </c>
      <c r="B651" s="1" t="s">
        <v>119</v>
      </c>
      <c r="C651" s="4">
        <v>3</v>
      </c>
      <c r="D651" s="8">
        <v>4.2300000000000004</v>
      </c>
      <c r="E651" s="4">
        <v>3</v>
      </c>
      <c r="F651" s="8">
        <v>7.5</v>
      </c>
      <c r="G651" s="4">
        <v>0</v>
      </c>
      <c r="H651" s="8">
        <v>0</v>
      </c>
      <c r="I651" s="4">
        <v>0</v>
      </c>
    </row>
    <row r="652" spans="1:9" x14ac:dyDescent="0.2">
      <c r="A652" s="2">
        <v>3</v>
      </c>
      <c r="B652" s="1" t="s">
        <v>121</v>
      </c>
      <c r="C652" s="4">
        <v>3</v>
      </c>
      <c r="D652" s="8">
        <v>4.2300000000000004</v>
      </c>
      <c r="E652" s="4">
        <v>1</v>
      </c>
      <c r="F652" s="8">
        <v>2.5</v>
      </c>
      <c r="G652" s="4">
        <v>2</v>
      </c>
      <c r="H652" s="8">
        <v>7.41</v>
      </c>
      <c r="I652" s="4">
        <v>0</v>
      </c>
    </row>
    <row r="653" spans="1:9" x14ac:dyDescent="0.2">
      <c r="A653" s="2">
        <v>3</v>
      </c>
      <c r="B653" s="1" t="s">
        <v>127</v>
      </c>
      <c r="C653" s="4">
        <v>3</v>
      </c>
      <c r="D653" s="8">
        <v>4.2300000000000004</v>
      </c>
      <c r="E653" s="4">
        <v>3</v>
      </c>
      <c r="F653" s="8">
        <v>7.5</v>
      </c>
      <c r="G653" s="4">
        <v>0</v>
      </c>
      <c r="H653" s="8">
        <v>0</v>
      </c>
      <c r="I653" s="4">
        <v>0</v>
      </c>
    </row>
    <row r="654" spans="1:9" x14ac:dyDescent="0.2">
      <c r="A654" s="2">
        <v>3</v>
      </c>
      <c r="B654" s="1" t="s">
        <v>151</v>
      </c>
      <c r="C654" s="4">
        <v>3</v>
      </c>
      <c r="D654" s="8">
        <v>4.2300000000000004</v>
      </c>
      <c r="E654" s="4">
        <v>0</v>
      </c>
      <c r="F654" s="8">
        <v>0</v>
      </c>
      <c r="G654" s="4">
        <v>2</v>
      </c>
      <c r="H654" s="8">
        <v>7.41</v>
      </c>
      <c r="I654" s="4">
        <v>0</v>
      </c>
    </row>
    <row r="655" spans="1:9" x14ac:dyDescent="0.2">
      <c r="A655" s="2">
        <v>3</v>
      </c>
      <c r="B655" s="1" t="s">
        <v>137</v>
      </c>
      <c r="C655" s="4">
        <v>3</v>
      </c>
      <c r="D655" s="8">
        <v>4.2300000000000004</v>
      </c>
      <c r="E655" s="4">
        <v>0</v>
      </c>
      <c r="F655" s="8">
        <v>0</v>
      </c>
      <c r="G655" s="4">
        <v>2</v>
      </c>
      <c r="H655" s="8">
        <v>7.41</v>
      </c>
      <c r="I655" s="4">
        <v>0</v>
      </c>
    </row>
    <row r="656" spans="1:9" x14ac:dyDescent="0.2">
      <c r="A656" s="2">
        <v>8</v>
      </c>
      <c r="B656" s="1" t="s">
        <v>117</v>
      </c>
      <c r="C656" s="4">
        <v>2</v>
      </c>
      <c r="D656" s="8">
        <v>2.82</v>
      </c>
      <c r="E656" s="4">
        <v>2</v>
      </c>
      <c r="F656" s="8">
        <v>5</v>
      </c>
      <c r="G656" s="4">
        <v>0</v>
      </c>
      <c r="H656" s="8">
        <v>0</v>
      </c>
      <c r="I656" s="4">
        <v>0</v>
      </c>
    </row>
    <row r="657" spans="1:9" x14ac:dyDescent="0.2">
      <c r="A657" s="2">
        <v>8</v>
      </c>
      <c r="B657" s="1" t="s">
        <v>187</v>
      </c>
      <c r="C657" s="4">
        <v>2</v>
      </c>
      <c r="D657" s="8">
        <v>2.82</v>
      </c>
      <c r="E657" s="4">
        <v>0</v>
      </c>
      <c r="F657" s="8">
        <v>0</v>
      </c>
      <c r="G657" s="4">
        <v>2</v>
      </c>
      <c r="H657" s="8">
        <v>7.41</v>
      </c>
      <c r="I657" s="4">
        <v>0</v>
      </c>
    </row>
    <row r="658" spans="1:9" x14ac:dyDescent="0.2">
      <c r="A658" s="2">
        <v>8</v>
      </c>
      <c r="B658" s="1" t="s">
        <v>190</v>
      </c>
      <c r="C658" s="4">
        <v>2</v>
      </c>
      <c r="D658" s="8">
        <v>2.82</v>
      </c>
      <c r="E658" s="4">
        <v>0</v>
      </c>
      <c r="F658" s="8">
        <v>0</v>
      </c>
      <c r="G658" s="4">
        <v>2</v>
      </c>
      <c r="H658" s="8">
        <v>7.41</v>
      </c>
      <c r="I658" s="4">
        <v>0</v>
      </c>
    </row>
    <row r="659" spans="1:9" x14ac:dyDescent="0.2">
      <c r="A659" s="2">
        <v>8</v>
      </c>
      <c r="B659" s="1" t="s">
        <v>144</v>
      </c>
      <c r="C659" s="4">
        <v>2</v>
      </c>
      <c r="D659" s="8">
        <v>2.82</v>
      </c>
      <c r="E659" s="4">
        <v>2</v>
      </c>
      <c r="F659" s="8">
        <v>5</v>
      </c>
      <c r="G659" s="4">
        <v>0</v>
      </c>
      <c r="H659" s="8">
        <v>0</v>
      </c>
      <c r="I659" s="4">
        <v>0</v>
      </c>
    </row>
    <row r="660" spans="1:9" x14ac:dyDescent="0.2">
      <c r="A660" s="2">
        <v>8</v>
      </c>
      <c r="B660" s="1" t="s">
        <v>194</v>
      </c>
      <c r="C660" s="4">
        <v>2</v>
      </c>
      <c r="D660" s="8">
        <v>2.82</v>
      </c>
      <c r="E660" s="4">
        <v>0</v>
      </c>
      <c r="F660" s="8">
        <v>0</v>
      </c>
      <c r="G660" s="4">
        <v>2</v>
      </c>
      <c r="H660" s="8">
        <v>7.41</v>
      </c>
      <c r="I660" s="4">
        <v>0</v>
      </c>
    </row>
    <row r="661" spans="1:9" x14ac:dyDescent="0.2">
      <c r="A661" s="2">
        <v>8</v>
      </c>
      <c r="B661" s="1" t="s">
        <v>150</v>
      </c>
      <c r="C661" s="4">
        <v>2</v>
      </c>
      <c r="D661" s="8">
        <v>2.82</v>
      </c>
      <c r="E661" s="4">
        <v>2</v>
      </c>
      <c r="F661" s="8">
        <v>5</v>
      </c>
      <c r="G661" s="4">
        <v>0</v>
      </c>
      <c r="H661" s="8">
        <v>0</v>
      </c>
      <c r="I661" s="4">
        <v>0</v>
      </c>
    </row>
    <row r="662" spans="1:9" x14ac:dyDescent="0.2">
      <c r="A662" s="2">
        <v>14</v>
      </c>
      <c r="B662" s="1" t="s">
        <v>145</v>
      </c>
      <c r="C662" s="4">
        <v>1</v>
      </c>
      <c r="D662" s="8">
        <v>1.41</v>
      </c>
      <c r="E662" s="4">
        <v>0</v>
      </c>
      <c r="F662" s="8">
        <v>0</v>
      </c>
      <c r="G662" s="4">
        <v>1</v>
      </c>
      <c r="H662" s="8">
        <v>3.7</v>
      </c>
      <c r="I662" s="4">
        <v>0</v>
      </c>
    </row>
    <row r="663" spans="1:9" x14ac:dyDescent="0.2">
      <c r="A663" s="2">
        <v>14</v>
      </c>
      <c r="B663" s="1" t="s">
        <v>153</v>
      </c>
      <c r="C663" s="4">
        <v>1</v>
      </c>
      <c r="D663" s="8">
        <v>1.41</v>
      </c>
      <c r="E663" s="4">
        <v>1</v>
      </c>
      <c r="F663" s="8">
        <v>2.5</v>
      </c>
      <c r="G663" s="4">
        <v>0</v>
      </c>
      <c r="H663" s="8">
        <v>0</v>
      </c>
      <c r="I663" s="4">
        <v>0</v>
      </c>
    </row>
    <row r="664" spans="1:9" x14ac:dyDescent="0.2">
      <c r="A664" s="2">
        <v>14</v>
      </c>
      <c r="B664" s="1" t="s">
        <v>182</v>
      </c>
      <c r="C664" s="4">
        <v>1</v>
      </c>
      <c r="D664" s="8">
        <v>1.41</v>
      </c>
      <c r="E664" s="4">
        <v>1</v>
      </c>
      <c r="F664" s="8">
        <v>2.5</v>
      </c>
      <c r="G664" s="4">
        <v>0</v>
      </c>
      <c r="H664" s="8">
        <v>0</v>
      </c>
      <c r="I664" s="4">
        <v>0</v>
      </c>
    </row>
    <row r="665" spans="1:9" x14ac:dyDescent="0.2">
      <c r="A665" s="2">
        <v>14</v>
      </c>
      <c r="B665" s="1" t="s">
        <v>172</v>
      </c>
      <c r="C665" s="4">
        <v>1</v>
      </c>
      <c r="D665" s="8">
        <v>1.41</v>
      </c>
      <c r="E665" s="4">
        <v>1</v>
      </c>
      <c r="F665" s="8">
        <v>2.5</v>
      </c>
      <c r="G665" s="4">
        <v>0</v>
      </c>
      <c r="H665" s="8">
        <v>0</v>
      </c>
      <c r="I665" s="4">
        <v>0</v>
      </c>
    </row>
    <row r="666" spans="1:9" x14ac:dyDescent="0.2">
      <c r="A666" s="2">
        <v>14</v>
      </c>
      <c r="B666" s="1" t="s">
        <v>179</v>
      </c>
      <c r="C666" s="4">
        <v>1</v>
      </c>
      <c r="D666" s="8">
        <v>1.41</v>
      </c>
      <c r="E666" s="4">
        <v>1</v>
      </c>
      <c r="F666" s="8">
        <v>2.5</v>
      </c>
      <c r="G666" s="4">
        <v>0</v>
      </c>
      <c r="H666" s="8">
        <v>0</v>
      </c>
      <c r="I666" s="4">
        <v>0</v>
      </c>
    </row>
    <row r="667" spans="1:9" x14ac:dyDescent="0.2">
      <c r="A667" s="2">
        <v>14</v>
      </c>
      <c r="B667" s="1" t="s">
        <v>141</v>
      </c>
      <c r="C667" s="4">
        <v>1</v>
      </c>
      <c r="D667" s="8">
        <v>1.41</v>
      </c>
      <c r="E667" s="4">
        <v>1</v>
      </c>
      <c r="F667" s="8">
        <v>2.5</v>
      </c>
      <c r="G667" s="4">
        <v>0</v>
      </c>
      <c r="H667" s="8">
        <v>0</v>
      </c>
      <c r="I667" s="4">
        <v>0</v>
      </c>
    </row>
    <row r="668" spans="1:9" x14ac:dyDescent="0.2">
      <c r="A668" s="2">
        <v>14</v>
      </c>
      <c r="B668" s="1" t="s">
        <v>181</v>
      </c>
      <c r="C668" s="4">
        <v>1</v>
      </c>
      <c r="D668" s="8">
        <v>1.41</v>
      </c>
      <c r="E668" s="4">
        <v>1</v>
      </c>
      <c r="F668" s="8">
        <v>2.5</v>
      </c>
      <c r="G668" s="4">
        <v>0</v>
      </c>
      <c r="H668" s="8">
        <v>0</v>
      </c>
      <c r="I668" s="4">
        <v>0</v>
      </c>
    </row>
    <row r="669" spans="1:9" x14ac:dyDescent="0.2">
      <c r="A669" s="2">
        <v>14</v>
      </c>
      <c r="B669" s="1" t="s">
        <v>183</v>
      </c>
      <c r="C669" s="4">
        <v>1</v>
      </c>
      <c r="D669" s="8">
        <v>1.41</v>
      </c>
      <c r="E669" s="4">
        <v>0</v>
      </c>
      <c r="F669" s="8">
        <v>0</v>
      </c>
      <c r="G669" s="4">
        <v>1</v>
      </c>
      <c r="H669" s="8">
        <v>3.7</v>
      </c>
      <c r="I669" s="4">
        <v>0</v>
      </c>
    </row>
    <row r="670" spans="1:9" x14ac:dyDescent="0.2">
      <c r="A670" s="2">
        <v>14</v>
      </c>
      <c r="B670" s="1" t="s">
        <v>184</v>
      </c>
      <c r="C670" s="4">
        <v>1</v>
      </c>
      <c r="D670" s="8">
        <v>1.41</v>
      </c>
      <c r="E670" s="4">
        <v>0</v>
      </c>
      <c r="F670" s="8">
        <v>0</v>
      </c>
      <c r="G670" s="4">
        <v>1</v>
      </c>
      <c r="H670" s="8">
        <v>3.7</v>
      </c>
      <c r="I670" s="4">
        <v>0</v>
      </c>
    </row>
    <row r="671" spans="1:9" x14ac:dyDescent="0.2">
      <c r="A671" s="2">
        <v>14</v>
      </c>
      <c r="B671" s="1" t="s">
        <v>185</v>
      </c>
      <c r="C671" s="4">
        <v>1</v>
      </c>
      <c r="D671" s="8">
        <v>1.41</v>
      </c>
      <c r="E671" s="4">
        <v>0</v>
      </c>
      <c r="F671" s="8">
        <v>0</v>
      </c>
      <c r="G671" s="4">
        <v>1</v>
      </c>
      <c r="H671" s="8">
        <v>3.7</v>
      </c>
      <c r="I671" s="4">
        <v>0</v>
      </c>
    </row>
    <row r="672" spans="1:9" x14ac:dyDescent="0.2">
      <c r="A672" s="2">
        <v>14</v>
      </c>
      <c r="B672" s="1" t="s">
        <v>186</v>
      </c>
      <c r="C672" s="4">
        <v>1</v>
      </c>
      <c r="D672" s="8">
        <v>1.41</v>
      </c>
      <c r="E672" s="4">
        <v>1</v>
      </c>
      <c r="F672" s="8">
        <v>2.5</v>
      </c>
      <c r="G672" s="4">
        <v>0</v>
      </c>
      <c r="H672" s="8">
        <v>0</v>
      </c>
      <c r="I672" s="4">
        <v>0</v>
      </c>
    </row>
    <row r="673" spans="1:9" x14ac:dyDescent="0.2">
      <c r="A673" s="2">
        <v>14</v>
      </c>
      <c r="B673" s="1" t="s">
        <v>188</v>
      </c>
      <c r="C673" s="4">
        <v>1</v>
      </c>
      <c r="D673" s="8">
        <v>1.41</v>
      </c>
      <c r="E673" s="4">
        <v>0</v>
      </c>
      <c r="F673" s="8">
        <v>0</v>
      </c>
      <c r="G673" s="4">
        <v>1</v>
      </c>
      <c r="H673" s="8">
        <v>3.7</v>
      </c>
      <c r="I673" s="4">
        <v>0</v>
      </c>
    </row>
    <row r="674" spans="1:9" x14ac:dyDescent="0.2">
      <c r="A674" s="2">
        <v>14</v>
      </c>
      <c r="B674" s="1" t="s">
        <v>156</v>
      </c>
      <c r="C674" s="4">
        <v>1</v>
      </c>
      <c r="D674" s="8">
        <v>1.41</v>
      </c>
      <c r="E674" s="4">
        <v>0</v>
      </c>
      <c r="F674" s="8">
        <v>0</v>
      </c>
      <c r="G674" s="4">
        <v>1</v>
      </c>
      <c r="H674" s="8">
        <v>3.7</v>
      </c>
      <c r="I674" s="4">
        <v>0</v>
      </c>
    </row>
    <row r="675" spans="1:9" x14ac:dyDescent="0.2">
      <c r="A675" s="2">
        <v>14</v>
      </c>
      <c r="B675" s="1" t="s">
        <v>189</v>
      </c>
      <c r="C675" s="4">
        <v>1</v>
      </c>
      <c r="D675" s="8">
        <v>1.41</v>
      </c>
      <c r="E675" s="4">
        <v>0</v>
      </c>
      <c r="F675" s="8">
        <v>0</v>
      </c>
      <c r="G675" s="4">
        <v>0</v>
      </c>
      <c r="H675" s="8">
        <v>0</v>
      </c>
      <c r="I675" s="4">
        <v>0</v>
      </c>
    </row>
    <row r="676" spans="1:9" x14ac:dyDescent="0.2">
      <c r="A676" s="2">
        <v>14</v>
      </c>
      <c r="B676" s="1" t="s">
        <v>191</v>
      </c>
      <c r="C676" s="4">
        <v>1</v>
      </c>
      <c r="D676" s="8">
        <v>1.41</v>
      </c>
      <c r="E676" s="4">
        <v>0</v>
      </c>
      <c r="F676" s="8">
        <v>0</v>
      </c>
      <c r="G676" s="4">
        <v>1</v>
      </c>
      <c r="H676" s="8">
        <v>3.7</v>
      </c>
      <c r="I676" s="4">
        <v>0</v>
      </c>
    </row>
    <row r="677" spans="1:9" x14ac:dyDescent="0.2">
      <c r="A677" s="2">
        <v>14</v>
      </c>
      <c r="B677" s="1" t="s">
        <v>162</v>
      </c>
      <c r="C677" s="4">
        <v>1</v>
      </c>
      <c r="D677" s="8">
        <v>1.41</v>
      </c>
      <c r="E677" s="4">
        <v>1</v>
      </c>
      <c r="F677" s="8">
        <v>2.5</v>
      </c>
      <c r="G677" s="4">
        <v>0</v>
      </c>
      <c r="H677" s="8">
        <v>0</v>
      </c>
      <c r="I677" s="4">
        <v>0</v>
      </c>
    </row>
    <row r="678" spans="1:9" x14ac:dyDescent="0.2">
      <c r="A678" s="2">
        <v>14</v>
      </c>
      <c r="B678" s="1" t="s">
        <v>192</v>
      </c>
      <c r="C678" s="4">
        <v>1</v>
      </c>
      <c r="D678" s="8">
        <v>1.41</v>
      </c>
      <c r="E678" s="4">
        <v>1</v>
      </c>
      <c r="F678" s="8">
        <v>2.5</v>
      </c>
      <c r="G678" s="4">
        <v>0</v>
      </c>
      <c r="H678" s="8">
        <v>0</v>
      </c>
      <c r="I678" s="4">
        <v>0</v>
      </c>
    </row>
    <row r="679" spans="1:9" x14ac:dyDescent="0.2">
      <c r="A679" s="2">
        <v>14</v>
      </c>
      <c r="B679" s="1" t="s">
        <v>174</v>
      </c>
      <c r="C679" s="4">
        <v>1</v>
      </c>
      <c r="D679" s="8">
        <v>1.41</v>
      </c>
      <c r="E679" s="4">
        <v>1</v>
      </c>
      <c r="F679" s="8">
        <v>2.5</v>
      </c>
      <c r="G679" s="4">
        <v>0</v>
      </c>
      <c r="H679" s="8">
        <v>0</v>
      </c>
      <c r="I679" s="4">
        <v>0</v>
      </c>
    </row>
    <row r="680" spans="1:9" x14ac:dyDescent="0.2">
      <c r="A680" s="2">
        <v>14</v>
      </c>
      <c r="B680" s="1" t="s">
        <v>118</v>
      </c>
      <c r="C680" s="4">
        <v>1</v>
      </c>
      <c r="D680" s="8">
        <v>1.41</v>
      </c>
      <c r="E680" s="4">
        <v>0</v>
      </c>
      <c r="F680" s="8">
        <v>0</v>
      </c>
      <c r="G680" s="4">
        <v>1</v>
      </c>
      <c r="H680" s="8">
        <v>3.7</v>
      </c>
      <c r="I680" s="4">
        <v>0</v>
      </c>
    </row>
    <row r="681" spans="1:9" x14ac:dyDescent="0.2">
      <c r="A681" s="2">
        <v>14</v>
      </c>
      <c r="B681" s="1" t="s">
        <v>139</v>
      </c>
      <c r="C681" s="4">
        <v>1</v>
      </c>
      <c r="D681" s="8">
        <v>1.41</v>
      </c>
      <c r="E681" s="4">
        <v>1</v>
      </c>
      <c r="F681" s="8">
        <v>2.5</v>
      </c>
      <c r="G681" s="4">
        <v>0</v>
      </c>
      <c r="H681" s="8">
        <v>0</v>
      </c>
      <c r="I681" s="4">
        <v>0</v>
      </c>
    </row>
    <row r="682" spans="1:9" x14ac:dyDescent="0.2">
      <c r="A682" s="2">
        <v>14</v>
      </c>
      <c r="B682" s="1" t="s">
        <v>140</v>
      </c>
      <c r="C682" s="4">
        <v>1</v>
      </c>
      <c r="D682" s="8">
        <v>1.41</v>
      </c>
      <c r="E682" s="4">
        <v>0</v>
      </c>
      <c r="F682" s="8">
        <v>0</v>
      </c>
      <c r="G682" s="4">
        <v>1</v>
      </c>
      <c r="H682" s="8">
        <v>3.7</v>
      </c>
      <c r="I682" s="4">
        <v>0</v>
      </c>
    </row>
    <row r="683" spans="1:9" x14ac:dyDescent="0.2">
      <c r="A683" s="2">
        <v>14</v>
      </c>
      <c r="B683" s="1" t="s">
        <v>193</v>
      </c>
      <c r="C683" s="4">
        <v>1</v>
      </c>
      <c r="D683" s="8">
        <v>1.41</v>
      </c>
      <c r="E683" s="4">
        <v>1</v>
      </c>
      <c r="F683" s="8">
        <v>2.5</v>
      </c>
      <c r="G683" s="4">
        <v>0</v>
      </c>
      <c r="H683" s="8">
        <v>0</v>
      </c>
      <c r="I683" s="4">
        <v>0</v>
      </c>
    </row>
    <row r="684" spans="1:9" x14ac:dyDescent="0.2">
      <c r="A684" s="2">
        <v>14</v>
      </c>
      <c r="B684" s="1" t="s">
        <v>125</v>
      </c>
      <c r="C684" s="4">
        <v>1</v>
      </c>
      <c r="D684" s="8">
        <v>1.41</v>
      </c>
      <c r="E684" s="4">
        <v>0</v>
      </c>
      <c r="F684" s="8">
        <v>0</v>
      </c>
      <c r="G684" s="4">
        <v>1</v>
      </c>
      <c r="H684" s="8">
        <v>3.7</v>
      </c>
      <c r="I684" s="4">
        <v>0</v>
      </c>
    </row>
    <row r="685" spans="1:9" x14ac:dyDescent="0.2">
      <c r="A685" s="2">
        <v>14</v>
      </c>
      <c r="B685" s="1" t="s">
        <v>149</v>
      </c>
      <c r="C685" s="4">
        <v>1</v>
      </c>
      <c r="D685" s="8">
        <v>1.41</v>
      </c>
      <c r="E685" s="4">
        <v>1</v>
      </c>
      <c r="F685" s="8">
        <v>2.5</v>
      </c>
      <c r="G685" s="4">
        <v>0</v>
      </c>
      <c r="H685" s="8">
        <v>0</v>
      </c>
      <c r="I685" s="4">
        <v>0</v>
      </c>
    </row>
    <row r="686" spans="1:9" x14ac:dyDescent="0.2">
      <c r="A686" s="2">
        <v>14</v>
      </c>
      <c r="B686" s="1" t="s">
        <v>126</v>
      </c>
      <c r="C686" s="4">
        <v>1</v>
      </c>
      <c r="D686" s="8">
        <v>1.41</v>
      </c>
      <c r="E686" s="4">
        <v>1</v>
      </c>
      <c r="F686" s="8">
        <v>2.5</v>
      </c>
      <c r="G686" s="4">
        <v>0</v>
      </c>
      <c r="H686" s="8">
        <v>0</v>
      </c>
      <c r="I686" s="4">
        <v>0</v>
      </c>
    </row>
    <row r="687" spans="1:9" x14ac:dyDescent="0.2">
      <c r="A687" s="2">
        <v>14</v>
      </c>
      <c r="B687" s="1" t="s">
        <v>161</v>
      </c>
      <c r="C687" s="4">
        <v>1</v>
      </c>
      <c r="D687" s="8">
        <v>1.41</v>
      </c>
      <c r="E687" s="4">
        <v>1</v>
      </c>
      <c r="F687" s="8">
        <v>2.5</v>
      </c>
      <c r="G687" s="4">
        <v>0</v>
      </c>
      <c r="H687" s="8">
        <v>0</v>
      </c>
      <c r="I687" s="4">
        <v>0</v>
      </c>
    </row>
    <row r="688" spans="1:9" x14ac:dyDescent="0.2">
      <c r="A688" s="2">
        <v>14</v>
      </c>
      <c r="B688" s="1" t="s">
        <v>130</v>
      </c>
      <c r="C688" s="4">
        <v>1</v>
      </c>
      <c r="D688" s="8">
        <v>1.41</v>
      </c>
      <c r="E688" s="4">
        <v>1</v>
      </c>
      <c r="F688" s="8">
        <v>2.5</v>
      </c>
      <c r="G688" s="4">
        <v>0</v>
      </c>
      <c r="H688" s="8">
        <v>0</v>
      </c>
      <c r="I688" s="4">
        <v>0</v>
      </c>
    </row>
    <row r="689" spans="1:9" x14ac:dyDescent="0.2">
      <c r="A689" s="2">
        <v>14</v>
      </c>
      <c r="B689" s="1" t="s">
        <v>132</v>
      </c>
      <c r="C689" s="4">
        <v>1</v>
      </c>
      <c r="D689" s="8">
        <v>1.41</v>
      </c>
      <c r="E689" s="4">
        <v>1</v>
      </c>
      <c r="F689" s="8">
        <v>2.5</v>
      </c>
      <c r="G689" s="4">
        <v>0</v>
      </c>
      <c r="H689" s="8">
        <v>0</v>
      </c>
      <c r="I689" s="4">
        <v>0</v>
      </c>
    </row>
    <row r="690" spans="1:9" x14ac:dyDescent="0.2">
      <c r="A690" s="2">
        <v>14</v>
      </c>
      <c r="B690" s="1" t="s">
        <v>195</v>
      </c>
      <c r="C690" s="4">
        <v>1</v>
      </c>
      <c r="D690" s="8">
        <v>1.41</v>
      </c>
      <c r="E690" s="4">
        <v>1</v>
      </c>
      <c r="F690" s="8">
        <v>2.5</v>
      </c>
      <c r="G690" s="4">
        <v>0</v>
      </c>
      <c r="H690" s="8">
        <v>0</v>
      </c>
      <c r="I690" s="4">
        <v>0</v>
      </c>
    </row>
    <row r="691" spans="1:9" x14ac:dyDescent="0.2">
      <c r="A691" s="2">
        <v>14</v>
      </c>
      <c r="B691" s="1" t="s">
        <v>163</v>
      </c>
      <c r="C691" s="4">
        <v>1</v>
      </c>
      <c r="D691" s="8">
        <v>1.41</v>
      </c>
      <c r="E691" s="4">
        <v>0</v>
      </c>
      <c r="F691" s="8">
        <v>0</v>
      </c>
      <c r="G691" s="4">
        <v>0</v>
      </c>
      <c r="H691" s="8">
        <v>0</v>
      </c>
      <c r="I691" s="4">
        <v>0</v>
      </c>
    </row>
    <row r="692" spans="1:9" x14ac:dyDescent="0.2">
      <c r="A692" s="2">
        <v>14</v>
      </c>
      <c r="B692" s="1" t="s">
        <v>133</v>
      </c>
      <c r="C692" s="4">
        <v>1</v>
      </c>
      <c r="D692" s="8">
        <v>1.41</v>
      </c>
      <c r="E692" s="4">
        <v>1</v>
      </c>
      <c r="F692" s="8">
        <v>2.5</v>
      </c>
      <c r="G692" s="4">
        <v>0</v>
      </c>
      <c r="H692" s="8">
        <v>0</v>
      </c>
      <c r="I692" s="4">
        <v>0</v>
      </c>
    </row>
    <row r="693" spans="1:9" x14ac:dyDescent="0.2">
      <c r="A693" s="2">
        <v>14</v>
      </c>
      <c r="B693" s="1" t="s">
        <v>134</v>
      </c>
      <c r="C693" s="4">
        <v>1</v>
      </c>
      <c r="D693" s="8">
        <v>1.41</v>
      </c>
      <c r="E693" s="4">
        <v>1</v>
      </c>
      <c r="F693" s="8">
        <v>2.5</v>
      </c>
      <c r="G693" s="4">
        <v>0</v>
      </c>
      <c r="H693" s="8">
        <v>0</v>
      </c>
      <c r="I693" s="4">
        <v>0</v>
      </c>
    </row>
    <row r="694" spans="1:9" x14ac:dyDescent="0.2">
      <c r="A694" s="2">
        <v>14</v>
      </c>
      <c r="B694" s="1" t="s">
        <v>196</v>
      </c>
      <c r="C694" s="4">
        <v>1</v>
      </c>
      <c r="D694" s="8">
        <v>1.41</v>
      </c>
      <c r="E694" s="4">
        <v>0</v>
      </c>
      <c r="F694" s="8">
        <v>0</v>
      </c>
      <c r="G694" s="4">
        <v>1</v>
      </c>
      <c r="H694" s="8">
        <v>3.7</v>
      </c>
      <c r="I694" s="4">
        <v>0</v>
      </c>
    </row>
    <row r="695" spans="1:9" x14ac:dyDescent="0.2">
      <c r="A695" s="2">
        <v>14</v>
      </c>
      <c r="B695" s="1" t="s">
        <v>143</v>
      </c>
      <c r="C695" s="4">
        <v>1</v>
      </c>
      <c r="D695" s="8">
        <v>1.41</v>
      </c>
      <c r="E695" s="4">
        <v>1</v>
      </c>
      <c r="F695" s="8">
        <v>2.5</v>
      </c>
      <c r="G695" s="4">
        <v>0</v>
      </c>
      <c r="H695" s="8">
        <v>0</v>
      </c>
      <c r="I695" s="4">
        <v>0</v>
      </c>
    </row>
    <row r="696" spans="1:9" x14ac:dyDescent="0.2">
      <c r="A696" s="2">
        <v>14</v>
      </c>
      <c r="B696" s="1" t="s">
        <v>197</v>
      </c>
      <c r="C696" s="4">
        <v>1</v>
      </c>
      <c r="D696" s="8">
        <v>1.41</v>
      </c>
      <c r="E696" s="4">
        <v>0</v>
      </c>
      <c r="F696" s="8">
        <v>0</v>
      </c>
      <c r="G696" s="4">
        <v>1</v>
      </c>
      <c r="H696" s="8">
        <v>3.7</v>
      </c>
      <c r="I696" s="4">
        <v>0</v>
      </c>
    </row>
    <row r="697" spans="1:9" x14ac:dyDescent="0.2">
      <c r="A697" s="2">
        <v>14</v>
      </c>
      <c r="B697" s="1" t="s">
        <v>198</v>
      </c>
      <c r="C697" s="4">
        <v>1</v>
      </c>
      <c r="D697" s="8">
        <v>1.41</v>
      </c>
      <c r="E697" s="4">
        <v>0</v>
      </c>
      <c r="F697" s="8">
        <v>0</v>
      </c>
      <c r="G697" s="4">
        <v>1</v>
      </c>
      <c r="H697" s="8">
        <v>3.7</v>
      </c>
      <c r="I697" s="4">
        <v>0</v>
      </c>
    </row>
    <row r="698" spans="1:9" x14ac:dyDescent="0.2">
      <c r="A698" s="1"/>
      <c r="C698" s="4"/>
      <c r="D698" s="8"/>
      <c r="E698" s="4"/>
      <c r="F698" s="8"/>
      <c r="G698" s="4"/>
      <c r="H698" s="8"/>
      <c r="I698" s="4"/>
    </row>
    <row r="699" spans="1:9" x14ac:dyDescent="0.2">
      <c r="A699" s="1" t="s">
        <v>28</v>
      </c>
      <c r="C699" s="4"/>
      <c r="D699" s="8"/>
      <c r="E699" s="4"/>
      <c r="F699" s="8"/>
      <c r="G699" s="4"/>
      <c r="H699" s="8"/>
      <c r="I699" s="4"/>
    </row>
    <row r="700" spans="1:9" x14ac:dyDescent="0.2">
      <c r="A700" s="2">
        <v>1</v>
      </c>
      <c r="B700" s="1" t="s">
        <v>132</v>
      </c>
      <c r="C700" s="4">
        <v>8</v>
      </c>
      <c r="D700" s="8">
        <v>10</v>
      </c>
      <c r="E700" s="4">
        <v>8</v>
      </c>
      <c r="F700" s="8">
        <v>12.31</v>
      </c>
      <c r="G700" s="4">
        <v>0</v>
      </c>
      <c r="H700" s="8">
        <v>0</v>
      </c>
      <c r="I700" s="4">
        <v>0</v>
      </c>
    </row>
    <row r="701" spans="1:9" x14ac:dyDescent="0.2">
      <c r="A701" s="2">
        <v>2</v>
      </c>
      <c r="B701" s="1" t="s">
        <v>131</v>
      </c>
      <c r="C701" s="4">
        <v>7</v>
      </c>
      <c r="D701" s="8">
        <v>8.75</v>
      </c>
      <c r="E701" s="4">
        <v>7</v>
      </c>
      <c r="F701" s="8">
        <v>10.77</v>
      </c>
      <c r="G701" s="4">
        <v>0</v>
      </c>
      <c r="H701" s="8">
        <v>0</v>
      </c>
      <c r="I701" s="4">
        <v>0</v>
      </c>
    </row>
    <row r="702" spans="1:9" x14ac:dyDescent="0.2">
      <c r="A702" s="2">
        <v>3</v>
      </c>
      <c r="B702" s="1" t="s">
        <v>116</v>
      </c>
      <c r="C702" s="4">
        <v>5</v>
      </c>
      <c r="D702" s="8">
        <v>6.25</v>
      </c>
      <c r="E702" s="4">
        <v>5</v>
      </c>
      <c r="F702" s="8">
        <v>7.69</v>
      </c>
      <c r="G702" s="4">
        <v>0</v>
      </c>
      <c r="H702" s="8">
        <v>0</v>
      </c>
      <c r="I702" s="4">
        <v>0</v>
      </c>
    </row>
    <row r="703" spans="1:9" x14ac:dyDescent="0.2">
      <c r="A703" s="2">
        <v>3</v>
      </c>
      <c r="B703" s="1" t="s">
        <v>119</v>
      </c>
      <c r="C703" s="4">
        <v>5</v>
      </c>
      <c r="D703" s="8">
        <v>6.25</v>
      </c>
      <c r="E703" s="4">
        <v>5</v>
      </c>
      <c r="F703" s="8">
        <v>7.69</v>
      </c>
      <c r="G703" s="4">
        <v>0</v>
      </c>
      <c r="H703" s="8">
        <v>0</v>
      </c>
      <c r="I703" s="4">
        <v>0</v>
      </c>
    </row>
    <row r="704" spans="1:9" x14ac:dyDescent="0.2">
      <c r="A704" s="2">
        <v>5</v>
      </c>
      <c r="B704" s="1" t="s">
        <v>126</v>
      </c>
      <c r="C704" s="4">
        <v>4</v>
      </c>
      <c r="D704" s="8">
        <v>5</v>
      </c>
      <c r="E704" s="4">
        <v>3</v>
      </c>
      <c r="F704" s="8">
        <v>4.62</v>
      </c>
      <c r="G704" s="4">
        <v>1</v>
      </c>
      <c r="H704" s="8">
        <v>10</v>
      </c>
      <c r="I704" s="4">
        <v>0</v>
      </c>
    </row>
    <row r="705" spans="1:9" x14ac:dyDescent="0.2">
      <c r="A705" s="2">
        <v>6</v>
      </c>
      <c r="B705" s="1" t="s">
        <v>124</v>
      </c>
      <c r="C705" s="4">
        <v>3</v>
      </c>
      <c r="D705" s="8">
        <v>3.75</v>
      </c>
      <c r="E705" s="4">
        <v>3</v>
      </c>
      <c r="F705" s="8">
        <v>4.62</v>
      </c>
      <c r="G705" s="4">
        <v>0</v>
      </c>
      <c r="H705" s="8">
        <v>0</v>
      </c>
      <c r="I705" s="4">
        <v>0</v>
      </c>
    </row>
    <row r="706" spans="1:9" x14ac:dyDescent="0.2">
      <c r="A706" s="2">
        <v>6</v>
      </c>
      <c r="B706" s="1" t="s">
        <v>129</v>
      </c>
      <c r="C706" s="4">
        <v>3</v>
      </c>
      <c r="D706" s="8">
        <v>3.75</v>
      </c>
      <c r="E706" s="4">
        <v>3</v>
      </c>
      <c r="F706" s="8">
        <v>4.62</v>
      </c>
      <c r="G706" s="4">
        <v>0</v>
      </c>
      <c r="H706" s="8">
        <v>0</v>
      </c>
      <c r="I706" s="4">
        <v>0</v>
      </c>
    </row>
    <row r="707" spans="1:9" x14ac:dyDescent="0.2">
      <c r="A707" s="2">
        <v>8</v>
      </c>
      <c r="B707" s="1" t="s">
        <v>189</v>
      </c>
      <c r="C707" s="4">
        <v>2</v>
      </c>
      <c r="D707" s="8">
        <v>2.5</v>
      </c>
      <c r="E707" s="4">
        <v>0</v>
      </c>
      <c r="F707" s="8">
        <v>0</v>
      </c>
      <c r="G707" s="4">
        <v>0</v>
      </c>
      <c r="H707" s="8">
        <v>0</v>
      </c>
      <c r="I707" s="4">
        <v>0</v>
      </c>
    </row>
    <row r="708" spans="1:9" x14ac:dyDescent="0.2">
      <c r="A708" s="2">
        <v>8</v>
      </c>
      <c r="B708" s="1" t="s">
        <v>162</v>
      </c>
      <c r="C708" s="4">
        <v>2</v>
      </c>
      <c r="D708" s="8">
        <v>2.5</v>
      </c>
      <c r="E708" s="4">
        <v>2</v>
      </c>
      <c r="F708" s="8">
        <v>3.08</v>
      </c>
      <c r="G708" s="4">
        <v>0</v>
      </c>
      <c r="H708" s="8">
        <v>0</v>
      </c>
      <c r="I708" s="4">
        <v>0</v>
      </c>
    </row>
    <row r="709" spans="1:9" x14ac:dyDescent="0.2">
      <c r="A709" s="2">
        <v>8</v>
      </c>
      <c r="B709" s="1" t="s">
        <v>140</v>
      </c>
      <c r="C709" s="4">
        <v>2</v>
      </c>
      <c r="D709" s="8">
        <v>2.5</v>
      </c>
      <c r="E709" s="4">
        <v>1</v>
      </c>
      <c r="F709" s="8">
        <v>1.54</v>
      </c>
      <c r="G709" s="4">
        <v>1</v>
      </c>
      <c r="H709" s="8">
        <v>10</v>
      </c>
      <c r="I709" s="4">
        <v>0</v>
      </c>
    </row>
    <row r="710" spans="1:9" x14ac:dyDescent="0.2">
      <c r="A710" s="2">
        <v>8</v>
      </c>
      <c r="B710" s="1" t="s">
        <v>158</v>
      </c>
      <c r="C710" s="4">
        <v>2</v>
      </c>
      <c r="D710" s="8">
        <v>2.5</v>
      </c>
      <c r="E710" s="4">
        <v>2</v>
      </c>
      <c r="F710" s="8">
        <v>3.08</v>
      </c>
      <c r="G710" s="4">
        <v>0</v>
      </c>
      <c r="H710" s="8">
        <v>0</v>
      </c>
      <c r="I710" s="4">
        <v>0</v>
      </c>
    </row>
    <row r="711" spans="1:9" x14ac:dyDescent="0.2">
      <c r="A711" s="2">
        <v>8</v>
      </c>
      <c r="B711" s="1" t="s">
        <v>137</v>
      </c>
      <c r="C711" s="4">
        <v>2</v>
      </c>
      <c r="D711" s="8">
        <v>2.5</v>
      </c>
      <c r="E711" s="4">
        <v>0</v>
      </c>
      <c r="F711" s="8">
        <v>0</v>
      </c>
      <c r="G711" s="4">
        <v>2</v>
      </c>
      <c r="H711" s="8">
        <v>20</v>
      </c>
      <c r="I711" s="4">
        <v>0</v>
      </c>
    </row>
    <row r="712" spans="1:9" x14ac:dyDescent="0.2">
      <c r="A712" s="2">
        <v>8</v>
      </c>
      <c r="B712" s="1" t="s">
        <v>143</v>
      </c>
      <c r="C712" s="4">
        <v>2</v>
      </c>
      <c r="D712" s="8">
        <v>2.5</v>
      </c>
      <c r="E712" s="4">
        <v>2</v>
      </c>
      <c r="F712" s="8">
        <v>3.08</v>
      </c>
      <c r="G712" s="4">
        <v>0</v>
      </c>
      <c r="H712" s="8">
        <v>0</v>
      </c>
      <c r="I712" s="4">
        <v>0</v>
      </c>
    </row>
    <row r="713" spans="1:9" x14ac:dyDescent="0.2">
      <c r="A713" s="2">
        <v>14</v>
      </c>
      <c r="B713" s="1" t="s">
        <v>153</v>
      </c>
      <c r="C713" s="4">
        <v>1</v>
      </c>
      <c r="D713" s="8">
        <v>1.25</v>
      </c>
      <c r="E713" s="4">
        <v>1</v>
      </c>
      <c r="F713" s="8">
        <v>1.54</v>
      </c>
      <c r="G713" s="4">
        <v>0</v>
      </c>
      <c r="H713" s="8">
        <v>0</v>
      </c>
      <c r="I713" s="4">
        <v>0</v>
      </c>
    </row>
    <row r="714" spans="1:9" x14ac:dyDescent="0.2">
      <c r="A714" s="2">
        <v>14</v>
      </c>
      <c r="B714" s="1" t="s">
        <v>172</v>
      </c>
      <c r="C714" s="4">
        <v>1</v>
      </c>
      <c r="D714" s="8">
        <v>1.25</v>
      </c>
      <c r="E714" s="4">
        <v>1</v>
      </c>
      <c r="F714" s="8">
        <v>1.54</v>
      </c>
      <c r="G714" s="4">
        <v>0</v>
      </c>
      <c r="H714" s="8">
        <v>0</v>
      </c>
      <c r="I714" s="4">
        <v>0</v>
      </c>
    </row>
    <row r="715" spans="1:9" x14ac:dyDescent="0.2">
      <c r="A715" s="2">
        <v>14</v>
      </c>
      <c r="B715" s="1" t="s">
        <v>179</v>
      </c>
      <c r="C715" s="4">
        <v>1</v>
      </c>
      <c r="D715" s="8">
        <v>1.25</v>
      </c>
      <c r="E715" s="4">
        <v>1</v>
      </c>
      <c r="F715" s="8">
        <v>1.54</v>
      </c>
      <c r="G715" s="4">
        <v>0</v>
      </c>
      <c r="H715" s="8">
        <v>0</v>
      </c>
      <c r="I715" s="4">
        <v>0</v>
      </c>
    </row>
    <row r="716" spans="1:9" x14ac:dyDescent="0.2">
      <c r="A716" s="2">
        <v>14</v>
      </c>
      <c r="B716" s="1" t="s">
        <v>154</v>
      </c>
      <c r="C716" s="4">
        <v>1</v>
      </c>
      <c r="D716" s="8">
        <v>1.25</v>
      </c>
      <c r="E716" s="4">
        <v>1</v>
      </c>
      <c r="F716" s="8">
        <v>1.54</v>
      </c>
      <c r="G716" s="4">
        <v>0</v>
      </c>
      <c r="H716" s="8">
        <v>0</v>
      </c>
      <c r="I716" s="4">
        <v>0</v>
      </c>
    </row>
    <row r="717" spans="1:9" x14ac:dyDescent="0.2">
      <c r="A717" s="2">
        <v>14</v>
      </c>
      <c r="B717" s="1" t="s">
        <v>155</v>
      </c>
      <c r="C717" s="4">
        <v>1</v>
      </c>
      <c r="D717" s="8">
        <v>1.25</v>
      </c>
      <c r="E717" s="4">
        <v>1</v>
      </c>
      <c r="F717" s="8">
        <v>1.54</v>
      </c>
      <c r="G717" s="4">
        <v>0</v>
      </c>
      <c r="H717" s="8">
        <v>0</v>
      </c>
      <c r="I717" s="4">
        <v>0</v>
      </c>
    </row>
    <row r="718" spans="1:9" x14ac:dyDescent="0.2">
      <c r="A718" s="2">
        <v>14</v>
      </c>
      <c r="B718" s="1" t="s">
        <v>141</v>
      </c>
      <c r="C718" s="4">
        <v>1</v>
      </c>
      <c r="D718" s="8">
        <v>1.25</v>
      </c>
      <c r="E718" s="4">
        <v>1</v>
      </c>
      <c r="F718" s="8">
        <v>1.54</v>
      </c>
      <c r="G718" s="4">
        <v>0</v>
      </c>
      <c r="H718" s="8">
        <v>0</v>
      </c>
      <c r="I718" s="4">
        <v>0</v>
      </c>
    </row>
    <row r="719" spans="1:9" x14ac:dyDescent="0.2">
      <c r="A719" s="2">
        <v>14</v>
      </c>
      <c r="B719" s="1" t="s">
        <v>181</v>
      </c>
      <c r="C719" s="4">
        <v>1</v>
      </c>
      <c r="D719" s="8">
        <v>1.25</v>
      </c>
      <c r="E719" s="4">
        <v>0</v>
      </c>
      <c r="F719" s="8">
        <v>0</v>
      </c>
      <c r="G719" s="4">
        <v>1</v>
      </c>
      <c r="H719" s="8">
        <v>10</v>
      </c>
      <c r="I719" s="4">
        <v>0</v>
      </c>
    </row>
    <row r="720" spans="1:9" x14ac:dyDescent="0.2">
      <c r="A720" s="2">
        <v>14</v>
      </c>
      <c r="B720" s="1" t="s">
        <v>199</v>
      </c>
      <c r="C720" s="4">
        <v>1</v>
      </c>
      <c r="D720" s="8">
        <v>1.25</v>
      </c>
      <c r="E720" s="4">
        <v>1</v>
      </c>
      <c r="F720" s="8">
        <v>1.54</v>
      </c>
      <c r="G720" s="4">
        <v>0</v>
      </c>
      <c r="H720" s="8">
        <v>0</v>
      </c>
      <c r="I720" s="4">
        <v>0</v>
      </c>
    </row>
    <row r="721" spans="1:9" x14ac:dyDescent="0.2">
      <c r="A721" s="2">
        <v>14</v>
      </c>
      <c r="B721" s="1" t="s">
        <v>177</v>
      </c>
      <c r="C721" s="4">
        <v>1</v>
      </c>
      <c r="D721" s="8">
        <v>1.25</v>
      </c>
      <c r="E721" s="4">
        <v>1</v>
      </c>
      <c r="F721" s="8">
        <v>1.54</v>
      </c>
      <c r="G721" s="4">
        <v>0</v>
      </c>
      <c r="H721" s="8">
        <v>0</v>
      </c>
      <c r="I721" s="4">
        <v>0</v>
      </c>
    </row>
    <row r="722" spans="1:9" x14ac:dyDescent="0.2">
      <c r="A722" s="2">
        <v>14</v>
      </c>
      <c r="B722" s="1" t="s">
        <v>200</v>
      </c>
      <c r="C722" s="4">
        <v>1</v>
      </c>
      <c r="D722" s="8">
        <v>1.25</v>
      </c>
      <c r="E722" s="4">
        <v>1</v>
      </c>
      <c r="F722" s="8">
        <v>1.54</v>
      </c>
      <c r="G722" s="4">
        <v>0</v>
      </c>
      <c r="H722" s="8">
        <v>0</v>
      </c>
      <c r="I722" s="4">
        <v>0</v>
      </c>
    </row>
    <row r="723" spans="1:9" x14ac:dyDescent="0.2">
      <c r="A723" s="2">
        <v>14</v>
      </c>
      <c r="B723" s="1" t="s">
        <v>180</v>
      </c>
      <c r="C723" s="4">
        <v>1</v>
      </c>
      <c r="D723" s="8">
        <v>1.25</v>
      </c>
      <c r="E723" s="4">
        <v>1</v>
      </c>
      <c r="F723" s="8">
        <v>1.54</v>
      </c>
      <c r="G723" s="4">
        <v>0</v>
      </c>
      <c r="H723" s="8">
        <v>0</v>
      </c>
      <c r="I723" s="4">
        <v>0</v>
      </c>
    </row>
    <row r="724" spans="1:9" x14ac:dyDescent="0.2">
      <c r="A724" s="2">
        <v>14</v>
      </c>
      <c r="B724" s="1" t="s">
        <v>201</v>
      </c>
      <c r="C724" s="4">
        <v>1</v>
      </c>
      <c r="D724" s="8">
        <v>1.25</v>
      </c>
      <c r="E724" s="4">
        <v>0</v>
      </c>
      <c r="F724" s="8">
        <v>0</v>
      </c>
      <c r="G724" s="4">
        <v>1</v>
      </c>
      <c r="H724" s="8">
        <v>10</v>
      </c>
      <c r="I724" s="4">
        <v>0</v>
      </c>
    </row>
    <row r="725" spans="1:9" x14ac:dyDescent="0.2">
      <c r="A725" s="2">
        <v>14</v>
      </c>
      <c r="B725" s="1" t="s">
        <v>142</v>
      </c>
      <c r="C725" s="4">
        <v>1</v>
      </c>
      <c r="D725" s="8">
        <v>1.25</v>
      </c>
      <c r="E725" s="4">
        <v>0</v>
      </c>
      <c r="F725" s="8">
        <v>0</v>
      </c>
      <c r="G725" s="4">
        <v>1</v>
      </c>
      <c r="H725" s="8">
        <v>10</v>
      </c>
      <c r="I725" s="4">
        <v>0</v>
      </c>
    </row>
    <row r="726" spans="1:9" x14ac:dyDescent="0.2">
      <c r="A726" s="2">
        <v>14</v>
      </c>
      <c r="B726" s="1" t="s">
        <v>202</v>
      </c>
      <c r="C726" s="4">
        <v>1</v>
      </c>
      <c r="D726" s="8">
        <v>1.25</v>
      </c>
      <c r="E726" s="4">
        <v>1</v>
      </c>
      <c r="F726" s="8">
        <v>1.54</v>
      </c>
      <c r="G726" s="4">
        <v>0</v>
      </c>
      <c r="H726" s="8">
        <v>0</v>
      </c>
      <c r="I726" s="4">
        <v>0</v>
      </c>
    </row>
    <row r="727" spans="1:9" x14ac:dyDescent="0.2">
      <c r="A727" s="2">
        <v>14</v>
      </c>
      <c r="B727" s="1" t="s">
        <v>203</v>
      </c>
      <c r="C727" s="4">
        <v>1</v>
      </c>
      <c r="D727" s="8">
        <v>1.25</v>
      </c>
      <c r="E727" s="4">
        <v>1</v>
      </c>
      <c r="F727" s="8">
        <v>1.54</v>
      </c>
      <c r="G727" s="4">
        <v>0</v>
      </c>
      <c r="H727" s="8">
        <v>0</v>
      </c>
      <c r="I727" s="4">
        <v>0</v>
      </c>
    </row>
    <row r="728" spans="1:9" x14ac:dyDescent="0.2">
      <c r="A728" s="2">
        <v>14</v>
      </c>
      <c r="B728" s="1" t="s">
        <v>174</v>
      </c>
      <c r="C728" s="4">
        <v>1</v>
      </c>
      <c r="D728" s="8">
        <v>1.25</v>
      </c>
      <c r="E728" s="4">
        <v>1</v>
      </c>
      <c r="F728" s="8">
        <v>1.54</v>
      </c>
      <c r="G728" s="4">
        <v>0</v>
      </c>
      <c r="H728" s="8">
        <v>0</v>
      </c>
      <c r="I728" s="4">
        <v>0</v>
      </c>
    </row>
    <row r="729" spans="1:9" x14ac:dyDescent="0.2">
      <c r="A729" s="2">
        <v>14</v>
      </c>
      <c r="B729" s="1" t="s">
        <v>144</v>
      </c>
      <c r="C729" s="4">
        <v>1</v>
      </c>
      <c r="D729" s="8">
        <v>1.25</v>
      </c>
      <c r="E729" s="4">
        <v>1</v>
      </c>
      <c r="F729" s="8">
        <v>1.54</v>
      </c>
      <c r="G729" s="4">
        <v>0</v>
      </c>
      <c r="H729" s="8">
        <v>0</v>
      </c>
      <c r="I729" s="4">
        <v>0</v>
      </c>
    </row>
    <row r="730" spans="1:9" x14ac:dyDescent="0.2">
      <c r="A730" s="2">
        <v>14</v>
      </c>
      <c r="B730" s="1" t="s">
        <v>139</v>
      </c>
      <c r="C730" s="4">
        <v>1</v>
      </c>
      <c r="D730" s="8">
        <v>1.25</v>
      </c>
      <c r="E730" s="4">
        <v>0</v>
      </c>
      <c r="F730" s="8">
        <v>0</v>
      </c>
      <c r="G730" s="4">
        <v>1</v>
      </c>
      <c r="H730" s="8">
        <v>10</v>
      </c>
      <c r="I730" s="4">
        <v>0</v>
      </c>
    </row>
    <row r="731" spans="1:9" x14ac:dyDescent="0.2">
      <c r="A731" s="2">
        <v>14</v>
      </c>
      <c r="B731" s="1" t="s">
        <v>178</v>
      </c>
      <c r="C731" s="4">
        <v>1</v>
      </c>
      <c r="D731" s="8">
        <v>1.25</v>
      </c>
      <c r="E731" s="4">
        <v>1</v>
      </c>
      <c r="F731" s="8">
        <v>1.54</v>
      </c>
      <c r="G731" s="4">
        <v>0</v>
      </c>
      <c r="H731" s="8">
        <v>0</v>
      </c>
      <c r="I731" s="4">
        <v>0</v>
      </c>
    </row>
    <row r="732" spans="1:9" x14ac:dyDescent="0.2">
      <c r="A732" s="2">
        <v>14</v>
      </c>
      <c r="B732" s="1" t="s">
        <v>121</v>
      </c>
      <c r="C732" s="4">
        <v>1</v>
      </c>
      <c r="D732" s="8">
        <v>1.25</v>
      </c>
      <c r="E732" s="4">
        <v>1</v>
      </c>
      <c r="F732" s="8">
        <v>1.54</v>
      </c>
      <c r="G732" s="4">
        <v>0</v>
      </c>
      <c r="H732" s="8">
        <v>0</v>
      </c>
      <c r="I732" s="4">
        <v>0</v>
      </c>
    </row>
    <row r="733" spans="1:9" x14ac:dyDescent="0.2">
      <c r="A733" s="2">
        <v>14</v>
      </c>
      <c r="B733" s="1" t="s">
        <v>204</v>
      </c>
      <c r="C733" s="4">
        <v>1</v>
      </c>
      <c r="D733" s="8">
        <v>1.25</v>
      </c>
      <c r="E733" s="4">
        <v>1</v>
      </c>
      <c r="F733" s="8">
        <v>1.54</v>
      </c>
      <c r="G733" s="4">
        <v>0</v>
      </c>
      <c r="H733" s="8">
        <v>0</v>
      </c>
      <c r="I733" s="4">
        <v>0</v>
      </c>
    </row>
    <row r="734" spans="1:9" x14ac:dyDescent="0.2">
      <c r="A734" s="2">
        <v>14</v>
      </c>
      <c r="B734" s="1" t="s">
        <v>122</v>
      </c>
      <c r="C734" s="4">
        <v>1</v>
      </c>
      <c r="D734" s="8">
        <v>1.25</v>
      </c>
      <c r="E734" s="4">
        <v>1</v>
      </c>
      <c r="F734" s="8">
        <v>1.54</v>
      </c>
      <c r="G734" s="4">
        <v>0</v>
      </c>
      <c r="H734" s="8">
        <v>0</v>
      </c>
      <c r="I734" s="4">
        <v>0</v>
      </c>
    </row>
    <row r="735" spans="1:9" x14ac:dyDescent="0.2">
      <c r="A735" s="2">
        <v>14</v>
      </c>
      <c r="B735" s="1" t="s">
        <v>136</v>
      </c>
      <c r="C735" s="4">
        <v>1</v>
      </c>
      <c r="D735" s="8">
        <v>1.25</v>
      </c>
      <c r="E735" s="4">
        <v>1</v>
      </c>
      <c r="F735" s="8">
        <v>1.54</v>
      </c>
      <c r="G735" s="4">
        <v>0</v>
      </c>
      <c r="H735" s="8">
        <v>0</v>
      </c>
      <c r="I735" s="4">
        <v>0</v>
      </c>
    </row>
    <row r="736" spans="1:9" x14ac:dyDescent="0.2">
      <c r="A736" s="2">
        <v>14</v>
      </c>
      <c r="B736" s="1" t="s">
        <v>161</v>
      </c>
      <c r="C736" s="4">
        <v>1</v>
      </c>
      <c r="D736" s="8">
        <v>1.25</v>
      </c>
      <c r="E736" s="4">
        <v>1</v>
      </c>
      <c r="F736" s="8">
        <v>1.54</v>
      </c>
      <c r="G736" s="4">
        <v>0</v>
      </c>
      <c r="H736" s="8">
        <v>0</v>
      </c>
      <c r="I736" s="4">
        <v>0</v>
      </c>
    </row>
    <row r="737" spans="1:9" x14ac:dyDescent="0.2">
      <c r="A737" s="2">
        <v>14</v>
      </c>
      <c r="B737" s="1" t="s">
        <v>128</v>
      </c>
      <c r="C737" s="4">
        <v>1</v>
      </c>
      <c r="D737" s="8">
        <v>1.25</v>
      </c>
      <c r="E737" s="4">
        <v>1</v>
      </c>
      <c r="F737" s="8">
        <v>1.54</v>
      </c>
      <c r="G737" s="4">
        <v>0</v>
      </c>
      <c r="H737" s="8">
        <v>0</v>
      </c>
      <c r="I737" s="4">
        <v>0</v>
      </c>
    </row>
    <row r="738" spans="1:9" x14ac:dyDescent="0.2">
      <c r="A738" s="2">
        <v>14</v>
      </c>
      <c r="B738" s="1" t="s">
        <v>205</v>
      </c>
      <c r="C738" s="4">
        <v>1</v>
      </c>
      <c r="D738" s="8">
        <v>1.25</v>
      </c>
      <c r="E738" s="4">
        <v>1</v>
      </c>
      <c r="F738" s="8">
        <v>1.54</v>
      </c>
      <c r="G738" s="4">
        <v>0</v>
      </c>
      <c r="H738" s="8">
        <v>0</v>
      </c>
      <c r="I738" s="4">
        <v>0</v>
      </c>
    </row>
    <row r="739" spans="1:9" x14ac:dyDescent="0.2">
      <c r="A739" s="2">
        <v>14</v>
      </c>
      <c r="B739" s="1" t="s">
        <v>171</v>
      </c>
      <c r="C739" s="4">
        <v>1</v>
      </c>
      <c r="D739" s="8">
        <v>1.25</v>
      </c>
      <c r="E739" s="4">
        <v>1</v>
      </c>
      <c r="F739" s="8">
        <v>1.54</v>
      </c>
      <c r="G739" s="4">
        <v>0</v>
      </c>
      <c r="H739" s="8">
        <v>0</v>
      </c>
      <c r="I739" s="4">
        <v>0</v>
      </c>
    </row>
    <row r="740" spans="1:9" x14ac:dyDescent="0.2">
      <c r="A740" s="2">
        <v>14</v>
      </c>
      <c r="B740" s="1" t="s">
        <v>148</v>
      </c>
      <c r="C740" s="4">
        <v>1</v>
      </c>
      <c r="D740" s="8">
        <v>1.25</v>
      </c>
      <c r="E740" s="4">
        <v>0</v>
      </c>
      <c r="F740" s="8">
        <v>0</v>
      </c>
      <c r="G740" s="4">
        <v>0</v>
      </c>
      <c r="H740" s="8">
        <v>0</v>
      </c>
      <c r="I740" s="4">
        <v>0</v>
      </c>
    </row>
    <row r="741" spans="1:9" x14ac:dyDescent="0.2">
      <c r="A741" s="2">
        <v>14</v>
      </c>
      <c r="B741" s="1" t="s">
        <v>163</v>
      </c>
      <c r="C741" s="4">
        <v>1</v>
      </c>
      <c r="D741" s="8">
        <v>1.25</v>
      </c>
      <c r="E741" s="4">
        <v>0</v>
      </c>
      <c r="F741" s="8">
        <v>0</v>
      </c>
      <c r="G741" s="4">
        <v>0</v>
      </c>
      <c r="H741" s="8">
        <v>0</v>
      </c>
      <c r="I741" s="4">
        <v>0</v>
      </c>
    </row>
    <row r="742" spans="1:9" x14ac:dyDescent="0.2">
      <c r="A742" s="2">
        <v>14</v>
      </c>
      <c r="B742" s="1" t="s">
        <v>151</v>
      </c>
      <c r="C742" s="4">
        <v>1</v>
      </c>
      <c r="D742" s="8">
        <v>1.25</v>
      </c>
      <c r="E742" s="4">
        <v>0</v>
      </c>
      <c r="F742" s="8">
        <v>0</v>
      </c>
      <c r="G742" s="4">
        <v>0</v>
      </c>
      <c r="H742" s="8">
        <v>0</v>
      </c>
      <c r="I742" s="4">
        <v>0</v>
      </c>
    </row>
    <row r="743" spans="1:9" x14ac:dyDescent="0.2">
      <c r="A743" s="2">
        <v>14</v>
      </c>
      <c r="B743" s="1" t="s">
        <v>206</v>
      </c>
      <c r="C743" s="4">
        <v>1</v>
      </c>
      <c r="D743" s="8">
        <v>1.25</v>
      </c>
      <c r="E743" s="4">
        <v>0</v>
      </c>
      <c r="F743" s="8">
        <v>0</v>
      </c>
      <c r="G743" s="4">
        <v>1</v>
      </c>
      <c r="H743" s="8">
        <v>10</v>
      </c>
      <c r="I743" s="4">
        <v>0</v>
      </c>
    </row>
    <row r="744" spans="1:9" x14ac:dyDescent="0.2">
      <c r="A744" s="2">
        <v>14</v>
      </c>
      <c r="B744" s="1" t="s">
        <v>197</v>
      </c>
      <c r="C744" s="4">
        <v>1</v>
      </c>
      <c r="D744" s="8">
        <v>1.25</v>
      </c>
      <c r="E744" s="4">
        <v>0</v>
      </c>
      <c r="F744" s="8">
        <v>0</v>
      </c>
      <c r="G744" s="4">
        <v>1</v>
      </c>
      <c r="H744" s="8">
        <v>10</v>
      </c>
      <c r="I744" s="4">
        <v>0</v>
      </c>
    </row>
    <row r="745" spans="1:9" x14ac:dyDescent="0.2">
      <c r="A745" s="2">
        <v>14</v>
      </c>
      <c r="B745" s="1" t="s">
        <v>207</v>
      </c>
      <c r="C745" s="4">
        <v>1</v>
      </c>
      <c r="D745" s="8">
        <v>1.25</v>
      </c>
      <c r="E745" s="4">
        <v>1</v>
      </c>
      <c r="F745" s="8">
        <v>1.54</v>
      </c>
      <c r="G745" s="4">
        <v>0</v>
      </c>
      <c r="H745" s="8">
        <v>0</v>
      </c>
      <c r="I745" s="4">
        <v>0</v>
      </c>
    </row>
    <row r="746" spans="1:9" x14ac:dyDescent="0.2">
      <c r="A746" s="1"/>
      <c r="C746" s="4"/>
      <c r="D746" s="8"/>
      <c r="E746" s="4"/>
      <c r="F746" s="8"/>
      <c r="G746" s="4"/>
      <c r="H746" s="8"/>
      <c r="I746" s="4"/>
    </row>
    <row r="747" spans="1:9" x14ac:dyDescent="0.2">
      <c r="A747" s="1" t="s">
        <v>29</v>
      </c>
      <c r="C747" s="4"/>
      <c r="D747" s="8"/>
      <c r="E747" s="4"/>
      <c r="F747" s="8"/>
      <c r="G747" s="4"/>
      <c r="H747" s="8"/>
      <c r="I747" s="4"/>
    </row>
    <row r="748" spans="1:9" x14ac:dyDescent="0.2">
      <c r="A748" s="2">
        <v>1</v>
      </c>
      <c r="B748" s="1" t="s">
        <v>131</v>
      </c>
      <c r="C748" s="4">
        <v>16</v>
      </c>
      <c r="D748" s="8">
        <v>7.66</v>
      </c>
      <c r="E748" s="4">
        <v>16</v>
      </c>
      <c r="F748" s="8">
        <v>10.32</v>
      </c>
      <c r="G748" s="4">
        <v>0</v>
      </c>
      <c r="H748" s="8">
        <v>0</v>
      </c>
      <c r="I748" s="4">
        <v>0</v>
      </c>
    </row>
    <row r="749" spans="1:9" x14ac:dyDescent="0.2">
      <c r="A749" s="2">
        <v>2</v>
      </c>
      <c r="B749" s="1" t="s">
        <v>132</v>
      </c>
      <c r="C749" s="4">
        <v>14</v>
      </c>
      <c r="D749" s="8">
        <v>6.7</v>
      </c>
      <c r="E749" s="4">
        <v>14</v>
      </c>
      <c r="F749" s="8">
        <v>9.0299999999999994</v>
      </c>
      <c r="G749" s="4">
        <v>0</v>
      </c>
      <c r="H749" s="8">
        <v>0</v>
      </c>
      <c r="I749" s="4">
        <v>0</v>
      </c>
    </row>
    <row r="750" spans="1:9" x14ac:dyDescent="0.2">
      <c r="A750" s="2">
        <v>3</v>
      </c>
      <c r="B750" s="1" t="s">
        <v>124</v>
      </c>
      <c r="C750" s="4">
        <v>12</v>
      </c>
      <c r="D750" s="8">
        <v>5.74</v>
      </c>
      <c r="E750" s="4">
        <v>12</v>
      </c>
      <c r="F750" s="8">
        <v>7.74</v>
      </c>
      <c r="G750" s="4">
        <v>0</v>
      </c>
      <c r="H750" s="8">
        <v>0</v>
      </c>
      <c r="I750" s="4">
        <v>0</v>
      </c>
    </row>
    <row r="751" spans="1:9" x14ac:dyDescent="0.2">
      <c r="A751" s="2">
        <v>4</v>
      </c>
      <c r="B751" s="1" t="s">
        <v>119</v>
      </c>
      <c r="C751" s="4">
        <v>9</v>
      </c>
      <c r="D751" s="8">
        <v>4.3099999999999996</v>
      </c>
      <c r="E751" s="4">
        <v>9</v>
      </c>
      <c r="F751" s="8">
        <v>5.81</v>
      </c>
      <c r="G751" s="4">
        <v>0</v>
      </c>
      <c r="H751" s="8">
        <v>0</v>
      </c>
      <c r="I751" s="4">
        <v>0</v>
      </c>
    </row>
    <row r="752" spans="1:9" x14ac:dyDescent="0.2">
      <c r="A752" s="2">
        <v>5</v>
      </c>
      <c r="B752" s="1" t="s">
        <v>116</v>
      </c>
      <c r="C752" s="4">
        <v>7</v>
      </c>
      <c r="D752" s="8">
        <v>3.35</v>
      </c>
      <c r="E752" s="4">
        <v>5</v>
      </c>
      <c r="F752" s="8">
        <v>3.23</v>
      </c>
      <c r="G752" s="4">
        <v>2</v>
      </c>
      <c r="H752" s="8">
        <v>4.26</v>
      </c>
      <c r="I752" s="4">
        <v>0</v>
      </c>
    </row>
    <row r="753" spans="1:9" x14ac:dyDescent="0.2">
      <c r="A753" s="2">
        <v>6</v>
      </c>
      <c r="B753" s="1" t="s">
        <v>140</v>
      </c>
      <c r="C753" s="4">
        <v>6</v>
      </c>
      <c r="D753" s="8">
        <v>2.87</v>
      </c>
      <c r="E753" s="4">
        <v>4</v>
      </c>
      <c r="F753" s="8">
        <v>2.58</v>
      </c>
      <c r="G753" s="4">
        <v>2</v>
      </c>
      <c r="H753" s="8">
        <v>4.26</v>
      </c>
      <c r="I753" s="4">
        <v>0</v>
      </c>
    </row>
    <row r="754" spans="1:9" x14ac:dyDescent="0.2">
      <c r="A754" s="2">
        <v>6</v>
      </c>
      <c r="B754" s="1" t="s">
        <v>129</v>
      </c>
      <c r="C754" s="4">
        <v>6</v>
      </c>
      <c r="D754" s="8">
        <v>2.87</v>
      </c>
      <c r="E754" s="4">
        <v>6</v>
      </c>
      <c r="F754" s="8">
        <v>3.87</v>
      </c>
      <c r="G754" s="4">
        <v>0</v>
      </c>
      <c r="H754" s="8">
        <v>0</v>
      </c>
      <c r="I754" s="4">
        <v>0</v>
      </c>
    </row>
    <row r="755" spans="1:9" x14ac:dyDescent="0.2">
      <c r="A755" s="2">
        <v>8</v>
      </c>
      <c r="B755" s="1" t="s">
        <v>121</v>
      </c>
      <c r="C755" s="4">
        <v>5</v>
      </c>
      <c r="D755" s="8">
        <v>2.39</v>
      </c>
      <c r="E755" s="4">
        <v>3</v>
      </c>
      <c r="F755" s="8">
        <v>1.94</v>
      </c>
      <c r="G755" s="4">
        <v>2</v>
      </c>
      <c r="H755" s="8">
        <v>4.26</v>
      </c>
      <c r="I755" s="4">
        <v>0</v>
      </c>
    </row>
    <row r="756" spans="1:9" x14ac:dyDescent="0.2">
      <c r="A756" s="2">
        <v>9</v>
      </c>
      <c r="B756" s="1" t="s">
        <v>115</v>
      </c>
      <c r="C756" s="4">
        <v>4</v>
      </c>
      <c r="D756" s="8">
        <v>1.91</v>
      </c>
      <c r="E756" s="4">
        <v>1</v>
      </c>
      <c r="F756" s="8">
        <v>0.65</v>
      </c>
      <c r="G756" s="4">
        <v>3</v>
      </c>
      <c r="H756" s="8">
        <v>6.38</v>
      </c>
      <c r="I756" s="4">
        <v>0</v>
      </c>
    </row>
    <row r="757" spans="1:9" x14ac:dyDescent="0.2">
      <c r="A757" s="2">
        <v>9</v>
      </c>
      <c r="B757" s="1" t="s">
        <v>172</v>
      </c>
      <c r="C757" s="4">
        <v>4</v>
      </c>
      <c r="D757" s="8">
        <v>1.91</v>
      </c>
      <c r="E757" s="4">
        <v>4</v>
      </c>
      <c r="F757" s="8">
        <v>2.58</v>
      </c>
      <c r="G757" s="4">
        <v>0</v>
      </c>
      <c r="H757" s="8">
        <v>0</v>
      </c>
      <c r="I757" s="4">
        <v>0</v>
      </c>
    </row>
    <row r="758" spans="1:9" x14ac:dyDescent="0.2">
      <c r="A758" s="2">
        <v>9</v>
      </c>
      <c r="B758" s="1" t="s">
        <v>141</v>
      </c>
      <c r="C758" s="4">
        <v>4</v>
      </c>
      <c r="D758" s="8">
        <v>1.91</v>
      </c>
      <c r="E758" s="4">
        <v>3</v>
      </c>
      <c r="F758" s="8">
        <v>1.94</v>
      </c>
      <c r="G758" s="4">
        <v>1</v>
      </c>
      <c r="H758" s="8">
        <v>2.13</v>
      </c>
      <c r="I758" s="4">
        <v>0</v>
      </c>
    </row>
    <row r="759" spans="1:9" x14ac:dyDescent="0.2">
      <c r="A759" s="2">
        <v>9</v>
      </c>
      <c r="B759" s="1" t="s">
        <v>144</v>
      </c>
      <c r="C759" s="4">
        <v>4</v>
      </c>
      <c r="D759" s="8">
        <v>1.91</v>
      </c>
      <c r="E759" s="4">
        <v>4</v>
      </c>
      <c r="F759" s="8">
        <v>2.58</v>
      </c>
      <c r="G759" s="4">
        <v>0</v>
      </c>
      <c r="H759" s="8">
        <v>0</v>
      </c>
      <c r="I759" s="4">
        <v>0</v>
      </c>
    </row>
    <row r="760" spans="1:9" x14ac:dyDescent="0.2">
      <c r="A760" s="2">
        <v>13</v>
      </c>
      <c r="B760" s="1" t="s">
        <v>153</v>
      </c>
      <c r="C760" s="4">
        <v>3</v>
      </c>
      <c r="D760" s="8">
        <v>1.44</v>
      </c>
      <c r="E760" s="4">
        <v>2</v>
      </c>
      <c r="F760" s="8">
        <v>1.29</v>
      </c>
      <c r="G760" s="4">
        <v>1</v>
      </c>
      <c r="H760" s="8">
        <v>2.13</v>
      </c>
      <c r="I760" s="4">
        <v>0</v>
      </c>
    </row>
    <row r="761" spans="1:9" x14ac:dyDescent="0.2">
      <c r="A761" s="2">
        <v>13</v>
      </c>
      <c r="B761" s="1" t="s">
        <v>177</v>
      </c>
      <c r="C761" s="4">
        <v>3</v>
      </c>
      <c r="D761" s="8">
        <v>1.44</v>
      </c>
      <c r="E761" s="4">
        <v>1</v>
      </c>
      <c r="F761" s="8">
        <v>0.65</v>
      </c>
      <c r="G761" s="4">
        <v>2</v>
      </c>
      <c r="H761" s="8">
        <v>4.26</v>
      </c>
      <c r="I761" s="4">
        <v>0</v>
      </c>
    </row>
    <row r="762" spans="1:9" x14ac:dyDescent="0.2">
      <c r="A762" s="2">
        <v>13</v>
      </c>
      <c r="B762" s="1" t="s">
        <v>191</v>
      </c>
      <c r="C762" s="4">
        <v>3</v>
      </c>
      <c r="D762" s="8">
        <v>1.44</v>
      </c>
      <c r="E762" s="4">
        <v>1</v>
      </c>
      <c r="F762" s="8">
        <v>0.65</v>
      </c>
      <c r="G762" s="4">
        <v>2</v>
      </c>
      <c r="H762" s="8">
        <v>4.26</v>
      </c>
      <c r="I762" s="4">
        <v>0</v>
      </c>
    </row>
    <row r="763" spans="1:9" x14ac:dyDescent="0.2">
      <c r="A763" s="2">
        <v>13</v>
      </c>
      <c r="B763" s="1" t="s">
        <v>135</v>
      </c>
      <c r="C763" s="4">
        <v>3</v>
      </c>
      <c r="D763" s="8">
        <v>1.44</v>
      </c>
      <c r="E763" s="4">
        <v>3</v>
      </c>
      <c r="F763" s="8">
        <v>1.94</v>
      </c>
      <c r="G763" s="4">
        <v>0</v>
      </c>
      <c r="H763" s="8">
        <v>0</v>
      </c>
      <c r="I763" s="4">
        <v>0</v>
      </c>
    </row>
    <row r="764" spans="1:9" x14ac:dyDescent="0.2">
      <c r="A764" s="2">
        <v>13</v>
      </c>
      <c r="B764" s="1" t="s">
        <v>118</v>
      </c>
      <c r="C764" s="4">
        <v>3</v>
      </c>
      <c r="D764" s="8">
        <v>1.44</v>
      </c>
      <c r="E764" s="4">
        <v>2</v>
      </c>
      <c r="F764" s="8">
        <v>1.29</v>
      </c>
      <c r="G764" s="4">
        <v>1</v>
      </c>
      <c r="H764" s="8">
        <v>2.13</v>
      </c>
      <c r="I764" s="4">
        <v>0</v>
      </c>
    </row>
    <row r="765" spans="1:9" x14ac:dyDescent="0.2">
      <c r="A765" s="2">
        <v>13</v>
      </c>
      <c r="B765" s="1" t="s">
        <v>139</v>
      </c>
      <c r="C765" s="4">
        <v>3</v>
      </c>
      <c r="D765" s="8">
        <v>1.44</v>
      </c>
      <c r="E765" s="4">
        <v>3</v>
      </c>
      <c r="F765" s="8">
        <v>1.94</v>
      </c>
      <c r="G765" s="4">
        <v>0</v>
      </c>
      <c r="H765" s="8">
        <v>0</v>
      </c>
      <c r="I765" s="4">
        <v>0</v>
      </c>
    </row>
    <row r="766" spans="1:9" x14ac:dyDescent="0.2">
      <c r="A766" s="2">
        <v>13</v>
      </c>
      <c r="B766" s="1" t="s">
        <v>175</v>
      </c>
      <c r="C766" s="4">
        <v>3</v>
      </c>
      <c r="D766" s="8">
        <v>1.44</v>
      </c>
      <c r="E766" s="4">
        <v>2</v>
      </c>
      <c r="F766" s="8">
        <v>1.29</v>
      </c>
      <c r="G766" s="4">
        <v>1</v>
      </c>
      <c r="H766" s="8">
        <v>2.13</v>
      </c>
      <c r="I766" s="4">
        <v>0</v>
      </c>
    </row>
    <row r="767" spans="1:9" x14ac:dyDescent="0.2">
      <c r="A767" s="2">
        <v>13</v>
      </c>
      <c r="B767" s="1" t="s">
        <v>208</v>
      </c>
      <c r="C767" s="4">
        <v>3</v>
      </c>
      <c r="D767" s="8">
        <v>1.44</v>
      </c>
      <c r="E767" s="4">
        <v>3</v>
      </c>
      <c r="F767" s="8">
        <v>1.94</v>
      </c>
      <c r="G767" s="4">
        <v>0</v>
      </c>
      <c r="H767" s="8">
        <v>0</v>
      </c>
      <c r="I767" s="4">
        <v>0</v>
      </c>
    </row>
    <row r="768" spans="1:9" x14ac:dyDescent="0.2">
      <c r="A768" s="2">
        <v>13</v>
      </c>
      <c r="B768" s="1" t="s">
        <v>128</v>
      </c>
      <c r="C768" s="4">
        <v>3</v>
      </c>
      <c r="D768" s="8">
        <v>1.44</v>
      </c>
      <c r="E768" s="4">
        <v>3</v>
      </c>
      <c r="F768" s="8">
        <v>1.94</v>
      </c>
      <c r="G768" s="4">
        <v>0</v>
      </c>
      <c r="H768" s="8">
        <v>0</v>
      </c>
      <c r="I768" s="4">
        <v>0</v>
      </c>
    </row>
    <row r="769" spans="1:9" x14ac:dyDescent="0.2">
      <c r="A769" s="2">
        <v>13</v>
      </c>
      <c r="B769" s="1" t="s">
        <v>170</v>
      </c>
      <c r="C769" s="4">
        <v>3</v>
      </c>
      <c r="D769" s="8">
        <v>1.44</v>
      </c>
      <c r="E769" s="4">
        <v>3</v>
      </c>
      <c r="F769" s="8">
        <v>1.94</v>
      </c>
      <c r="G769" s="4">
        <v>0</v>
      </c>
      <c r="H769" s="8">
        <v>0</v>
      </c>
      <c r="I769" s="4">
        <v>0</v>
      </c>
    </row>
    <row r="770" spans="1:9" x14ac:dyDescent="0.2">
      <c r="A770" s="2">
        <v>13</v>
      </c>
      <c r="B770" s="1" t="s">
        <v>163</v>
      </c>
      <c r="C770" s="4">
        <v>3</v>
      </c>
      <c r="D770" s="8">
        <v>1.44</v>
      </c>
      <c r="E770" s="4">
        <v>0</v>
      </c>
      <c r="F770" s="8">
        <v>0</v>
      </c>
      <c r="G770" s="4">
        <v>0</v>
      </c>
      <c r="H770" s="8">
        <v>0</v>
      </c>
      <c r="I770" s="4">
        <v>0</v>
      </c>
    </row>
    <row r="771" spans="1:9" x14ac:dyDescent="0.2">
      <c r="A771" s="2">
        <v>13</v>
      </c>
      <c r="B771" s="1" t="s">
        <v>134</v>
      </c>
      <c r="C771" s="4">
        <v>3</v>
      </c>
      <c r="D771" s="8">
        <v>1.44</v>
      </c>
      <c r="E771" s="4">
        <v>3</v>
      </c>
      <c r="F771" s="8">
        <v>1.94</v>
      </c>
      <c r="G771" s="4">
        <v>0</v>
      </c>
      <c r="H771" s="8">
        <v>0</v>
      </c>
      <c r="I771" s="4">
        <v>0</v>
      </c>
    </row>
    <row r="772" spans="1:9" x14ac:dyDescent="0.2">
      <c r="A772" s="2">
        <v>13</v>
      </c>
      <c r="B772" s="1" t="s">
        <v>137</v>
      </c>
      <c r="C772" s="4">
        <v>3</v>
      </c>
      <c r="D772" s="8">
        <v>1.44</v>
      </c>
      <c r="E772" s="4">
        <v>0</v>
      </c>
      <c r="F772" s="8">
        <v>0</v>
      </c>
      <c r="G772" s="4">
        <v>3</v>
      </c>
      <c r="H772" s="8">
        <v>6.38</v>
      </c>
      <c r="I772" s="4">
        <v>0</v>
      </c>
    </row>
    <row r="773" spans="1:9" x14ac:dyDescent="0.2">
      <c r="A773" s="1"/>
      <c r="C773" s="4"/>
      <c r="D773" s="8"/>
      <c r="E773" s="4"/>
      <c r="F773" s="8"/>
      <c r="G773" s="4"/>
      <c r="H773" s="8"/>
      <c r="I773" s="4"/>
    </row>
    <row r="774" spans="1:9" x14ac:dyDescent="0.2">
      <c r="A774" s="1" t="s">
        <v>30</v>
      </c>
      <c r="C774" s="4"/>
      <c r="D774" s="8"/>
      <c r="E774" s="4"/>
      <c r="F774" s="8"/>
      <c r="G774" s="4"/>
      <c r="H774" s="8"/>
      <c r="I774" s="4"/>
    </row>
    <row r="775" spans="1:9" x14ac:dyDescent="0.2">
      <c r="A775" s="2">
        <v>1</v>
      </c>
      <c r="B775" s="1" t="s">
        <v>132</v>
      </c>
      <c r="C775" s="4">
        <v>9</v>
      </c>
      <c r="D775" s="8">
        <v>8.91</v>
      </c>
      <c r="E775" s="4">
        <v>9</v>
      </c>
      <c r="F775" s="8">
        <v>12.33</v>
      </c>
      <c r="G775" s="4">
        <v>0</v>
      </c>
      <c r="H775" s="8">
        <v>0</v>
      </c>
      <c r="I775" s="4">
        <v>0</v>
      </c>
    </row>
    <row r="776" spans="1:9" x14ac:dyDescent="0.2">
      <c r="A776" s="2">
        <v>2</v>
      </c>
      <c r="B776" s="1" t="s">
        <v>144</v>
      </c>
      <c r="C776" s="4">
        <v>5</v>
      </c>
      <c r="D776" s="8">
        <v>4.95</v>
      </c>
      <c r="E776" s="4">
        <v>5</v>
      </c>
      <c r="F776" s="8">
        <v>6.85</v>
      </c>
      <c r="G776" s="4">
        <v>0</v>
      </c>
      <c r="H776" s="8">
        <v>0</v>
      </c>
      <c r="I776" s="4">
        <v>0</v>
      </c>
    </row>
    <row r="777" spans="1:9" x14ac:dyDescent="0.2">
      <c r="A777" s="2">
        <v>2</v>
      </c>
      <c r="B777" s="1" t="s">
        <v>119</v>
      </c>
      <c r="C777" s="4">
        <v>5</v>
      </c>
      <c r="D777" s="8">
        <v>4.95</v>
      </c>
      <c r="E777" s="4">
        <v>4</v>
      </c>
      <c r="F777" s="8">
        <v>5.48</v>
      </c>
      <c r="G777" s="4">
        <v>0</v>
      </c>
      <c r="H777" s="8">
        <v>0</v>
      </c>
      <c r="I777" s="4">
        <v>1</v>
      </c>
    </row>
    <row r="778" spans="1:9" x14ac:dyDescent="0.2">
      <c r="A778" s="2">
        <v>2</v>
      </c>
      <c r="B778" s="1" t="s">
        <v>131</v>
      </c>
      <c r="C778" s="4">
        <v>5</v>
      </c>
      <c r="D778" s="8">
        <v>4.95</v>
      </c>
      <c r="E778" s="4">
        <v>5</v>
      </c>
      <c r="F778" s="8">
        <v>6.85</v>
      </c>
      <c r="G778" s="4">
        <v>0</v>
      </c>
      <c r="H778" s="8">
        <v>0</v>
      </c>
      <c r="I778" s="4">
        <v>0</v>
      </c>
    </row>
    <row r="779" spans="1:9" x14ac:dyDescent="0.2">
      <c r="A779" s="2">
        <v>5</v>
      </c>
      <c r="B779" s="1" t="s">
        <v>125</v>
      </c>
      <c r="C779" s="4">
        <v>4</v>
      </c>
      <c r="D779" s="8">
        <v>3.96</v>
      </c>
      <c r="E779" s="4">
        <v>2</v>
      </c>
      <c r="F779" s="8">
        <v>2.74</v>
      </c>
      <c r="G779" s="4">
        <v>2</v>
      </c>
      <c r="H779" s="8">
        <v>10</v>
      </c>
      <c r="I779" s="4">
        <v>0</v>
      </c>
    </row>
    <row r="780" spans="1:9" x14ac:dyDescent="0.2">
      <c r="A780" s="2">
        <v>6</v>
      </c>
      <c r="B780" s="1" t="s">
        <v>115</v>
      </c>
      <c r="C780" s="4">
        <v>3</v>
      </c>
      <c r="D780" s="8">
        <v>2.97</v>
      </c>
      <c r="E780" s="4">
        <v>0</v>
      </c>
      <c r="F780" s="8">
        <v>0</v>
      </c>
      <c r="G780" s="4">
        <v>3</v>
      </c>
      <c r="H780" s="8">
        <v>15</v>
      </c>
      <c r="I780" s="4">
        <v>0</v>
      </c>
    </row>
    <row r="781" spans="1:9" x14ac:dyDescent="0.2">
      <c r="A781" s="2">
        <v>6</v>
      </c>
      <c r="B781" s="1" t="s">
        <v>154</v>
      </c>
      <c r="C781" s="4">
        <v>3</v>
      </c>
      <c r="D781" s="8">
        <v>2.97</v>
      </c>
      <c r="E781" s="4">
        <v>3</v>
      </c>
      <c r="F781" s="8">
        <v>4.1100000000000003</v>
      </c>
      <c r="G781" s="4">
        <v>0</v>
      </c>
      <c r="H781" s="8">
        <v>0</v>
      </c>
      <c r="I781" s="4">
        <v>0</v>
      </c>
    </row>
    <row r="782" spans="1:9" x14ac:dyDescent="0.2">
      <c r="A782" s="2">
        <v>6</v>
      </c>
      <c r="B782" s="1" t="s">
        <v>120</v>
      </c>
      <c r="C782" s="4">
        <v>3</v>
      </c>
      <c r="D782" s="8">
        <v>2.97</v>
      </c>
      <c r="E782" s="4">
        <v>3</v>
      </c>
      <c r="F782" s="8">
        <v>4.1100000000000003</v>
      </c>
      <c r="G782" s="4">
        <v>0</v>
      </c>
      <c r="H782" s="8">
        <v>0</v>
      </c>
      <c r="I782" s="4">
        <v>0</v>
      </c>
    </row>
    <row r="783" spans="1:9" x14ac:dyDescent="0.2">
      <c r="A783" s="2">
        <v>6</v>
      </c>
      <c r="B783" s="1" t="s">
        <v>163</v>
      </c>
      <c r="C783" s="4">
        <v>3</v>
      </c>
      <c r="D783" s="8">
        <v>2.97</v>
      </c>
      <c r="E783" s="4">
        <v>0</v>
      </c>
      <c r="F783" s="8">
        <v>0</v>
      </c>
      <c r="G783" s="4">
        <v>1</v>
      </c>
      <c r="H783" s="8">
        <v>5</v>
      </c>
      <c r="I783" s="4">
        <v>0</v>
      </c>
    </row>
    <row r="784" spans="1:9" x14ac:dyDescent="0.2">
      <c r="A784" s="2">
        <v>6</v>
      </c>
      <c r="B784" s="1" t="s">
        <v>133</v>
      </c>
      <c r="C784" s="4">
        <v>3</v>
      </c>
      <c r="D784" s="8">
        <v>2.97</v>
      </c>
      <c r="E784" s="4">
        <v>3</v>
      </c>
      <c r="F784" s="8">
        <v>4.1100000000000003</v>
      </c>
      <c r="G784" s="4">
        <v>0</v>
      </c>
      <c r="H784" s="8">
        <v>0</v>
      </c>
      <c r="I784" s="4">
        <v>0</v>
      </c>
    </row>
    <row r="785" spans="1:9" x14ac:dyDescent="0.2">
      <c r="A785" s="2">
        <v>6</v>
      </c>
      <c r="B785" s="1" t="s">
        <v>143</v>
      </c>
      <c r="C785" s="4">
        <v>3</v>
      </c>
      <c r="D785" s="8">
        <v>2.97</v>
      </c>
      <c r="E785" s="4">
        <v>3</v>
      </c>
      <c r="F785" s="8">
        <v>4.1100000000000003</v>
      </c>
      <c r="G785" s="4">
        <v>0</v>
      </c>
      <c r="H785" s="8">
        <v>0</v>
      </c>
      <c r="I785" s="4">
        <v>0</v>
      </c>
    </row>
    <row r="786" spans="1:9" x14ac:dyDescent="0.2">
      <c r="A786" s="2">
        <v>12</v>
      </c>
      <c r="B786" s="1" t="s">
        <v>165</v>
      </c>
      <c r="C786" s="4">
        <v>2</v>
      </c>
      <c r="D786" s="8">
        <v>1.98</v>
      </c>
      <c r="E786" s="4">
        <v>2</v>
      </c>
      <c r="F786" s="8">
        <v>2.74</v>
      </c>
      <c r="G786" s="4">
        <v>0</v>
      </c>
      <c r="H786" s="8">
        <v>0</v>
      </c>
      <c r="I786" s="4">
        <v>0</v>
      </c>
    </row>
    <row r="787" spans="1:9" x14ac:dyDescent="0.2">
      <c r="A787" s="2">
        <v>12</v>
      </c>
      <c r="B787" s="1" t="s">
        <v>179</v>
      </c>
      <c r="C787" s="4">
        <v>2</v>
      </c>
      <c r="D787" s="8">
        <v>1.98</v>
      </c>
      <c r="E787" s="4">
        <v>2</v>
      </c>
      <c r="F787" s="8">
        <v>2.74</v>
      </c>
      <c r="G787" s="4">
        <v>0</v>
      </c>
      <c r="H787" s="8">
        <v>0</v>
      </c>
      <c r="I787" s="4">
        <v>0</v>
      </c>
    </row>
    <row r="788" spans="1:9" x14ac:dyDescent="0.2">
      <c r="A788" s="2">
        <v>12</v>
      </c>
      <c r="B788" s="1" t="s">
        <v>117</v>
      </c>
      <c r="C788" s="4">
        <v>2</v>
      </c>
      <c r="D788" s="8">
        <v>1.98</v>
      </c>
      <c r="E788" s="4">
        <v>1</v>
      </c>
      <c r="F788" s="8">
        <v>1.37</v>
      </c>
      <c r="G788" s="4">
        <v>1</v>
      </c>
      <c r="H788" s="8">
        <v>5</v>
      </c>
      <c r="I788" s="4">
        <v>0</v>
      </c>
    </row>
    <row r="789" spans="1:9" x14ac:dyDescent="0.2">
      <c r="A789" s="2">
        <v>12</v>
      </c>
      <c r="B789" s="1" t="s">
        <v>209</v>
      </c>
      <c r="C789" s="4">
        <v>2</v>
      </c>
      <c r="D789" s="8">
        <v>1.98</v>
      </c>
      <c r="E789" s="4">
        <v>2</v>
      </c>
      <c r="F789" s="8">
        <v>2.74</v>
      </c>
      <c r="G789" s="4">
        <v>0</v>
      </c>
      <c r="H789" s="8">
        <v>0</v>
      </c>
      <c r="I789" s="4">
        <v>0</v>
      </c>
    </row>
    <row r="790" spans="1:9" x14ac:dyDescent="0.2">
      <c r="A790" s="2">
        <v>12</v>
      </c>
      <c r="B790" s="1" t="s">
        <v>135</v>
      </c>
      <c r="C790" s="4">
        <v>2</v>
      </c>
      <c r="D790" s="8">
        <v>1.98</v>
      </c>
      <c r="E790" s="4">
        <v>2</v>
      </c>
      <c r="F790" s="8">
        <v>2.74</v>
      </c>
      <c r="G790" s="4">
        <v>0</v>
      </c>
      <c r="H790" s="8">
        <v>0</v>
      </c>
      <c r="I790" s="4">
        <v>0</v>
      </c>
    </row>
    <row r="791" spans="1:9" x14ac:dyDescent="0.2">
      <c r="A791" s="2">
        <v>12</v>
      </c>
      <c r="B791" s="1" t="s">
        <v>204</v>
      </c>
      <c r="C791" s="4">
        <v>2</v>
      </c>
      <c r="D791" s="8">
        <v>1.98</v>
      </c>
      <c r="E791" s="4">
        <v>2</v>
      </c>
      <c r="F791" s="8">
        <v>2.74</v>
      </c>
      <c r="G791" s="4">
        <v>0</v>
      </c>
      <c r="H791" s="8">
        <v>0</v>
      </c>
      <c r="I791" s="4">
        <v>0</v>
      </c>
    </row>
    <row r="792" spans="1:9" x14ac:dyDescent="0.2">
      <c r="A792" s="2">
        <v>12</v>
      </c>
      <c r="B792" s="1" t="s">
        <v>122</v>
      </c>
      <c r="C792" s="4">
        <v>2</v>
      </c>
      <c r="D792" s="8">
        <v>1.98</v>
      </c>
      <c r="E792" s="4">
        <v>2</v>
      </c>
      <c r="F792" s="8">
        <v>2.74</v>
      </c>
      <c r="G792" s="4">
        <v>0</v>
      </c>
      <c r="H792" s="8">
        <v>0</v>
      </c>
      <c r="I792" s="4">
        <v>0</v>
      </c>
    </row>
    <row r="793" spans="1:9" x14ac:dyDescent="0.2">
      <c r="A793" s="2">
        <v>12</v>
      </c>
      <c r="B793" s="1" t="s">
        <v>147</v>
      </c>
      <c r="C793" s="4">
        <v>2</v>
      </c>
      <c r="D793" s="8">
        <v>1.98</v>
      </c>
      <c r="E793" s="4">
        <v>0</v>
      </c>
      <c r="F793" s="8">
        <v>0</v>
      </c>
      <c r="G793" s="4">
        <v>2</v>
      </c>
      <c r="H793" s="8">
        <v>10</v>
      </c>
      <c r="I793" s="4">
        <v>0</v>
      </c>
    </row>
    <row r="794" spans="1:9" x14ac:dyDescent="0.2">
      <c r="A794" s="2">
        <v>12</v>
      </c>
      <c r="B794" s="1" t="s">
        <v>127</v>
      </c>
      <c r="C794" s="4">
        <v>2</v>
      </c>
      <c r="D794" s="8">
        <v>1.98</v>
      </c>
      <c r="E794" s="4">
        <v>2</v>
      </c>
      <c r="F794" s="8">
        <v>2.74</v>
      </c>
      <c r="G794" s="4">
        <v>0</v>
      </c>
      <c r="H794" s="8">
        <v>0</v>
      </c>
      <c r="I794" s="4">
        <v>0</v>
      </c>
    </row>
    <row r="795" spans="1:9" x14ac:dyDescent="0.2">
      <c r="A795" s="2">
        <v>12</v>
      </c>
      <c r="B795" s="1" t="s">
        <v>151</v>
      </c>
      <c r="C795" s="4">
        <v>2</v>
      </c>
      <c r="D795" s="8">
        <v>1.98</v>
      </c>
      <c r="E795" s="4">
        <v>0</v>
      </c>
      <c r="F795" s="8">
        <v>0</v>
      </c>
      <c r="G795" s="4">
        <v>2</v>
      </c>
      <c r="H795" s="8">
        <v>10</v>
      </c>
      <c r="I795" s="4">
        <v>0</v>
      </c>
    </row>
    <row r="796" spans="1:9" x14ac:dyDescent="0.2">
      <c r="A796" s="2">
        <v>12</v>
      </c>
      <c r="B796" s="1" t="s">
        <v>137</v>
      </c>
      <c r="C796" s="4">
        <v>2</v>
      </c>
      <c r="D796" s="8">
        <v>1.98</v>
      </c>
      <c r="E796" s="4">
        <v>0</v>
      </c>
      <c r="F796" s="8">
        <v>0</v>
      </c>
      <c r="G796" s="4">
        <v>2</v>
      </c>
      <c r="H796" s="8">
        <v>10</v>
      </c>
      <c r="I796" s="4">
        <v>0</v>
      </c>
    </row>
    <row r="797" spans="1:9" x14ac:dyDescent="0.2">
      <c r="A797" s="1"/>
      <c r="C797" s="4"/>
      <c r="D797" s="8"/>
      <c r="E797" s="4"/>
      <c r="F797" s="8"/>
      <c r="G797" s="4"/>
      <c r="H797" s="8"/>
      <c r="I797" s="4"/>
    </row>
    <row r="798" spans="1:9" x14ac:dyDescent="0.2">
      <c r="A798" s="1" t="s">
        <v>31</v>
      </c>
      <c r="C798" s="4"/>
      <c r="D798" s="8"/>
      <c r="E798" s="4"/>
      <c r="F798" s="8"/>
      <c r="G798" s="4"/>
      <c r="H798" s="8"/>
      <c r="I798" s="4"/>
    </row>
    <row r="799" spans="1:9" x14ac:dyDescent="0.2">
      <c r="A799" s="2">
        <v>1</v>
      </c>
      <c r="B799" s="1" t="s">
        <v>131</v>
      </c>
      <c r="C799" s="4">
        <v>9</v>
      </c>
      <c r="D799" s="8">
        <v>7.96</v>
      </c>
      <c r="E799" s="4">
        <v>9</v>
      </c>
      <c r="F799" s="8">
        <v>11.69</v>
      </c>
      <c r="G799" s="4">
        <v>0</v>
      </c>
      <c r="H799" s="8">
        <v>0</v>
      </c>
      <c r="I799" s="4">
        <v>0</v>
      </c>
    </row>
    <row r="800" spans="1:9" x14ac:dyDescent="0.2">
      <c r="A800" s="2">
        <v>2</v>
      </c>
      <c r="B800" s="1" t="s">
        <v>132</v>
      </c>
      <c r="C800" s="4">
        <v>8</v>
      </c>
      <c r="D800" s="8">
        <v>7.08</v>
      </c>
      <c r="E800" s="4">
        <v>8</v>
      </c>
      <c r="F800" s="8">
        <v>10.39</v>
      </c>
      <c r="G800" s="4">
        <v>0</v>
      </c>
      <c r="H800" s="8">
        <v>0</v>
      </c>
      <c r="I800" s="4">
        <v>0</v>
      </c>
    </row>
    <row r="801" spans="1:9" x14ac:dyDescent="0.2">
      <c r="A801" s="2">
        <v>3</v>
      </c>
      <c r="B801" s="1" t="s">
        <v>119</v>
      </c>
      <c r="C801" s="4">
        <v>7</v>
      </c>
      <c r="D801" s="8">
        <v>6.19</v>
      </c>
      <c r="E801" s="4">
        <v>7</v>
      </c>
      <c r="F801" s="8">
        <v>9.09</v>
      </c>
      <c r="G801" s="4">
        <v>0</v>
      </c>
      <c r="H801" s="8">
        <v>0</v>
      </c>
      <c r="I801" s="4">
        <v>0</v>
      </c>
    </row>
    <row r="802" spans="1:9" x14ac:dyDescent="0.2">
      <c r="A802" s="2">
        <v>4</v>
      </c>
      <c r="B802" s="1" t="s">
        <v>115</v>
      </c>
      <c r="C802" s="4">
        <v>5</v>
      </c>
      <c r="D802" s="8">
        <v>4.42</v>
      </c>
      <c r="E802" s="4">
        <v>0</v>
      </c>
      <c r="F802" s="8">
        <v>0</v>
      </c>
      <c r="G802" s="4">
        <v>5</v>
      </c>
      <c r="H802" s="8">
        <v>14.71</v>
      </c>
      <c r="I802" s="4">
        <v>0</v>
      </c>
    </row>
    <row r="803" spans="1:9" x14ac:dyDescent="0.2">
      <c r="A803" s="2">
        <v>5</v>
      </c>
      <c r="B803" s="1" t="s">
        <v>144</v>
      </c>
      <c r="C803" s="4">
        <v>4</v>
      </c>
      <c r="D803" s="8">
        <v>3.54</v>
      </c>
      <c r="E803" s="4">
        <v>3</v>
      </c>
      <c r="F803" s="8">
        <v>3.9</v>
      </c>
      <c r="G803" s="4">
        <v>1</v>
      </c>
      <c r="H803" s="8">
        <v>2.94</v>
      </c>
      <c r="I803" s="4">
        <v>0</v>
      </c>
    </row>
    <row r="804" spans="1:9" x14ac:dyDescent="0.2">
      <c r="A804" s="2">
        <v>5</v>
      </c>
      <c r="B804" s="1" t="s">
        <v>120</v>
      </c>
      <c r="C804" s="4">
        <v>4</v>
      </c>
      <c r="D804" s="8">
        <v>3.54</v>
      </c>
      <c r="E804" s="4">
        <v>2</v>
      </c>
      <c r="F804" s="8">
        <v>2.6</v>
      </c>
      <c r="G804" s="4">
        <v>2</v>
      </c>
      <c r="H804" s="8">
        <v>5.88</v>
      </c>
      <c r="I804" s="4">
        <v>0</v>
      </c>
    </row>
    <row r="805" spans="1:9" x14ac:dyDescent="0.2">
      <c r="A805" s="2">
        <v>7</v>
      </c>
      <c r="B805" s="1" t="s">
        <v>145</v>
      </c>
      <c r="C805" s="4">
        <v>3</v>
      </c>
      <c r="D805" s="8">
        <v>2.65</v>
      </c>
      <c r="E805" s="4">
        <v>1</v>
      </c>
      <c r="F805" s="8">
        <v>1.3</v>
      </c>
      <c r="G805" s="4">
        <v>2</v>
      </c>
      <c r="H805" s="8">
        <v>5.88</v>
      </c>
      <c r="I805" s="4">
        <v>0</v>
      </c>
    </row>
    <row r="806" spans="1:9" x14ac:dyDescent="0.2">
      <c r="A806" s="2">
        <v>7</v>
      </c>
      <c r="B806" s="1" t="s">
        <v>116</v>
      </c>
      <c r="C806" s="4">
        <v>3</v>
      </c>
      <c r="D806" s="8">
        <v>2.65</v>
      </c>
      <c r="E806" s="4">
        <v>2</v>
      </c>
      <c r="F806" s="8">
        <v>2.6</v>
      </c>
      <c r="G806" s="4">
        <v>1</v>
      </c>
      <c r="H806" s="8">
        <v>2.94</v>
      </c>
      <c r="I806" s="4">
        <v>0</v>
      </c>
    </row>
    <row r="807" spans="1:9" x14ac:dyDescent="0.2">
      <c r="A807" s="2">
        <v>7</v>
      </c>
      <c r="B807" s="1" t="s">
        <v>141</v>
      </c>
      <c r="C807" s="4">
        <v>3</v>
      </c>
      <c r="D807" s="8">
        <v>2.65</v>
      </c>
      <c r="E807" s="4">
        <v>1</v>
      </c>
      <c r="F807" s="8">
        <v>1.3</v>
      </c>
      <c r="G807" s="4">
        <v>2</v>
      </c>
      <c r="H807" s="8">
        <v>5.88</v>
      </c>
      <c r="I807" s="4">
        <v>0</v>
      </c>
    </row>
    <row r="808" spans="1:9" x14ac:dyDescent="0.2">
      <c r="A808" s="2">
        <v>7</v>
      </c>
      <c r="B808" s="1" t="s">
        <v>117</v>
      </c>
      <c r="C808" s="4">
        <v>3</v>
      </c>
      <c r="D808" s="8">
        <v>2.65</v>
      </c>
      <c r="E808" s="4">
        <v>2</v>
      </c>
      <c r="F808" s="8">
        <v>2.6</v>
      </c>
      <c r="G808" s="4">
        <v>1</v>
      </c>
      <c r="H808" s="8">
        <v>2.94</v>
      </c>
      <c r="I808" s="4">
        <v>0</v>
      </c>
    </row>
    <row r="809" spans="1:9" x14ac:dyDescent="0.2">
      <c r="A809" s="2">
        <v>7</v>
      </c>
      <c r="B809" s="1" t="s">
        <v>118</v>
      </c>
      <c r="C809" s="4">
        <v>3</v>
      </c>
      <c r="D809" s="8">
        <v>2.65</v>
      </c>
      <c r="E809" s="4">
        <v>3</v>
      </c>
      <c r="F809" s="8">
        <v>3.9</v>
      </c>
      <c r="G809" s="4">
        <v>0</v>
      </c>
      <c r="H809" s="8">
        <v>0</v>
      </c>
      <c r="I809" s="4">
        <v>0</v>
      </c>
    </row>
    <row r="810" spans="1:9" x14ac:dyDescent="0.2">
      <c r="A810" s="2">
        <v>7</v>
      </c>
      <c r="B810" s="1" t="s">
        <v>140</v>
      </c>
      <c r="C810" s="4">
        <v>3</v>
      </c>
      <c r="D810" s="8">
        <v>2.65</v>
      </c>
      <c r="E810" s="4">
        <v>1</v>
      </c>
      <c r="F810" s="8">
        <v>1.3</v>
      </c>
      <c r="G810" s="4">
        <v>2</v>
      </c>
      <c r="H810" s="8">
        <v>5.88</v>
      </c>
      <c r="I810" s="4">
        <v>0</v>
      </c>
    </row>
    <row r="811" spans="1:9" x14ac:dyDescent="0.2">
      <c r="A811" s="2">
        <v>7</v>
      </c>
      <c r="B811" s="1" t="s">
        <v>134</v>
      </c>
      <c r="C811" s="4">
        <v>3</v>
      </c>
      <c r="D811" s="8">
        <v>2.65</v>
      </c>
      <c r="E811" s="4">
        <v>3</v>
      </c>
      <c r="F811" s="8">
        <v>3.9</v>
      </c>
      <c r="G811" s="4">
        <v>0</v>
      </c>
      <c r="H811" s="8">
        <v>0</v>
      </c>
      <c r="I811" s="4">
        <v>0</v>
      </c>
    </row>
    <row r="812" spans="1:9" x14ac:dyDescent="0.2">
      <c r="A812" s="2">
        <v>14</v>
      </c>
      <c r="B812" s="1" t="s">
        <v>210</v>
      </c>
      <c r="C812" s="4">
        <v>2</v>
      </c>
      <c r="D812" s="8">
        <v>1.77</v>
      </c>
      <c r="E812" s="4">
        <v>1</v>
      </c>
      <c r="F812" s="8">
        <v>1.3</v>
      </c>
      <c r="G812" s="4">
        <v>1</v>
      </c>
      <c r="H812" s="8">
        <v>2.94</v>
      </c>
      <c r="I812" s="4">
        <v>0</v>
      </c>
    </row>
    <row r="813" spans="1:9" x14ac:dyDescent="0.2">
      <c r="A813" s="2">
        <v>14</v>
      </c>
      <c r="B813" s="1" t="s">
        <v>211</v>
      </c>
      <c r="C813" s="4">
        <v>2</v>
      </c>
      <c r="D813" s="8">
        <v>1.77</v>
      </c>
      <c r="E813" s="4">
        <v>0</v>
      </c>
      <c r="F813" s="8">
        <v>0</v>
      </c>
      <c r="G813" s="4">
        <v>2</v>
      </c>
      <c r="H813" s="8">
        <v>5.88</v>
      </c>
      <c r="I813" s="4">
        <v>0</v>
      </c>
    </row>
    <row r="814" spans="1:9" x14ac:dyDescent="0.2">
      <c r="A814" s="2">
        <v>14</v>
      </c>
      <c r="B814" s="1" t="s">
        <v>190</v>
      </c>
      <c r="C814" s="4">
        <v>2</v>
      </c>
      <c r="D814" s="8">
        <v>1.77</v>
      </c>
      <c r="E814" s="4">
        <v>1</v>
      </c>
      <c r="F814" s="8">
        <v>1.3</v>
      </c>
      <c r="G814" s="4">
        <v>1</v>
      </c>
      <c r="H814" s="8">
        <v>2.94</v>
      </c>
      <c r="I814" s="4">
        <v>0</v>
      </c>
    </row>
    <row r="815" spans="1:9" x14ac:dyDescent="0.2">
      <c r="A815" s="2">
        <v>14</v>
      </c>
      <c r="B815" s="1" t="s">
        <v>135</v>
      </c>
      <c r="C815" s="4">
        <v>2</v>
      </c>
      <c r="D815" s="8">
        <v>1.77</v>
      </c>
      <c r="E815" s="4">
        <v>1</v>
      </c>
      <c r="F815" s="8">
        <v>1.3</v>
      </c>
      <c r="G815" s="4">
        <v>1</v>
      </c>
      <c r="H815" s="8">
        <v>2.94</v>
      </c>
      <c r="I815" s="4">
        <v>0</v>
      </c>
    </row>
    <row r="816" spans="1:9" x14ac:dyDescent="0.2">
      <c r="A816" s="2">
        <v>14</v>
      </c>
      <c r="B816" s="1" t="s">
        <v>162</v>
      </c>
      <c r="C816" s="4">
        <v>2</v>
      </c>
      <c r="D816" s="8">
        <v>1.77</v>
      </c>
      <c r="E816" s="4">
        <v>2</v>
      </c>
      <c r="F816" s="8">
        <v>2.6</v>
      </c>
      <c r="G816" s="4">
        <v>0</v>
      </c>
      <c r="H816" s="8">
        <v>0</v>
      </c>
      <c r="I816" s="4">
        <v>0</v>
      </c>
    </row>
    <row r="817" spans="1:9" x14ac:dyDescent="0.2">
      <c r="A817" s="2">
        <v>14</v>
      </c>
      <c r="B817" s="1" t="s">
        <v>139</v>
      </c>
      <c r="C817" s="4">
        <v>2</v>
      </c>
      <c r="D817" s="8">
        <v>1.77</v>
      </c>
      <c r="E817" s="4">
        <v>2</v>
      </c>
      <c r="F817" s="8">
        <v>2.6</v>
      </c>
      <c r="G817" s="4">
        <v>0</v>
      </c>
      <c r="H817" s="8">
        <v>0</v>
      </c>
      <c r="I817" s="4">
        <v>0</v>
      </c>
    </row>
    <row r="818" spans="1:9" x14ac:dyDescent="0.2">
      <c r="A818" s="2">
        <v>14</v>
      </c>
      <c r="B818" s="1" t="s">
        <v>121</v>
      </c>
      <c r="C818" s="4">
        <v>2</v>
      </c>
      <c r="D818" s="8">
        <v>1.77</v>
      </c>
      <c r="E818" s="4">
        <v>0</v>
      </c>
      <c r="F818" s="8">
        <v>0</v>
      </c>
      <c r="G818" s="4">
        <v>2</v>
      </c>
      <c r="H818" s="8">
        <v>5.88</v>
      </c>
      <c r="I818" s="4">
        <v>0</v>
      </c>
    </row>
    <row r="819" spans="1:9" x14ac:dyDescent="0.2">
      <c r="A819" s="2">
        <v>14</v>
      </c>
      <c r="B819" s="1" t="s">
        <v>152</v>
      </c>
      <c r="C819" s="4">
        <v>2</v>
      </c>
      <c r="D819" s="8">
        <v>1.77</v>
      </c>
      <c r="E819" s="4">
        <v>1</v>
      </c>
      <c r="F819" s="8">
        <v>1.3</v>
      </c>
      <c r="G819" s="4">
        <v>1</v>
      </c>
      <c r="H819" s="8">
        <v>2.94</v>
      </c>
      <c r="I819" s="4">
        <v>0</v>
      </c>
    </row>
    <row r="820" spans="1:9" x14ac:dyDescent="0.2">
      <c r="A820" s="2">
        <v>14</v>
      </c>
      <c r="B820" s="1" t="s">
        <v>149</v>
      </c>
      <c r="C820" s="4">
        <v>2</v>
      </c>
      <c r="D820" s="8">
        <v>1.77</v>
      </c>
      <c r="E820" s="4">
        <v>2</v>
      </c>
      <c r="F820" s="8">
        <v>2.6</v>
      </c>
      <c r="G820" s="4">
        <v>0</v>
      </c>
      <c r="H820" s="8">
        <v>0</v>
      </c>
      <c r="I820" s="4">
        <v>0</v>
      </c>
    </row>
    <row r="821" spans="1:9" x14ac:dyDescent="0.2">
      <c r="A821" s="2">
        <v>14</v>
      </c>
      <c r="B821" s="1" t="s">
        <v>161</v>
      </c>
      <c r="C821" s="4">
        <v>2</v>
      </c>
      <c r="D821" s="8">
        <v>1.77</v>
      </c>
      <c r="E821" s="4">
        <v>2</v>
      </c>
      <c r="F821" s="8">
        <v>2.6</v>
      </c>
      <c r="G821" s="4">
        <v>0</v>
      </c>
      <c r="H821" s="8">
        <v>0</v>
      </c>
      <c r="I821" s="4">
        <v>0</v>
      </c>
    </row>
    <row r="822" spans="1:9" x14ac:dyDescent="0.2">
      <c r="A822" s="2">
        <v>14</v>
      </c>
      <c r="B822" s="1" t="s">
        <v>196</v>
      </c>
      <c r="C822" s="4">
        <v>2</v>
      </c>
      <c r="D822" s="8">
        <v>1.77</v>
      </c>
      <c r="E822" s="4">
        <v>1</v>
      </c>
      <c r="F822" s="8">
        <v>1.3</v>
      </c>
      <c r="G822" s="4">
        <v>1</v>
      </c>
      <c r="H822" s="8">
        <v>2.94</v>
      </c>
      <c r="I822" s="4">
        <v>0</v>
      </c>
    </row>
    <row r="823" spans="1:9" x14ac:dyDescent="0.2">
      <c r="A823" s="2">
        <v>14</v>
      </c>
      <c r="B823" s="1" t="s">
        <v>143</v>
      </c>
      <c r="C823" s="4">
        <v>2</v>
      </c>
      <c r="D823" s="8">
        <v>1.77</v>
      </c>
      <c r="E823" s="4">
        <v>2</v>
      </c>
      <c r="F823" s="8">
        <v>2.6</v>
      </c>
      <c r="G823" s="4">
        <v>0</v>
      </c>
      <c r="H823" s="8">
        <v>0</v>
      </c>
      <c r="I823" s="4">
        <v>0</v>
      </c>
    </row>
    <row r="824" spans="1:9" x14ac:dyDescent="0.2">
      <c r="A824" s="1"/>
      <c r="C824" s="4"/>
      <c r="D824" s="8"/>
      <c r="E824" s="4"/>
      <c r="F824" s="8"/>
      <c r="G824" s="4"/>
      <c r="H824" s="8"/>
      <c r="I824" s="4"/>
    </row>
    <row r="825" spans="1:9" x14ac:dyDescent="0.2">
      <c r="A825" s="1" t="s">
        <v>32</v>
      </c>
      <c r="C825" s="4"/>
      <c r="D825" s="8"/>
      <c r="E825" s="4"/>
      <c r="F825" s="8"/>
      <c r="G825" s="4"/>
      <c r="H825" s="8"/>
      <c r="I825" s="4"/>
    </row>
    <row r="826" spans="1:9" x14ac:dyDescent="0.2">
      <c r="A826" s="2">
        <v>1</v>
      </c>
      <c r="B826" s="1" t="s">
        <v>132</v>
      </c>
      <c r="C826" s="4">
        <v>31</v>
      </c>
      <c r="D826" s="8">
        <v>8.76</v>
      </c>
      <c r="E826" s="4">
        <v>31</v>
      </c>
      <c r="F826" s="8">
        <v>12.86</v>
      </c>
      <c r="G826" s="4">
        <v>0</v>
      </c>
      <c r="H826" s="8">
        <v>0</v>
      </c>
      <c r="I826" s="4">
        <v>0</v>
      </c>
    </row>
    <row r="827" spans="1:9" x14ac:dyDescent="0.2">
      <c r="A827" s="2">
        <v>2</v>
      </c>
      <c r="B827" s="1" t="s">
        <v>131</v>
      </c>
      <c r="C827" s="4">
        <v>25</v>
      </c>
      <c r="D827" s="8">
        <v>7.06</v>
      </c>
      <c r="E827" s="4">
        <v>23</v>
      </c>
      <c r="F827" s="8">
        <v>9.5399999999999991</v>
      </c>
      <c r="G827" s="4">
        <v>2</v>
      </c>
      <c r="H827" s="8">
        <v>2.02</v>
      </c>
      <c r="I827" s="4">
        <v>0</v>
      </c>
    </row>
    <row r="828" spans="1:9" x14ac:dyDescent="0.2">
      <c r="A828" s="2">
        <v>3</v>
      </c>
      <c r="B828" s="1" t="s">
        <v>116</v>
      </c>
      <c r="C828" s="4">
        <v>19</v>
      </c>
      <c r="D828" s="8">
        <v>5.37</v>
      </c>
      <c r="E828" s="4">
        <v>17</v>
      </c>
      <c r="F828" s="8">
        <v>7.05</v>
      </c>
      <c r="G828" s="4">
        <v>2</v>
      </c>
      <c r="H828" s="8">
        <v>2.02</v>
      </c>
      <c r="I828" s="4">
        <v>0</v>
      </c>
    </row>
    <row r="829" spans="1:9" x14ac:dyDescent="0.2">
      <c r="A829" s="2">
        <v>4</v>
      </c>
      <c r="B829" s="1" t="s">
        <v>140</v>
      </c>
      <c r="C829" s="4">
        <v>13</v>
      </c>
      <c r="D829" s="8">
        <v>3.67</v>
      </c>
      <c r="E829" s="4">
        <v>8</v>
      </c>
      <c r="F829" s="8">
        <v>3.32</v>
      </c>
      <c r="G829" s="4">
        <v>5</v>
      </c>
      <c r="H829" s="8">
        <v>5.05</v>
      </c>
      <c r="I829" s="4">
        <v>0</v>
      </c>
    </row>
    <row r="830" spans="1:9" x14ac:dyDescent="0.2">
      <c r="A830" s="2">
        <v>5</v>
      </c>
      <c r="B830" s="1" t="s">
        <v>143</v>
      </c>
      <c r="C830" s="4">
        <v>11</v>
      </c>
      <c r="D830" s="8">
        <v>3.11</v>
      </c>
      <c r="E830" s="4">
        <v>6</v>
      </c>
      <c r="F830" s="8">
        <v>2.4900000000000002</v>
      </c>
      <c r="G830" s="4">
        <v>5</v>
      </c>
      <c r="H830" s="8">
        <v>5.05</v>
      </c>
      <c r="I830" s="4">
        <v>0</v>
      </c>
    </row>
    <row r="831" spans="1:9" x14ac:dyDescent="0.2">
      <c r="A831" s="2">
        <v>6</v>
      </c>
      <c r="B831" s="1" t="s">
        <v>119</v>
      </c>
      <c r="C831" s="4">
        <v>10</v>
      </c>
      <c r="D831" s="8">
        <v>2.82</v>
      </c>
      <c r="E831" s="4">
        <v>7</v>
      </c>
      <c r="F831" s="8">
        <v>2.9</v>
      </c>
      <c r="G831" s="4">
        <v>2</v>
      </c>
      <c r="H831" s="8">
        <v>2.02</v>
      </c>
      <c r="I831" s="4">
        <v>1</v>
      </c>
    </row>
    <row r="832" spans="1:9" x14ac:dyDescent="0.2">
      <c r="A832" s="2">
        <v>7</v>
      </c>
      <c r="B832" s="1" t="s">
        <v>115</v>
      </c>
      <c r="C832" s="4">
        <v>9</v>
      </c>
      <c r="D832" s="8">
        <v>2.54</v>
      </c>
      <c r="E832" s="4">
        <v>3</v>
      </c>
      <c r="F832" s="8">
        <v>1.24</v>
      </c>
      <c r="G832" s="4">
        <v>6</v>
      </c>
      <c r="H832" s="8">
        <v>6.06</v>
      </c>
      <c r="I832" s="4">
        <v>0</v>
      </c>
    </row>
    <row r="833" spans="1:9" x14ac:dyDescent="0.2">
      <c r="A833" s="2">
        <v>8</v>
      </c>
      <c r="B833" s="1" t="s">
        <v>133</v>
      </c>
      <c r="C833" s="4">
        <v>8</v>
      </c>
      <c r="D833" s="8">
        <v>2.2599999999999998</v>
      </c>
      <c r="E833" s="4">
        <v>7</v>
      </c>
      <c r="F833" s="8">
        <v>2.9</v>
      </c>
      <c r="G833" s="4">
        <v>1</v>
      </c>
      <c r="H833" s="8">
        <v>1.01</v>
      </c>
      <c r="I833" s="4">
        <v>0</v>
      </c>
    </row>
    <row r="834" spans="1:9" x14ac:dyDescent="0.2">
      <c r="A834" s="2">
        <v>9</v>
      </c>
      <c r="B834" s="1" t="s">
        <v>162</v>
      </c>
      <c r="C834" s="4">
        <v>7</v>
      </c>
      <c r="D834" s="8">
        <v>1.98</v>
      </c>
      <c r="E834" s="4">
        <v>5</v>
      </c>
      <c r="F834" s="8">
        <v>2.0699999999999998</v>
      </c>
      <c r="G834" s="4">
        <v>2</v>
      </c>
      <c r="H834" s="8">
        <v>2.02</v>
      </c>
      <c r="I834" s="4">
        <v>0</v>
      </c>
    </row>
    <row r="835" spans="1:9" x14ac:dyDescent="0.2">
      <c r="A835" s="2">
        <v>9</v>
      </c>
      <c r="B835" s="1" t="s">
        <v>118</v>
      </c>
      <c r="C835" s="4">
        <v>7</v>
      </c>
      <c r="D835" s="8">
        <v>1.98</v>
      </c>
      <c r="E835" s="4">
        <v>5</v>
      </c>
      <c r="F835" s="8">
        <v>2.0699999999999998</v>
      </c>
      <c r="G835" s="4">
        <v>1</v>
      </c>
      <c r="H835" s="8">
        <v>1.01</v>
      </c>
      <c r="I835" s="4">
        <v>1</v>
      </c>
    </row>
    <row r="836" spans="1:9" x14ac:dyDescent="0.2">
      <c r="A836" s="2">
        <v>9</v>
      </c>
      <c r="B836" s="1" t="s">
        <v>126</v>
      </c>
      <c r="C836" s="4">
        <v>7</v>
      </c>
      <c r="D836" s="8">
        <v>1.98</v>
      </c>
      <c r="E836" s="4">
        <v>5</v>
      </c>
      <c r="F836" s="8">
        <v>2.0699999999999998</v>
      </c>
      <c r="G836" s="4">
        <v>2</v>
      </c>
      <c r="H836" s="8">
        <v>2.02</v>
      </c>
      <c r="I836" s="4">
        <v>0</v>
      </c>
    </row>
    <row r="837" spans="1:9" x14ac:dyDescent="0.2">
      <c r="A837" s="2">
        <v>9</v>
      </c>
      <c r="B837" s="1" t="s">
        <v>129</v>
      </c>
      <c r="C837" s="4">
        <v>7</v>
      </c>
      <c r="D837" s="8">
        <v>1.98</v>
      </c>
      <c r="E837" s="4">
        <v>7</v>
      </c>
      <c r="F837" s="8">
        <v>2.9</v>
      </c>
      <c r="G837" s="4">
        <v>0</v>
      </c>
      <c r="H837" s="8">
        <v>0</v>
      </c>
      <c r="I837" s="4">
        <v>0</v>
      </c>
    </row>
    <row r="838" spans="1:9" x14ac:dyDescent="0.2">
      <c r="A838" s="2">
        <v>9</v>
      </c>
      <c r="B838" s="1" t="s">
        <v>134</v>
      </c>
      <c r="C838" s="4">
        <v>7</v>
      </c>
      <c r="D838" s="8">
        <v>1.98</v>
      </c>
      <c r="E838" s="4">
        <v>7</v>
      </c>
      <c r="F838" s="8">
        <v>2.9</v>
      </c>
      <c r="G838" s="4">
        <v>0</v>
      </c>
      <c r="H838" s="8">
        <v>0</v>
      </c>
      <c r="I838" s="4">
        <v>0</v>
      </c>
    </row>
    <row r="839" spans="1:9" x14ac:dyDescent="0.2">
      <c r="A839" s="2">
        <v>14</v>
      </c>
      <c r="B839" s="1" t="s">
        <v>125</v>
      </c>
      <c r="C839" s="4">
        <v>6</v>
      </c>
      <c r="D839" s="8">
        <v>1.69</v>
      </c>
      <c r="E839" s="4">
        <v>3</v>
      </c>
      <c r="F839" s="8">
        <v>1.24</v>
      </c>
      <c r="G839" s="4">
        <v>3</v>
      </c>
      <c r="H839" s="8">
        <v>3.03</v>
      </c>
      <c r="I839" s="4">
        <v>0</v>
      </c>
    </row>
    <row r="840" spans="1:9" x14ac:dyDescent="0.2">
      <c r="A840" s="2">
        <v>15</v>
      </c>
      <c r="B840" s="1" t="s">
        <v>154</v>
      </c>
      <c r="C840" s="4">
        <v>5</v>
      </c>
      <c r="D840" s="8">
        <v>1.41</v>
      </c>
      <c r="E840" s="4">
        <v>1</v>
      </c>
      <c r="F840" s="8">
        <v>0.41</v>
      </c>
      <c r="G840" s="4">
        <v>4</v>
      </c>
      <c r="H840" s="8">
        <v>4.04</v>
      </c>
      <c r="I840" s="4">
        <v>0</v>
      </c>
    </row>
    <row r="841" spans="1:9" x14ac:dyDescent="0.2">
      <c r="A841" s="2">
        <v>15</v>
      </c>
      <c r="B841" s="1" t="s">
        <v>144</v>
      </c>
      <c r="C841" s="4">
        <v>5</v>
      </c>
      <c r="D841" s="8">
        <v>1.41</v>
      </c>
      <c r="E841" s="4">
        <v>3</v>
      </c>
      <c r="F841" s="8">
        <v>1.24</v>
      </c>
      <c r="G841" s="4">
        <v>2</v>
      </c>
      <c r="H841" s="8">
        <v>2.02</v>
      </c>
      <c r="I841" s="4">
        <v>0</v>
      </c>
    </row>
    <row r="842" spans="1:9" x14ac:dyDescent="0.2">
      <c r="A842" s="2">
        <v>15</v>
      </c>
      <c r="B842" s="1" t="s">
        <v>139</v>
      </c>
      <c r="C842" s="4">
        <v>5</v>
      </c>
      <c r="D842" s="8">
        <v>1.41</v>
      </c>
      <c r="E842" s="4">
        <v>4</v>
      </c>
      <c r="F842" s="8">
        <v>1.66</v>
      </c>
      <c r="G842" s="4">
        <v>1</v>
      </c>
      <c r="H842" s="8">
        <v>1.01</v>
      </c>
      <c r="I842" s="4">
        <v>0</v>
      </c>
    </row>
    <row r="843" spans="1:9" x14ac:dyDescent="0.2">
      <c r="A843" s="2">
        <v>15</v>
      </c>
      <c r="B843" s="1" t="s">
        <v>122</v>
      </c>
      <c r="C843" s="4">
        <v>5</v>
      </c>
      <c r="D843" s="8">
        <v>1.41</v>
      </c>
      <c r="E843" s="4">
        <v>4</v>
      </c>
      <c r="F843" s="8">
        <v>1.66</v>
      </c>
      <c r="G843" s="4">
        <v>1</v>
      </c>
      <c r="H843" s="8">
        <v>1.01</v>
      </c>
      <c r="I843" s="4">
        <v>0</v>
      </c>
    </row>
    <row r="844" spans="1:9" x14ac:dyDescent="0.2">
      <c r="A844" s="2">
        <v>19</v>
      </c>
      <c r="B844" s="1" t="s">
        <v>145</v>
      </c>
      <c r="C844" s="4">
        <v>4</v>
      </c>
      <c r="D844" s="8">
        <v>1.1299999999999999</v>
      </c>
      <c r="E844" s="4">
        <v>2</v>
      </c>
      <c r="F844" s="8">
        <v>0.83</v>
      </c>
      <c r="G844" s="4">
        <v>2</v>
      </c>
      <c r="H844" s="8">
        <v>2.02</v>
      </c>
      <c r="I844" s="4">
        <v>0</v>
      </c>
    </row>
    <row r="845" spans="1:9" x14ac:dyDescent="0.2">
      <c r="A845" s="2">
        <v>19</v>
      </c>
      <c r="B845" s="1" t="s">
        <v>182</v>
      </c>
      <c r="C845" s="4">
        <v>4</v>
      </c>
      <c r="D845" s="8">
        <v>1.1299999999999999</v>
      </c>
      <c r="E845" s="4">
        <v>4</v>
      </c>
      <c r="F845" s="8">
        <v>1.66</v>
      </c>
      <c r="G845" s="4">
        <v>0</v>
      </c>
      <c r="H845" s="8">
        <v>0</v>
      </c>
      <c r="I845" s="4">
        <v>0</v>
      </c>
    </row>
    <row r="846" spans="1:9" x14ac:dyDescent="0.2">
      <c r="A846" s="2">
        <v>19</v>
      </c>
      <c r="B846" s="1" t="s">
        <v>172</v>
      </c>
      <c r="C846" s="4">
        <v>4</v>
      </c>
      <c r="D846" s="8">
        <v>1.1299999999999999</v>
      </c>
      <c r="E846" s="4">
        <v>3</v>
      </c>
      <c r="F846" s="8">
        <v>1.24</v>
      </c>
      <c r="G846" s="4">
        <v>1</v>
      </c>
      <c r="H846" s="8">
        <v>1.01</v>
      </c>
      <c r="I846" s="4">
        <v>0</v>
      </c>
    </row>
    <row r="847" spans="1:9" x14ac:dyDescent="0.2">
      <c r="A847" s="2">
        <v>19</v>
      </c>
      <c r="B847" s="1" t="s">
        <v>212</v>
      </c>
      <c r="C847" s="4">
        <v>4</v>
      </c>
      <c r="D847" s="8">
        <v>1.1299999999999999</v>
      </c>
      <c r="E847" s="4">
        <v>4</v>
      </c>
      <c r="F847" s="8">
        <v>1.66</v>
      </c>
      <c r="G847" s="4">
        <v>0</v>
      </c>
      <c r="H847" s="8">
        <v>0</v>
      </c>
      <c r="I847" s="4">
        <v>0</v>
      </c>
    </row>
    <row r="848" spans="1:9" x14ac:dyDescent="0.2">
      <c r="A848" s="2">
        <v>19</v>
      </c>
      <c r="B848" s="1" t="s">
        <v>135</v>
      </c>
      <c r="C848" s="4">
        <v>4</v>
      </c>
      <c r="D848" s="8">
        <v>1.1299999999999999</v>
      </c>
      <c r="E848" s="4">
        <v>4</v>
      </c>
      <c r="F848" s="8">
        <v>1.66</v>
      </c>
      <c r="G848" s="4">
        <v>0</v>
      </c>
      <c r="H848" s="8">
        <v>0</v>
      </c>
      <c r="I848" s="4">
        <v>0</v>
      </c>
    </row>
    <row r="849" spans="1:9" x14ac:dyDescent="0.2">
      <c r="A849" s="2">
        <v>19</v>
      </c>
      <c r="B849" s="1" t="s">
        <v>213</v>
      </c>
      <c r="C849" s="4">
        <v>4</v>
      </c>
      <c r="D849" s="8">
        <v>1.1299999999999999</v>
      </c>
      <c r="E849" s="4">
        <v>4</v>
      </c>
      <c r="F849" s="8">
        <v>1.66</v>
      </c>
      <c r="G849" s="4">
        <v>0</v>
      </c>
      <c r="H849" s="8">
        <v>0</v>
      </c>
      <c r="I849" s="4">
        <v>0</v>
      </c>
    </row>
    <row r="850" spans="1:9" x14ac:dyDescent="0.2">
      <c r="A850" s="2">
        <v>19</v>
      </c>
      <c r="B850" s="1" t="s">
        <v>174</v>
      </c>
      <c r="C850" s="4">
        <v>4</v>
      </c>
      <c r="D850" s="8">
        <v>1.1299999999999999</v>
      </c>
      <c r="E850" s="4">
        <v>1</v>
      </c>
      <c r="F850" s="8">
        <v>0.41</v>
      </c>
      <c r="G850" s="4">
        <v>3</v>
      </c>
      <c r="H850" s="8">
        <v>3.03</v>
      </c>
      <c r="I850" s="4">
        <v>0</v>
      </c>
    </row>
    <row r="851" spans="1:9" x14ac:dyDescent="0.2">
      <c r="A851" s="2">
        <v>19</v>
      </c>
      <c r="B851" s="1" t="s">
        <v>120</v>
      </c>
      <c r="C851" s="4">
        <v>4</v>
      </c>
      <c r="D851" s="8">
        <v>1.1299999999999999</v>
      </c>
      <c r="E851" s="4">
        <v>2</v>
      </c>
      <c r="F851" s="8">
        <v>0.83</v>
      </c>
      <c r="G851" s="4">
        <v>2</v>
      </c>
      <c r="H851" s="8">
        <v>2.02</v>
      </c>
      <c r="I851" s="4">
        <v>0</v>
      </c>
    </row>
    <row r="852" spans="1:9" x14ac:dyDescent="0.2">
      <c r="A852" s="2">
        <v>19</v>
      </c>
      <c r="B852" s="1" t="s">
        <v>121</v>
      </c>
      <c r="C852" s="4">
        <v>4</v>
      </c>
      <c r="D852" s="8">
        <v>1.1299999999999999</v>
      </c>
      <c r="E852" s="4">
        <v>3</v>
      </c>
      <c r="F852" s="8">
        <v>1.24</v>
      </c>
      <c r="G852" s="4">
        <v>1</v>
      </c>
      <c r="H852" s="8">
        <v>1.01</v>
      </c>
      <c r="I852" s="4">
        <v>0</v>
      </c>
    </row>
    <row r="853" spans="1:9" x14ac:dyDescent="0.2">
      <c r="A853" s="2">
        <v>19</v>
      </c>
      <c r="B853" s="1" t="s">
        <v>170</v>
      </c>
      <c r="C853" s="4">
        <v>4</v>
      </c>
      <c r="D853" s="8">
        <v>1.1299999999999999</v>
      </c>
      <c r="E853" s="4">
        <v>0</v>
      </c>
      <c r="F853" s="8">
        <v>0</v>
      </c>
      <c r="G853" s="4">
        <v>2</v>
      </c>
      <c r="H853" s="8">
        <v>2.02</v>
      </c>
      <c r="I853" s="4">
        <v>0</v>
      </c>
    </row>
    <row r="854" spans="1:9" x14ac:dyDescent="0.2">
      <c r="A854" s="2">
        <v>19</v>
      </c>
      <c r="B854" s="1" t="s">
        <v>130</v>
      </c>
      <c r="C854" s="4">
        <v>4</v>
      </c>
      <c r="D854" s="8">
        <v>1.1299999999999999</v>
      </c>
      <c r="E854" s="4">
        <v>3</v>
      </c>
      <c r="F854" s="8">
        <v>1.24</v>
      </c>
      <c r="G854" s="4">
        <v>1</v>
      </c>
      <c r="H854" s="8">
        <v>1.01</v>
      </c>
      <c r="I854" s="4">
        <v>0</v>
      </c>
    </row>
    <row r="855" spans="1:9" x14ac:dyDescent="0.2">
      <c r="A855" s="2">
        <v>19</v>
      </c>
      <c r="B855" s="1" t="s">
        <v>137</v>
      </c>
      <c r="C855" s="4">
        <v>4</v>
      </c>
      <c r="D855" s="8">
        <v>1.1299999999999999</v>
      </c>
      <c r="E855" s="4">
        <v>0</v>
      </c>
      <c r="F855" s="8">
        <v>0</v>
      </c>
      <c r="G855" s="4">
        <v>3</v>
      </c>
      <c r="H855" s="8">
        <v>3.03</v>
      </c>
      <c r="I855" s="4">
        <v>0</v>
      </c>
    </row>
    <row r="856" spans="1:9" x14ac:dyDescent="0.2">
      <c r="A856" s="1"/>
      <c r="C856" s="4"/>
      <c r="D856" s="8"/>
      <c r="E856" s="4"/>
      <c r="F856" s="8"/>
      <c r="G856" s="4"/>
      <c r="H856" s="8"/>
      <c r="I856" s="4"/>
    </row>
    <row r="857" spans="1:9" x14ac:dyDescent="0.2">
      <c r="A857" s="1" t="s">
        <v>33</v>
      </c>
      <c r="C857" s="4"/>
      <c r="D857" s="8"/>
      <c r="E857" s="4"/>
      <c r="F857" s="8"/>
      <c r="G857" s="4"/>
      <c r="H857" s="8"/>
      <c r="I857" s="4"/>
    </row>
    <row r="858" spans="1:9" x14ac:dyDescent="0.2">
      <c r="A858" s="2">
        <v>1</v>
      </c>
      <c r="B858" s="1" t="s">
        <v>124</v>
      </c>
      <c r="C858" s="4">
        <v>27</v>
      </c>
      <c r="D858" s="8">
        <v>9.18</v>
      </c>
      <c r="E858" s="4">
        <v>24</v>
      </c>
      <c r="F858" s="8">
        <v>12.24</v>
      </c>
      <c r="G858" s="4">
        <v>3</v>
      </c>
      <c r="H858" s="8">
        <v>3.57</v>
      </c>
      <c r="I858" s="4">
        <v>0</v>
      </c>
    </row>
    <row r="859" spans="1:9" x14ac:dyDescent="0.2">
      <c r="A859" s="2">
        <v>2</v>
      </c>
      <c r="B859" s="1" t="s">
        <v>131</v>
      </c>
      <c r="C859" s="4">
        <v>22</v>
      </c>
      <c r="D859" s="8">
        <v>7.48</v>
      </c>
      <c r="E859" s="4">
        <v>22</v>
      </c>
      <c r="F859" s="8">
        <v>11.22</v>
      </c>
      <c r="G859" s="4">
        <v>0</v>
      </c>
      <c r="H859" s="8">
        <v>0</v>
      </c>
      <c r="I859" s="4">
        <v>0</v>
      </c>
    </row>
    <row r="860" spans="1:9" x14ac:dyDescent="0.2">
      <c r="A860" s="2">
        <v>3</v>
      </c>
      <c r="B860" s="1" t="s">
        <v>132</v>
      </c>
      <c r="C860" s="4">
        <v>13</v>
      </c>
      <c r="D860" s="8">
        <v>4.42</v>
      </c>
      <c r="E860" s="4">
        <v>12</v>
      </c>
      <c r="F860" s="8">
        <v>6.12</v>
      </c>
      <c r="G860" s="4">
        <v>1</v>
      </c>
      <c r="H860" s="8">
        <v>1.19</v>
      </c>
      <c r="I860" s="4">
        <v>0</v>
      </c>
    </row>
    <row r="861" spans="1:9" x14ac:dyDescent="0.2">
      <c r="A861" s="2">
        <v>4</v>
      </c>
      <c r="B861" s="1" t="s">
        <v>119</v>
      </c>
      <c r="C861" s="4">
        <v>11</v>
      </c>
      <c r="D861" s="8">
        <v>3.74</v>
      </c>
      <c r="E861" s="4">
        <v>10</v>
      </c>
      <c r="F861" s="8">
        <v>5.0999999999999996</v>
      </c>
      <c r="G861" s="4">
        <v>1</v>
      </c>
      <c r="H861" s="8">
        <v>1.19</v>
      </c>
      <c r="I861" s="4">
        <v>0</v>
      </c>
    </row>
    <row r="862" spans="1:9" x14ac:dyDescent="0.2">
      <c r="A862" s="2">
        <v>5</v>
      </c>
      <c r="B862" s="1" t="s">
        <v>140</v>
      </c>
      <c r="C862" s="4">
        <v>10</v>
      </c>
      <c r="D862" s="8">
        <v>3.4</v>
      </c>
      <c r="E862" s="4">
        <v>2</v>
      </c>
      <c r="F862" s="8">
        <v>1.02</v>
      </c>
      <c r="G862" s="4">
        <v>8</v>
      </c>
      <c r="H862" s="8">
        <v>9.52</v>
      </c>
      <c r="I862" s="4">
        <v>0</v>
      </c>
    </row>
    <row r="863" spans="1:9" x14ac:dyDescent="0.2">
      <c r="A863" s="2">
        <v>5</v>
      </c>
      <c r="B863" s="1" t="s">
        <v>134</v>
      </c>
      <c r="C863" s="4">
        <v>10</v>
      </c>
      <c r="D863" s="8">
        <v>3.4</v>
      </c>
      <c r="E863" s="4">
        <v>10</v>
      </c>
      <c r="F863" s="8">
        <v>5.0999999999999996</v>
      </c>
      <c r="G863" s="4">
        <v>0</v>
      </c>
      <c r="H863" s="8">
        <v>0</v>
      </c>
      <c r="I863" s="4">
        <v>0</v>
      </c>
    </row>
    <row r="864" spans="1:9" x14ac:dyDescent="0.2">
      <c r="A864" s="2">
        <v>7</v>
      </c>
      <c r="B864" s="1" t="s">
        <v>144</v>
      </c>
      <c r="C864" s="4">
        <v>8</v>
      </c>
      <c r="D864" s="8">
        <v>2.72</v>
      </c>
      <c r="E864" s="4">
        <v>7</v>
      </c>
      <c r="F864" s="8">
        <v>3.57</v>
      </c>
      <c r="G864" s="4">
        <v>1</v>
      </c>
      <c r="H864" s="8">
        <v>1.19</v>
      </c>
      <c r="I864" s="4">
        <v>0</v>
      </c>
    </row>
    <row r="865" spans="1:9" x14ac:dyDescent="0.2">
      <c r="A865" s="2">
        <v>7</v>
      </c>
      <c r="B865" s="1" t="s">
        <v>126</v>
      </c>
      <c r="C865" s="4">
        <v>8</v>
      </c>
      <c r="D865" s="8">
        <v>2.72</v>
      </c>
      <c r="E865" s="4">
        <v>8</v>
      </c>
      <c r="F865" s="8">
        <v>4.08</v>
      </c>
      <c r="G865" s="4">
        <v>0</v>
      </c>
      <c r="H865" s="8">
        <v>0</v>
      </c>
      <c r="I865" s="4">
        <v>0</v>
      </c>
    </row>
    <row r="866" spans="1:9" x14ac:dyDescent="0.2">
      <c r="A866" s="2">
        <v>9</v>
      </c>
      <c r="B866" s="1" t="s">
        <v>115</v>
      </c>
      <c r="C866" s="4">
        <v>7</v>
      </c>
      <c r="D866" s="8">
        <v>2.38</v>
      </c>
      <c r="E866" s="4">
        <v>2</v>
      </c>
      <c r="F866" s="8">
        <v>1.02</v>
      </c>
      <c r="G866" s="4">
        <v>5</v>
      </c>
      <c r="H866" s="8">
        <v>5.95</v>
      </c>
      <c r="I866" s="4">
        <v>0</v>
      </c>
    </row>
    <row r="867" spans="1:9" x14ac:dyDescent="0.2">
      <c r="A867" s="2">
        <v>9</v>
      </c>
      <c r="B867" s="1" t="s">
        <v>152</v>
      </c>
      <c r="C867" s="4">
        <v>7</v>
      </c>
      <c r="D867" s="8">
        <v>2.38</v>
      </c>
      <c r="E867" s="4">
        <v>5</v>
      </c>
      <c r="F867" s="8">
        <v>2.5499999999999998</v>
      </c>
      <c r="G867" s="4">
        <v>2</v>
      </c>
      <c r="H867" s="8">
        <v>2.38</v>
      </c>
      <c r="I867" s="4">
        <v>0</v>
      </c>
    </row>
    <row r="868" spans="1:9" x14ac:dyDescent="0.2">
      <c r="A868" s="2">
        <v>11</v>
      </c>
      <c r="B868" s="1" t="s">
        <v>135</v>
      </c>
      <c r="C868" s="4">
        <v>6</v>
      </c>
      <c r="D868" s="8">
        <v>2.04</v>
      </c>
      <c r="E868" s="4">
        <v>5</v>
      </c>
      <c r="F868" s="8">
        <v>2.5499999999999998</v>
      </c>
      <c r="G868" s="4">
        <v>1</v>
      </c>
      <c r="H868" s="8">
        <v>1.19</v>
      </c>
      <c r="I868" s="4">
        <v>0</v>
      </c>
    </row>
    <row r="869" spans="1:9" x14ac:dyDescent="0.2">
      <c r="A869" s="2">
        <v>11</v>
      </c>
      <c r="B869" s="1" t="s">
        <v>151</v>
      </c>
      <c r="C869" s="4">
        <v>6</v>
      </c>
      <c r="D869" s="8">
        <v>2.04</v>
      </c>
      <c r="E869" s="4">
        <v>0</v>
      </c>
      <c r="F869" s="8">
        <v>0</v>
      </c>
      <c r="G869" s="4">
        <v>0</v>
      </c>
      <c r="H869" s="8">
        <v>0</v>
      </c>
      <c r="I869" s="4">
        <v>2</v>
      </c>
    </row>
    <row r="870" spans="1:9" x14ac:dyDescent="0.2">
      <c r="A870" s="2">
        <v>13</v>
      </c>
      <c r="B870" s="1" t="s">
        <v>116</v>
      </c>
      <c r="C870" s="4">
        <v>5</v>
      </c>
      <c r="D870" s="8">
        <v>1.7</v>
      </c>
      <c r="E870" s="4">
        <v>4</v>
      </c>
      <c r="F870" s="8">
        <v>2.04</v>
      </c>
      <c r="G870" s="4">
        <v>1</v>
      </c>
      <c r="H870" s="8">
        <v>1.19</v>
      </c>
      <c r="I870" s="4">
        <v>0</v>
      </c>
    </row>
    <row r="871" spans="1:9" x14ac:dyDescent="0.2">
      <c r="A871" s="2">
        <v>13</v>
      </c>
      <c r="B871" s="1" t="s">
        <v>120</v>
      </c>
      <c r="C871" s="4">
        <v>5</v>
      </c>
      <c r="D871" s="8">
        <v>1.7</v>
      </c>
      <c r="E871" s="4">
        <v>4</v>
      </c>
      <c r="F871" s="8">
        <v>2.04</v>
      </c>
      <c r="G871" s="4">
        <v>1</v>
      </c>
      <c r="H871" s="8">
        <v>1.19</v>
      </c>
      <c r="I871" s="4">
        <v>0</v>
      </c>
    </row>
    <row r="872" spans="1:9" x14ac:dyDescent="0.2">
      <c r="A872" s="2">
        <v>13</v>
      </c>
      <c r="B872" s="1" t="s">
        <v>127</v>
      </c>
      <c r="C872" s="4">
        <v>5</v>
      </c>
      <c r="D872" s="8">
        <v>1.7</v>
      </c>
      <c r="E872" s="4">
        <v>4</v>
      </c>
      <c r="F872" s="8">
        <v>2.04</v>
      </c>
      <c r="G872" s="4">
        <v>1</v>
      </c>
      <c r="H872" s="8">
        <v>1.19</v>
      </c>
      <c r="I872" s="4">
        <v>0</v>
      </c>
    </row>
    <row r="873" spans="1:9" x14ac:dyDescent="0.2">
      <c r="A873" s="2">
        <v>16</v>
      </c>
      <c r="B873" s="1" t="s">
        <v>174</v>
      </c>
      <c r="C873" s="4">
        <v>4</v>
      </c>
      <c r="D873" s="8">
        <v>1.36</v>
      </c>
      <c r="E873" s="4">
        <v>4</v>
      </c>
      <c r="F873" s="8">
        <v>2.04</v>
      </c>
      <c r="G873" s="4">
        <v>0</v>
      </c>
      <c r="H873" s="8">
        <v>0</v>
      </c>
      <c r="I873" s="4">
        <v>0</v>
      </c>
    </row>
    <row r="874" spans="1:9" x14ac:dyDescent="0.2">
      <c r="A874" s="2">
        <v>16</v>
      </c>
      <c r="B874" s="1" t="s">
        <v>118</v>
      </c>
      <c r="C874" s="4">
        <v>4</v>
      </c>
      <c r="D874" s="8">
        <v>1.36</v>
      </c>
      <c r="E874" s="4">
        <v>4</v>
      </c>
      <c r="F874" s="8">
        <v>2.04</v>
      </c>
      <c r="G874" s="4">
        <v>0</v>
      </c>
      <c r="H874" s="8">
        <v>0</v>
      </c>
      <c r="I874" s="4">
        <v>0</v>
      </c>
    </row>
    <row r="875" spans="1:9" x14ac:dyDescent="0.2">
      <c r="A875" s="2">
        <v>16</v>
      </c>
      <c r="B875" s="1" t="s">
        <v>139</v>
      </c>
      <c r="C875" s="4">
        <v>4</v>
      </c>
      <c r="D875" s="8">
        <v>1.36</v>
      </c>
      <c r="E875" s="4">
        <v>3</v>
      </c>
      <c r="F875" s="8">
        <v>1.53</v>
      </c>
      <c r="G875" s="4">
        <v>1</v>
      </c>
      <c r="H875" s="8">
        <v>1.19</v>
      </c>
      <c r="I875" s="4">
        <v>0</v>
      </c>
    </row>
    <row r="876" spans="1:9" x14ac:dyDescent="0.2">
      <c r="A876" s="2">
        <v>16</v>
      </c>
      <c r="B876" s="1" t="s">
        <v>160</v>
      </c>
      <c r="C876" s="4">
        <v>4</v>
      </c>
      <c r="D876" s="8">
        <v>1.36</v>
      </c>
      <c r="E876" s="4">
        <v>2</v>
      </c>
      <c r="F876" s="8">
        <v>1.02</v>
      </c>
      <c r="G876" s="4">
        <v>2</v>
      </c>
      <c r="H876" s="8">
        <v>2.38</v>
      </c>
      <c r="I876" s="4">
        <v>0</v>
      </c>
    </row>
    <row r="877" spans="1:9" x14ac:dyDescent="0.2">
      <c r="A877" s="2">
        <v>16</v>
      </c>
      <c r="B877" s="1" t="s">
        <v>123</v>
      </c>
      <c r="C877" s="4">
        <v>4</v>
      </c>
      <c r="D877" s="8">
        <v>1.36</v>
      </c>
      <c r="E877" s="4">
        <v>1</v>
      </c>
      <c r="F877" s="8">
        <v>0.51</v>
      </c>
      <c r="G877" s="4">
        <v>3</v>
      </c>
      <c r="H877" s="8">
        <v>3.57</v>
      </c>
      <c r="I877" s="4">
        <v>0</v>
      </c>
    </row>
    <row r="878" spans="1:9" x14ac:dyDescent="0.2">
      <c r="A878" s="2">
        <v>16</v>
      </c>
      <c r="B878" s="1" t="s">
        <v>130</v>
      </c>
      <c r="C878" s="4">
        <v>4</v>
      </c>
      <c r="D878" s="8">
        <v>1.36</v>
      </c>
      <c r="E878" s="4">
        <v>4</v>
      </c>
      <c r="F878" s="8">
        <v>2.04</v>
      </c>
      <c r="G878" s="4">
        <v>0</v>
      </c>
      <c r="H878" s="8">
        <v>0</v>
      </c>
      <c r="I878" s="4">
        <v>0</v>
      </c>
    </row>
    <row r="879" spans="1:9" x14ac:dyDescent="0.2">
      <c r="A879" s="2">
        <v>16</v>
      </c>
      <c r="B879" s="1" t="s">
        <v>143</v>
      </c>
      <c r="C879" s="4">
        <v>4</v>
      </c>
      <c r="D879" s="8">
        <v>1.36</v>
      </c>
      <c r="E879" s="4">
        <v>3</v>
      </c>
      <c r="F879" s="8">
        <v>1.53</v>
      </c>
      <c r="G879" s="4">
        <v>1</v>
      </c>
      <c r="H879" s="8">
        <v>1.19</v>
      </c>
      <c r="I879" s="4">
        <v>0</v>
      </c>
    </row>
    <row r="880" spans="1:9" x14ac:dyDescent="0.2">
      <c r="A880" s="1"/>
      <c r="C880" s="4"/>
      <c r="D880" s="8"/>
      <c r="E880" s="4"/>
      <c r="F880" s="8"/>
      <c r="G880" s="4"/>
      <c r="H880" s="8"/>
      <c r="I880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4266-AF05-44FE-90D7-13FEB4DAD2F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215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17</v>
      </c>
      <c r="D5" s="8">
        <v>0.05</v>
      </c>
      <c r="E5" s="12">
        <v>1</v>
      </c>
      <c r="F5" s="8">
        <v>0.01</v>
      </c>
      <c r="G5" s="12">
        <v>16</v>
      </c>
      <c r="H5" s="8">
        <v>0.12</v>
      </c>
      <c r="I5" s="12">
        <v>0</v>
      </c>
    </row>
    <row r="6" spans="2:9" ht="15" customHeight="1" x14ac:dyDescent="0.2">
      <c r="B6" t="s">
        <v>35</v>
      </c>
      <c r="C6" s="12">
        <v>3799</v>
      </c>
      <c r="D6" s="8">
        <v>12.16</v>
      </c>
      <c r="E6" s="12">
        <v>1443</v>
      </c>
      <c r="F6" s="8">
        <v>8.09</v>
      </c>
      <c r="G6" s="12">
        <v>2355</v>
      </c>
      <c r="H6" s="8">
        <v>18.170000000000002</v>
      </c>
      <c r="I6" s="12">
        <v>1</v>
      </c>
    </row>
    <row r="7" spans="2:9" ht="15" customHeight="1" x14ac:dyDescent="0.2">
      <c r="B7" t="s">
        <v>36</v>
      </c>
      <c r="C7" s="12">
        <v>1923</v>
      </c>
      <c r="D7" s="8">
        <v>6.16</v>
      </c>
      <c r="E7" s="12">
        <v>845</v>
      </c>
      <c r="F7" s="8">
        <v>4.74</v>
      </c>
      <c r="G7" s="12">
        <v>1067</v>
      </c>
      <c r="H7" s="8">
        <v>8.23</v>
      </c>
      <c r="I7" s="12">
        <v>10</v>
      </c>
    </row>
    <row r="8" spans="2:9" ht="15" customHeight="1" x14ac:dyDescent="0.2">
      <c r="B8" t="s">
        <v>37</v>
      </c>
      <c r="C8" s="12">
        <v>54</v>
      </c>
      <c r="D8" s="8">
        <v>0.17</v>
      </c>
      <c r="E8" s="12">
        <v>0</v>
      </c>
      <c r="F8" s="8">
        <v>0</v>
      </c>
      <c r="G8" s="12">
        <v>39</v>
      </c>
      <c r="H8" s="8">
        <v>0.3</v>
      </c>
      <c r="I8" s="12">
        <v>0</v>
      </c>
    </row>
    <row r="9" spans="2:9" ht="15" customHeight="1" x14ac:dyDescent="0.2">
      <c r="B9" t="s">
        <v>38</v>
      </c>
      <c r="C9" s="12">
        <v>240</v>
      </c>
      <c r="D9" s="8">
        <v>0.77</v>
      </c>
      <c r="E9" s="12">
        <v>34</v>
      </c>
      <c r="F9" s="8">
        <v>0.19</v>
      </c>
      <c r="G9" s="12">
        <v>205</v>
      </c>
      <c r="H9" s="8">
        <v>1.58</v>
      </c>
      <c r="I9" s="12">
        <v>1</v>
      </c>
    </row>
    <row r="10" spans="2:9" ht="15" customHeight="1" x14ac:dyDescent="0.2">
      <c r="B10" t="s">
        <v>39</v>
      </c>
      <c r="C10" s="12">
        <v>328</v>
      </c>
      <c r="D10" s="8">
        <v>1.05</v>
      </c>
      <c r="E10" s="12">
        <v>102</v>
      </c>
      <c r="F10" s="8">
        <v>0.56999999999999995</v>
      </c>
      <c r="G10" s="12">
        <v>218</v>
      </c>
      <c r="H10" s="8">
        <v>1.68</v>
      </c>
      <c r="I10" s="12">
        <v>6</v>
      </c>
    </row>
    <row r="11" spans="2:9" ht="15" customHeight="1" x14ac:dyDescent="0.2">
      <c r="B11" t="s">
        <v>40</v>
      </c>
      <c r="C11" s="12">
        <v>7691</v>
      </c>
      <c r="D11" s="8">
        <v>24.62</v>
      </c>
      <c r="E11" s="12">
        <v>3875</v>
      </c>
      <c r="F11" s="8">
        <v>21.72</v>
      </c>
      <c r="G11" s="12">
        <v>3783</v>
      </c>
      <c r="H11" s="8">
        <v>29.19</v>
      </c>
      <c r="I11" s="12">
        <v>32</v>
      </c>
    </row>
    <row r="12" spans="2:9" ht="15" customHeight="1" x14ac:dyDescent="0.2">
      <c r="B12" t="s">
        <v>41</v>
      </c>
      <c r="C12" s="12">
        <v>286</v>
      </c>
      <c r="D12" s="8">
        <v>0.92</v>
      </c>
      <c r="E12" s="12">
        <v>59</v>
      </c>
      <c r="F12" s="8">
        <v>0.33</v>
      </c>
      <c r="G12" s="12">
        <v>224</v>
      </c>
      <c r="H12" s="8">
        <v>1.73</v>
      </c>
      <c r="I12" s="12">
        <v>2</v>
      </c>
    </row>
    <row r="13" spans="2:9" ht="15" customHeight="1" x14ac:dyDescent="0.2">
      <c r="B13" t="s">
        <v>42</v>
      </c>
      <c r="C13" s="12">
        <v>3232</v>
      </c>
      <c r="D13" s="8">
        <v>10.35</v>
      </c>
      <c r="E13" s="12">
        <v>1960</v>
      </c>
      <c r="F13" s="8">
        <v>10.98</v>
      </c>
      <c r="G13" s="12">
        <v>1248</v>
      </c>
      <c r="H13" s="8">
        <v>9.6300000000000008</v>
      </c>
      <c r="I13" s="12">
        <v>2</v>
      </c>
    </row>
    <row r="14" spans="2:9" ht="15" customHeight="1" x14ac:dyDescent="0.2">
      <c r="B14" t="s">
        <v>43</v>
      </c>
      <c r="C14" s="12">
        <v>1403</v>
      </c>
      <c r="D14" s="8">
        <v>4.49</v>
      </c>
      <c r="E14" s="12">
        <v>699</v>
      </c>
      <c r="F14" s="8">
        <v>3.92</v>
      </c>
      <c r="G14" s="12">
        <v>677</v>
      </c>
      <c r="H14" s="8">
        <v>5.22</v>
      </c>
      <c r="I14" s="12">
        <v>6</v>
      </c>
    </row>
    <row r="15" spans="2:9" ht="15" customHeight="1" x14ac:dyDescent="0.2">
      <c r="B15" t="s">
        <v>44</v>
      </c>
      <c r="C15" s="12">
        <v>4081</v>
      </c>
      <c r="D15" s="8">
        <v>13.06</v>
      </c>
      <c r="E15" s="12">
        <v>3276</v>
      </c>
      <c r="F15" s="8">
        <v>18.36</v>
      </c>
      <c r="G15" s="12">
        <v>773</v>
      </c>
      <c r="H15" s="8">
        <v>5.96</v>
      </c>
      <c r="I15" s="12">
        <v>2</v>
      </c>
    </row>
    <row r="16" spans="2:9" ht="15" customHeight="1" x14ac:dyDescent="0.2">
      <c r="B16" t="s">
        <v>45</v>
      </c>
      <c r="C16" s="12">
        <v>4497</v>
      </c>
      <c r="D16" s="8">
        <v>14.39</v>
      </c>
      <c r="E16" s="12">
        <v>3717</v>
      </c>
      <c r="F16" s="8">
        <v>20.83</v>
      </c>
      <c r="G16" s="12">
        <v>750</v>
      </c>
      <c r="H16" s="8">
        <v>5.79</v>
      </c>
      <c r="I16" s="12">
        <v>7</v>
      </c>
    </row>
    <row r="17" spans="2:9" ht="15" customHeight="1" x14ac:dyDescent="0.2">
      <c r="B17" t="s">
        <v>46</v>
      </c>
      <c r="C17" s="12">
        <v>979</v>
      </c>
      <c r="D17" s="8">
        <v>3.13</v>
      </c>
      <c r="E17" s="12">
        <v>644</v>
      </c>
      <c r="F17" s="8">
        <v>3.61</v>
      </c>
      <c r="G17" s="12">
        <v>198</v>
      </c>
      <c r="H17" s="8">
        <v>1.53</v>
      </c>
      <c r="I17" s="12">
        <v>10</v>
      </c>
    </row>
    <row r="18" spans="2:9" ht="15" customHeight="1" x14ac:dyDescent="0.2">
      <c r="B18" t="s">
        <v>47</v>
      </c>
      <c r="C18" s="12">
        <v>1574</v>
      </c>
      <c r="D18" s="8">
        <v>5.04</v>
      </c>
      <c r="E18" s="12">
        <v>716</v>
      </c>
      <c r="F18" s="8">
        <v>4.01</v>
      </c>
      <c r="G18" s="12">
        <v>790</v>
      </c>
      <c r="H18" s="8">
        <v>6.1</v>
      </c>
      <c r="I18" s="12">
        <v>26</v>
      </c>
    </row>
    <row r="19" spans="2:9" ht="15" customHeight="1" x14ac:dyDescent="0.2">
      <c r="B19" t="s">
        <v>48</v>
      </c>
      <c r="C19" s="12">
        <v>1138</v>
      </c>
      <c r="D19" s="8">
        <v>3.64</v>
      </c>
      <c r="E19" s="12">
        <v>472</v>
      </c>
      <c r="F19" s="8">
        <v>2.65</v>
      </c>
      <c r="G19" s="12">
        <v>617</v>
      </c>
      <c r="H19" s="8">
        <v>4.76</v>
      </c>
      <c r="I19" s="12">
        <v>29</v>
      </c>
    </row>
    <row r="20" spans="2:9" ht="15" customHeight="1" x14ac:dyDescent="0.2">
      <c r="B20" s="9" t="s">
        <v>217</v>
      </c>
      <c r="C20" s="12">
        <f>SUM(LTBL_03000[総数／事業所数])</f>
        <v>31242</v>
      </c>
      <c r="E20" s="12">
        <f>SUBTOTAL(109,LTBL_03000[個人／事業所数])</f>
        <v>17843</v>
      </c>
      <c r="G20" s="12">
        <f>SUBTOTAL(109,LTBL_03000[法人／事業所数])</f>
        <v>12960</v>
      </c>
      <c r="I20" s="12">
        <f>SUBTOTAL(109,LTBL_03000[法人以外の団体／事業所数])</f>
        <v>134</v>
      </c>
    </row>
    <row r="21" spans="2:9" ht="15" customHeight="1" x14ac:dyDescent="0.2">
      <c r="E21" s="11">
        <f>LTBL_03000[[#Totals],[個人／事業所数]]/LTBL_03000[[#Totals],[総数／事業所数]]</f>
        <v>0.57112220728506502</v>
      </c>
      <c r="G21" s="11">
        <f>LTBL_03000[[#Totals],[法人／事業所数]]/LTBL_03000[[#Totals],[総数／事業所数]]</f>
        <v>0.41482619550604954</v>
      </c>
      <c r="I21" s="11">
        <f>LTBL_03000[[#Totals],[法人以外の団体／事業所数]]/LTBL_03000[[#Totals],[総数／事業所数]]</f>
        <v>4.2890980090903273E-3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3894</v>
      </c>
      <c r="D24" s="8">
        <v>12.46</v>
      </c>
      <c r="E24" s="12">
        <v>3489</v>
      </c>
      <c r="F24" s="8">
        <v>19.55</v>
      </c>
      <c r="G24" s="12">
        <v>404</v>
      </c>
      <c r="H24" s="8">
        <v>3.12</v>
      </c>
      <c r="I24" s="12">
        <v>1</v>
      </c>
    </row>
    <row r="25" spans="2:9" ht="15" customHeight="1" x14ac:dyDescent="0.2">
      <c r="B25" t="s">
        <v>70</v>
      </c>
      <c r="C25" s="12">
        <v>3486</v>
      </c>
      <c r="D25" s="8">
        <v>11.16</v>
      </c>
      <c r="E25" s="12">
        <v>2994</v>
      </c>
      <c r="F25" s="8">
        <v>16.78</v>
      </c>
      <c r="G25" s="12">
        <v>490</v>
      </c>
      <c r="H25" s="8">
        <v>3.78</v>
      </c>
      <c r="I25" s="12">
        <v>1</v>
      </c>
    </row>
    <row r="26" spans="2:9" ht="15" customHeight="1" x14ac:dyDescent="0.2">
      <c r="B26" t="s">
        <v>67</v>
      </c>
      <c r="C26" s="12">
        <v>2766</v>
      </c>
      <c r="D26" s="8">
        <v>8.85</v>
      </c>
      <c r="E26" s="12">
        <v>1917</v>
      </c>
      <c r="F26" s="8">
        <v>10.74</v>
      </c>
      <c r="G26" s="12">
        <v>826</v>
      </c>
      <c r="H26" s="8">
        <v>6.37</v>
      </c>
      <c r="I26" s="12">
        <v>1</v>
      </c>
    </row>
    <row r="27" spans="2:9" ht="15" customHeight="1" x14ac:dyDescent="0.2">
      <c r="B27" t="s">
        <v>66</v>
      </c>
      <c r="C27" s="12">
        <v>2336</v>
      </c>
      <c r="D27" s="8">
        <v>7.48</v>
      </c>
      <c r="E27" s="12">
        <v>1191</v>
      </c>
      <c r="F27" s="8">
        <v>6.67</v>
      </c>
      <c r="G27" s="12">
        <v>1138</v>
      </c>
      <c r="H27" s="8">
        <v>8.7799999999999994</v>
      </c>
      <c r="I27" s="12">
        <v>6</v>
      </c>
    </row>
    <row r="28" spans="2:9" ht="15" customHeight="1" x14ac:dyDescent="0.2">
      <c r="B28" t="s">
        <v>64</v>
      </c>
      <c r="C28" s="12">
        <v>1758</v>
      </c>
      <c r="D28" s="8">
        <v>5.63</v>
      </c>
      <c r="E28" s="12">
        <v>1297</v>
      </c>
      <c r="F28" s="8">
        <v>7.27</v>
      </c>
      <c r="G28" s="12">
        <v>438</v>
      </c>
      <c r="H28" s="8">
        <v>3.38</v>
      </c>
      <c r="I28" s="12">
        <v>23</v>
      </c>
    </row>
    <row r="29" spans="2:9" ht="15" customHeight="1" x14ac:dyDescent="0.2">
      <c r="B29" t="s">
        <v>57</v>
      </c>
      <c r="C29" s="12">
        <v>1661</v>
      </c>
      <c r="D29" s="8">
        <v>5.32</v>
      </c>
      <c r="E29" s="12">
        <v>514</v>
      </c>
      <c r="F29" s="8">
        <v>2.88</v>
      </c>
      <c r="G29" s="12">
        <v>1147</v>
      </c>
      <c r="H29" s="8">
        <v>8.85</v>
      </c>
      <c r="I29" s="12">
        <v>0</v>
      </c>
    </row>
    <row r="30" spans="2:9" ht="15" customHeight="1" x14ac:dyDescent="0.2">
      <c r="B30" t="s">
        <v>58</v>
      </c>
      <c r="C30" s="12">
        <v>1214</v>
      </c>
      <c r="D30" s="8">
        <v>3.89</v>
      </c>
      <c r="E30" s="12">
        <v>654</v>
      </c>
      <c r="F30" s="8">
        <v>3.67</v>
      </c>
      <c r="G30" s="12">
        <v>560</v>
      </c>
      <c r="H30" s="8">
        <v>4.32</v>
      </c>
      <c r="I30" s="12">
        <v>0</v>
      </c>
    </row>
    <row r="31" spans="2:9" ht="15" customHeight="1" x14ac:dyDescent="0.2">
      <c r="B31" t="s">
        <v>73</v>
      </c>
      <c r="C31" s="12">
        <v>979</v>
      </c>
      <c r="D31" s="8">
        <v>3.13</v>
      </c>
      <c r="E31" s="12">
        <v>644</v>
      </c>
      <c r="F31" s="8">
        <v>3.61</v>
      </c>
      <c r="G31" s="12">
        <v>198</v>
      </c>
      <c r="H31" s="8">
        <v>1.53</v>
      </c>
      <c r="I31" s="12">
        <v>10</v>
      </c>
    </row>
    <row r="32" spans="2:9" ht="15" customHeight="1" x14ac:dyDescent="0.2">
      <c r="B32" t="s">
        <v>59</v>
      </c>
      <c r="C32" s="12">
        <v>924</v>
      </c>
      <c r="D32" s="8">
        <v>2.96</v>
      </c>
      <c r="E32" s="12">
        <v>275</v>
      </c>
      <c r="F32" s="8">
        <v>1.54</v>
      </c>
      <c r="G32" s="12">
        <v>648</v>
      </c>
      <c r="H32" s="8">
        <v>5</v>
      </c>
      <c r="I32" s="12">
        <v>1</v>
      </c>
    </row>
    <row r="33" spans="2:9" ht="15" customHeight="1" x14ac:dyDescent="0.2">
      <c r="B33" t="s">
        <v>65</v>
      </c>
      <c r="C33" s="12">
        <v>923</v>
      </c>
      <c r="D33" s="8">
        <v>2.95</v>
      </c>
      <c r="E33" s="12">
        <v>587</v>
      </c>
      <c r="F33" s="8">
        <v>3.29</v>
      </c>
      <c r="G33" s="12">
        <v>336</v>
      </c>
      <c r="H33" s="8">
        <v>2.59</v>
      </c>
      <c r="I33" s="12">
        <v>0</v>
      </c>
    </row>
    <row r="34" spans="2:9" ht="15" customHeight="1" x14ac:dyDescent="0.2">
      <c r="B34" t="s">
        <v>63</v>
      </c>
      <c r="C34" s="12">
        <v>858</v>
      </c>
      <c r="D34" s="8">
        <v>2.75</v>
      </c>
      <c r="E34" s="12">
        <v>452</v>
      </c>
      <c r="F34" s="8">
        <v>2.5299999999999998</v>
      </c>
      <c r="G34" s="12">
        <v>406</v>
      </c>
      <c r="H34" s="8">
        <v>3.13</v>
      </c>
      <c r="I34" s="12">
        <v>0</v>
      </c>
    </row>
    <row r="35" spans="2:9" ht="15" customHeight="1" x14ac:dyDescent="0.2">
      <c r="B35" t="s">
        <v>74</v>
      </c>
      <c r="C35" s="12">
        <v>815</v>
      </c>
      <c r="D35" s="8">
        <v>2.61</v>
      </c>
      <c r="E35" s="12">
        <v>704</v>
      </c>
      <c r="F35" s="8">
        <v>3.95</v>
      </c>
      <c r="G35" s="12">
        <v>106</v>
      </c>
      <c r="H35" s="8">
        <v>0.82</v>
      </c>
      <c r="I35" s="12">
        <v>0</v>
      </c>
    </row>
    <row r="36" spans="2:9" ht="15" customHeight="1" x14ac:dyDescent="0.2">
      <c r="B36" t="s">
        <v>75</v>
      </c>
      <c r="C36" s="12">
        <v>759</v>
      </c>
      <c r="D36" s="8">
        <v>2.4300000000000002</v>
      </c>
      <c r="E36" s="12">
        <v>12</v>
      </c>
      <c r="F36" s="8">
        <v>7.0000000000000007E-2</v>
      </c>
      <c r="G36" s="12">
        <v>684</v>
      </c>
      <c r="H36" s="8">
        <v>5.28</v>
      </c>
      <c r="I36" s="12">
        <v>26</v>
      </c>
    </row>
    <row r="37" spans="2:9" ht="15" customHeight="1" x14ac:dyDescent="0.2">
      <c r="B37" t="s">
        <v>69</v>
      </c>
      <c r="C37" s="12">
        <v>752</v>
      </c>
      <c r="D37" s="8">
        <v>2.41</v>
      </c>
      <c r="E37" s="12">
        <v>272</v>
      </c>
      <c r="F37" s="8">
        <v>1.52</v>
      </c>
      <c r="G37" s="12">
        <v>467</v>
      </c>
      <c r="H37" s="8">
        <v>3.6</v>
      </c>
      <c r="I37" s="12">
        <v>1</v>
      </c>
    </row>
    <row r="38" spans="2:9" ht="15" customHeight="1" x14ac:dyDescent="0.2">
      <c r="B38" t="s">
        <v>68</v>
      </c>
      <c r="C38" s="12">
        <v>600</v>
      </c>
      <c r="D38" s="8">
        <v>1.92</v>
      </c>
      <c r="E38" s="12">
        <v>424</v>
      </c>
      <c r="F38" s="8">
        <v>2.38</v>
      </c>
      <c r="G38" s="12">
        <v>173</v>
      </c>
      <c r="H38" s="8">
        <v>1.33</v>
      </c>
      <c r="I38" s="12">
        <v>3</v>
      </c>
    </row>
    <row r="39" spans="2:9" ht="15" customHeight="1" x14ac:dyDescent="0.2">
      <c r="B39" t="s">
        <v>62</v>
      </c>
      <c r="C39" s="12">
        <v>434</v>
      </c>
      <c r="D39" s="8">
        <v>1.39</v>
      </c>
      <c r="E39" s="12">
        <v>43</v>
      </c>
      <c r="F39" s="8">
        <v>0.24</v>
      </c>
      <c r="G39" s="12">
        <v>391</v>
      </c>
      <c r="H39" s="8">
        <v>3.02</v>
      </c>
      <c r="I39" s="12">
        <v>0</v>
      </c>
    </row>
    <row r="40" spans="2:9" ht="15" customHeight="1" x14ac:dyDescent="0.2">
      <c r="B40" t="s">
        <v>60</v>
      </c>
      <c r="C40" s="12">
        <v>403</v>
      </c>
      <c r="D40" s="8">
        <v>1.29</v>
      </c>
      <c r="E40" s="12">
        <v>182</v>
      </c>
      <c r="F40" s="8">
        <v>1.02</v>
      </c>
      <c r="G40" s="12">
        <v>213</v>
      </c>
      <c r="H40" s="8">
        <v>1.64</v>
      </c>
      <c r="I40" s="12">
        <v>8</v>
      </c>
    </row>
    <row r="41" spans="2:9" ht="15" customHeight="1" x14ac:dyDescent="0.2">
      <c r="B41" t="s">
        <v>76</v>
      </c>
      <c r="C41" s="12">
        <v>388</v>
      </c>
      <c r="D41" s="8">
        <v>1.24</v>
      </c>
      <c r="E41" s="12">
        <v>286</v>
      </c>
      <c r="F41" s="8">
        <v>1.6</v>
      </c>
      <c r="G41" s="12">
        <v>101</v>
      </c>
      <c r="H41" s="8">
        <v>0.78</v>
      </c>
      <c r="I41" s="12">
        <v>1</v>
      </c>
    </row>
    <row r="42" spans="2:9" ht="15" customHeight="1" x14ac:dyDescent="0.2">
      <c r="B42" t="s">
        <v>72</v>
      </c>
      <c r="C42" s="12">
        <v>378</v>
      </c>
      <c r="D42" s="8">
        <v>1.21</v>
      </c>
      <c r="E42" s="12">
        <v>171</v>
      </c>
      <c r="F42" s="8">
        <v>0.96</v>
      </c>
      <c r="G42" s="12">
        <v>203</v>
      </c>
      <c r="H42" s="8">
        <v>1.57</v>
      </c>
      <c r="I42" s="12">
        <v>1</v>
      </c>
    </row>
    <row r="43" spans="2:9" ht="15" customHeight="1" x14ac:dyDescent="0.2">
      <c r="B43" t="s">
        <v>61</v>
      </c>
      <c r="C43" s="12">
        <v>371</v>
      </c>
      <c r="D43" s="8">
        <v>1.19</v>
      </c>
      <c r="E43" s="12">
        <v>67</v>
      </c>
      <c r="F43" s="8">
        <v>0.38</v>
      </c>
      <c r="G43" s="12">
        <v>304</v>
      </c>
      <c r="H43" s="8">
        <v>2.35</v>
      </c>
      <c r="I43" s="12">
        <v>0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124</v>
      </c>
      <c r="C47" s="12">
        <v>1980</v>
      </c>
      <c r="D47" s="8">
        <v>6.34</v>
      </c>
      <c r="E47" s="12">
        <v>1567</v>
      </c>
      <c r="F47" s="8">
        <v>8.7799999999999994</v>
      </c>
      <c r="G47" s="12">
        <v>395</v>
      </c>
      <c r="H47" s="8">
        <v>3.05</v>
      </c>
      <c r="I47" s="12">
        <v>0</v>
      </c>
    </row>
    <row r="48" spans="2:9" ht="15" customHeight="1" x14ac:dyDescent="0.2">
      <c r="B48" t="s">
        <v>132</v>
      </c>
      <c r="C48" s="12">
        <v>1854</v>
      </c>
      <c r="D48" s="8">
        <v>5.93</v>
      </c>
      <c r="E48" s="12">
        <v>1736</v>
      </c>
      <c r="F48" s="8">
        <v>9.73</v>
      </c>
      <c r="G48" s="12">
        <v>117</v>
      </c>
      <c r="H48" s="8">
        <v>0.9</v>
      </c>
      <c r="I48" s="12">
        <v>1</v>
      </c>
    </row>
    <row r="49" spans="2:9" ht="15" customHeight="1" x14ac:dyDescent="0.2">
      <c r="B49" t="s">
        <v>131</v>
      </c>
      <c r="C49" s="12">
        <v>1427</v>
      </c>
      <c r="D49" s="8">
        <v>4.57</v>
      </c>
      <c r="E49" s="12">
        <v>1393</v>
      </c>
      <c r="F49" s="8">
        <v>7.81</v>
      </c>
      <c r="G49" s="12">
        <v>34</v>
      </c>
      <c r="H49" s="8">
        <v>0.26</v>
      </c>
      <c r="I49" s="12">
        <v>0</v>
      </c>
    </row>
    <row r="50" spans="2:9" ht="15" customHeight="1" x14ac:dyDescent="0.2">
      <c r="B50" t="s">
        <v>129</v>
      </c>
      <c r="C50" s="12">
        <v>959</v>
      </c>
      <c r="D50" s="8">
        <v>3.07</v>
      </c>
      <c r="E50" s="12">
        <v>920</v>
      </c>
      <c r="F50" s="8">
        <v>5.16</v>
      </c>
      <c r="G50" s="12">
        <v>39</v>
      </c>
      <c r="H50" s="8">
        <v>0.3</v>
      </c>
      <c r="I50" s="12">
        <v>0</v>
      </c>
    </row>
    <row r="51" spans="2:9" ht="15" customHeight="1" x14ac:dyDescent="0.2">
      <c r="B51" t="s">
        <v>128</v>
      </c>
      <c r="C51" s="12">
        <v>751</v>
      </c>
      <c r="D51" s="8">
        <v>2.4</v>
      </c>
      <c r="E51" s="12">
        <v>647</v>
      </c>
      <c r="F51" s="8">
        <v>3.63</v>
      </c>
      <c r="G51" s="12">
        <v>104</v>
      </c>
      <c r="H51" s="8">
        <v>0.8</v>
      </c>
      <c r="I51" s="12">
        <v>0</v>
      </c>
    </row>
    <row r="52" spans="2:9" ht="15" customHeight="1" x14ac:dyDescent="0.2">
      <c r="B52" t="s">
        <v>127</v>
      </c>
      <c r="C52" s="12">
        <v>697</v>
      </c>
      <c r="D52" s="8">
        <v>2.23</v>
      </c>
      <c r="E52" s="12">
        <v>579</v>
      </c>
      <c r="F52" s="8">
        <v>3.24</v>
      </c>
      <c r="G52" s="12">
        <v>118</v>
      </c>
      <c r="H52" s="8">
        <v>0.91</v>
      </c>
      <c r="I52" s="12">
        <v>0</v>
      </c>
    </row>
    <row r="53" spans="2:9" ht="15" customHeight="1" x14ac:dyDescent="0.2">
      <c r="B53" t="s">
        <v>122</v>
      </c>
      <c r="C53" s="12">
        <v>600</v>
      </c>
      <c r="D53" s="8">
        <v>1.92</v>
      </c>
      <c r="E53" s="12">
        <v>376</v>
      </c>
      <c r="F53" s="8">
        <v>2.11</v>
      </c>
      <c r="G53" s="12">
        <v>218</v>
      </c>
      <c r="H53" s="8">
        <v>1.68</v>
      </c>
      <c r="I53" s="12">
        <v>6</v>
      </c>
    </row>
    <row r="54" spans="2:9" ht="15" customHeight="1" x14ac:dyDescent="0.2">
      <c r="B54" t="s">
        <v>119</v>
      </c>
      <c r="C54" s="12">
        <v>569</v>
      </c>
      <c r="D54" s="8">
        <v>1.82</v>
      </c>
      <c r="E54" s="12">
        <v>417</v>
      </c>
      <c r="F54" s="8">
        <v>2.34</v>
      </c>
      <c r="G54" s="12">
        <v>148</v>
      </c>
      <c r="H54" s="8">
        <v>1.1399999999999999</v>
      </c>
      <c r="I54" s="12">
        <v>4</v>
      </c>
    </row>
    <row r="55" spans="2:9" ht="15" customHeight="1" x14ac:dyDescent="0.2">
      <c r="B55" t="s">
        <v>134</v>
      </c>
      <c r="C55" s="12">
        <v>568</v>
      </c>
      <c r="D55" s="8">
        <v>1.82</v>
      </c>
      <c r="E55" s="12">
        <v>505</v>
      </c>
      <c r="F55" s="8">
        <v>2.83</v>
      </c>
      <c r="G55" s="12">
        <v>63</v>
      </c>
      <c r="H55" s="8">
        <v>0.49</v>
      </c>
      <c r="I55" s="12">
        <v>0</v>
      </c>
    </row>
    <row r="56" spans="2:9" ht="15" customHeight="1" x14ac:dyDescent="0.2">
      <c r="B56" t="s">
        <v>116</v>
      </c>
      <c r="C56" s="12">
        <v>557</v>
      </c>
      <c r="D56" s="8">
        <v>1.78</v>
      </c>
      <c r="E56" s="12">
        <v>277</v>
      </c>
      <c r="F56" s="8">
        <v>1.55</v>
      </c>
      <c r="G56" s="12">
        <v>280</v>
      </c>
      <c r="H56" s="8">
        <v>2.16</v>
      </c>
      <c r="I56" s="12">
        <v>0</v>
      </c>
    </row>
    <row r="57" spans="2:9" ht="15" customHeight="1" x14ac:dyDescent="0.2">
      <c r="B57" t="s">
        <v>133</v>
      </c>
      <c r="C57" s="12">
        <v>552</v>
      </c>
      <c r="D57" s="8">
        <v>1.77</v>
      </c>
      <c r="E57" s="12">
        <v>455</v>
      </c>
      <c r="F57" s="8">
        <v>2.5499999999999998</v>
      </c>
      <c r="G57" s="12">
        <v>96</v>
      </c>
      <c r="H57" s="8">
        <v>0.74</v>
      </c>
      <c r="I57" s="12">
        <v>1</v>
      </c>
    </row>
    <row r="58" spans="2:9" ht="15" customHeight="1" x14ac:dyDescent="0.2">
      <c r="B58" t="s">
        <v>120</v>
      </c>
      <c r="C58" s="12">
        <v>522</v>
      </c>
      <c r="D58" s="8">
        <v>1.67</v>
      </c>
      <c r="E58" s="12">
        <v>310</v>
      </c>
      <c r="F58" s="8">
        <v>1.74</v>
      </c>
      <c r="G58" s="12">
        <v>212</v>
      </c>
      <c r="H58" s="8">
        <v>1.64</v>
      </c>
      <c r="I58" s="12">
        <v>0</v>
      </c>
    </row>
    <row r="59" spans="2:9" ht="15" customHeight="1" x14ac:dyDescent="0.2">
      <c r="B59" t="s">
        <v>125</v>
      </c>
      <c r="C59" s="12">
        <v>519</v>
      </c>
      <c r="D59" s="8">
        <v>1.66</v>
      </c>
      <c r="E59" s="12">
        <v>148</v>
      </c>
      <c r="F59" s="8">
        <v>0.83</v>
      </c>
      <c r="G59" s="12">
        <v>361</v>
      </c>
      <c r="H59" s="8">
        <v>2.79</v>
      </c>
      <c r="I59" s="12">
        <v>0</v>
      </c>
    </row>
    <row r="60" spans="2:9" ht="15" customHeight="1" x14ac:dyDescent="0.2">
      <c r="B60" t="s">
        <v>115</v>
      </c>
      <c r="C60" s="12">
        <v>498</v>
      </c>
      <c r="D60" s="8">
        <v>1.59</v>
      </c>
      <c r="E60" s="12">
        <v>102</v>
      </c>
      <c r="F60" s="8">
        <v>0.56999999999999995</v>
      </c>
      <c r="G60" s="12">
        <v>396</v>
      </c>
      <c r="H60" s="8">
        <v>3.06</v>
      </c>
      <c r="I60" s="12">
        <v>0</v>
      </c>
    </row>
    <row r="61" spans="2:9" ht="15" customHeight="1" x14ac:dyDescent="0.2">
      <c r="B61" t="s">
        <v>121</v>
      </c>
      <c r="C61" s="12">
        <v>482</v>
      </c>
      <c r="D61" s="8">
        <v>1.54</v>
      </c>
      <c r="E61" s="12">
        <v>180</v>
      </c>
      <c r="F61" s="8">
        <v>1.01</v>
      </c>
      <c r="G61" s="12">
        <v>302</v>
      </c>
      <c r="H61" s="8">
        <v>2.33</v>
      </c>
      <c r="I61" s="12">
        <v>0</v>
      </c>
    </row>
    <row r="62" spans="2:9" ht="15" customHeight="1" x14ac:dyDescent="0.2">
      <c r="B62" t="s">
        <v>123</v>
      </c>
      <c r="C62" s="12">
        <v>455</v>
      </c>
      <c r="D62" s="8">
        <v>1.46</v>
      </c>
      <c r="E62" s="12">
        <v>187</v>
      </c>
      <c r="F62" s="8">
        <v>1.05</v>
      </c>
      <c r="G62" s="12">
        <v>265</v>
      </c>
      <c r="H62" s="8">
        <v>2.04</v>
      </c>
      <c r="I62" s="12">
        <v>1</v>
      </c>
    </row>
    <row r="63" spans="2:9" ht="15" customHeight="1" x14ac:dyDescent="0.2">
      <c r="B63" t="s">
        <v>130</v>
      </c>
      <c r="C63" s="12">
        <v>453</v>
      </c>
      <c r="D63" s="8">
        <v>1.45</v>
      </c>
      <c r="E63" s="12">
        <v>258</v>
      </c>
      <c r="F63" s="8">
        <v>1.45</v>
      </c>
      <c r="G63" s="12">
        <v>195</v>
      </c>
      <c r="H63" s="8">
        <v>1.5</v>
      </c>
      <c r="I63" s="12">
        <v>0</v>
      </c>
    </row>
    <row r="64" spans="2:9" ht="15" customHeight="1" x14ac:dyDescent="0.2">
      <c r="B64" t="s">
        <v>126</v>
      </c>
      <c r="C64" s="12">
        <v>451</v>
      </c>
      <c r="D64" s="8">
        <v>1.44</v>
      </c>
      <c r="E64" s="12">
        <v>362</v>
      </c>
      <c r="F64" s="8">
        <v>2.0299999999999998</v>
      </c>
      <c r="G64" s="12">
        <v>88</v>
      </c>
      <c r="H64" s="8">
        <v>0.68</v>
      </c>
      <c r="I64" s="12">
        <v>0</v>
      </c>
    </row>
    <row r="65" spans="2:9" ht="15" customHeight="1" x14ac:dyDescent="0.2">
      <c r="B65" t="s">
        <v>118</v>
      </c>
      <c r="C65" s="12">
        <v>407</v>
      </c>
      <c r="D65" s="8">
        <v>1.3</v>
      </c>
      <c r="E65" s="12">
        <v>274</v>
      </c>
      <c r="F65" s="8">
        <v>1.54</v>
      </c>
      <c r="G65" s="12">
        <v>131</v>
      </c>
      <c r="H65" s="8">
        <v>1.01</v>
      </c>
      <c r="I65" s="12">
        <v>2</v>
      </c>
    </row>
    <row r="66" spans="2:9" ht="15" customHeight="1" x14ac:dyDescent="0.2">
      <c r="B66" t="s">
        <v>117</v>
      </c>
      <c r="C66" s="12">
        <v>391</v>
      </c>
      <c r="D66" s="8">
        <v>1.25</v>
      </c>
      <c r="E66" s="12">
        <v>124</v>
      </c>
      <c r="F66" s="8">
        <v>0.69</v>
      </c>
      <c r="G66" s="12">
        <v>267</v>
      </c>
      <c r="H66" s="8">
        <v>2.06</v>
      </c>
      <c r="I66" s="12">
        <v>0</v>
      </c>
    </row>
    <row r="68" spans="2:9" ht="15" customHeight="1" x14ac:dyDescent="0.2">
      <c r="B68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8433-6121-4999-A573-75C0EA1097C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221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3</v>
      </c>
      <c r="D5" s="8">
        <v>0.04</v>
      </c>
      <c r="E5" s="12">
        <v>0</v>
      </c>
      <c r="F5" s="8">
        <v>0</v>
      </c>
      <c r="G5" s="12">
        <v>3</v>
      </c>
      <c r="H5" s="8">
        <v>0.08</v>
      </c>
      <c r="I5" s="12">
        <v>0</v>
      </c>
    </row>
    <row r="6" spans="2:9" ht="15" customHeight="1" x14ac:dyDescent="0.2">
      <c r="B6" t="s">
        <v>35</v>
      </c>
      <c r="C6" s="12">
        <v>804</v>
      </c>
      <c r="D6" s="8">
        <v>10.33</v>
      </c>
      <c r="E6" s="12">
        <v>156</v>
      </c>
      <c r="F6" s="8">
        <v>4.16</v>
      </c>
      <c r="G6" s="12">
        <v>648</v>
      </c>
      <c r="H6" s="8">
        <v>16.239999999999998</v>
      </c>
      <c r="I6" s="12">
        <v>0</v>
      </c>
    </row>
    <row r="7" spans="2:9" ht="15" customHeight="1" x14ac:dyDescent="0.2">
      <c r="B7" t="s">
        <v>36</v>
      </c>
      <c r="C7" s="12">
        <v>249</v>
      </c>
      <c r="D7" s="8">
        <v>3.2</v>
      </c>
      <c r="E7" s="12">
        <v>91</v>
      </c>
      <c r="F7" s="8">
        <v>2.4300000000000002</v>
      </c>
      <c r="G7" s="12">
        <v>157</v>
      </c>
      <c r="H7" s="8">
        <v>3.93</v>
      </c>
      <c r="I7" s="12">
        <v>0</v>
      </c>
    </row>
    <row r="8" spans="2:9" ht="15" customHeight="1" x14ac:dyDescent="0.2">
      <c r="B8" t="s">
        <v>37</v>
      </c>
      <c r="C8" s="12">
        <v>13</v>
      </c>
      <c r="D8" s="8">
        <v>0.17</v>
      </c>
      <c r="E8" s="12">
        <v>0</v>
      </c>
      <c r="F8" s="8">
        <v>0</v>
      </c>
      <c r="G8" s="12">
        <v>12</v>
      </c>
      <c r="H8" s="8">
        <v>0.3</v>
      </c>
      <c r="I8" s="12">
        <v>0</v>
      </c>
    </row>
    <row r="9" spans="2:9" ht="15" customHeight="1" x14ac:dyDescent="0.2">
      <c r="B9" t="s">
        <v>38</v>
      </c>
      <c r="C9" s="12">
        <v>98</v>
      </c>
      <c r="D9" s="8">
        <v>1.26</v>
      </c>
      <c r="E9" s="12">
        <v>8</v>
      </c>
      <c r="F9" s="8">
        <v>0.21</v>
      </c>
      <c r="G9" s="12">
        <v>90</v>
      </c>
      <c r="H9" s="8">
        <v>2.2599999999999998</v>
      </c>
      <c r="I9" s="12">
        <v>0</v>
      </c>
    </row>
    <row r="10" spans="2:9" ht="15" customHeight="1" x14ac:dyDescent="0.2">
      <c r="B10" t="s">
        <v>39</v>
      </c>
      <c r="C10" s="12">
        <v>72</v>
      </c>
      <c r="D10" s="8">
        <v>0.93</v>
      </c>
      <c r="E10" s="12">
        <v>42</v>
      </c>
      <c r="F10" s="8">
        <v>1.1200000000000001</v>
      </c>
      <c r="G10" s="12">
        <v>29</v>
      </c>
      <c r="H10" s="8">
        <v>0.73</v>
      </c>
      <c r="I10" s="12">
        <v>1</v>
      </c>
    </row>
    <row r="11" spans="2:9" ht="15" customHeight="1" x14ac:dyDescent="0.2">
      <c r="B11" t="s">
        <v>40</v>
      </c>
      <c r="C11" s="12">
        <v>1774</v>
      </c>
      <c r="D11" s="8">
        <v>22.8</v>
      </c>
      <c r="E11" s="12">
        <v>615</v>
      </c>
      <c r="F11" s="8">
        <v>16.41</v>
      </c>
      <c r="G11" s="12">
        <v>1155</v>
      </c>
      <c r="H11" s="8">
        <v>28.95</v>
      </c>
      <c r="I11" s="12">
        <v>4</v>
      </c>
    </row>
    <row r="12" spans="2:9" ht="15" customHeight="1" x14ac:dyDescent="0.2">
      <c r="B12" t="s">
        <v>41</v>
      </c>
      <c r="C12" s="12">
        <v>92</v>
      </c>
      <c r="D12" s="8">
        <v>1.18</v>
      </c>
      <c r="E12" s="12">
        <v>6</v>
      </c>
      <c r="F12" s="8">
        <v>0.16</v>
      </c>
      <c r="G12" s="12">
        <v>86</v>
      </c>
      <c r="H12" s="8">
        <v>2.16</v>
      </c>
      <c r="I12" s="12">
        <v>0</v>
      </c>
    </row>
    <row r="13" spans="2:9" ht="15" customHeight="1" x14ac:dyDescent="0.2">
      <c r="B13" t="s">
        <v>42</v>
      </c>
      <c r="C13" s="12">
        <v>1292</v>
      </c>
      <c r="D13" s="8">
        <v>16.600000000000001</v>
      </c>
      <c r="E13" s="12">
        <v>756</v>
      </c>
      <c r="F13" s="8">
        <v>20.170000000000002</v>
      </c>
      <c r="G13" s="12">
        <v>534</v>
      </c>
      <c r="H13" s="8">
        <v>13.38</v>
      </c>
      <c r="I13" s="12">
        <v>2</v>
      </c>
    </row>
    <row r="14" spans="2:9" ht="15" customHeight="1" x14ac:dyDescent="0.2">
      <c r="B14" t="s">
        <v>43</v>
      </c>
      <c r="C14" s="12">
        <v>487</v>
      </c>
      <c r="D14" s="8">
        <v>6.26</v>
      </c>
      <c r="E14" s="12">
        <v>218</v>
      </c>
      <c r="F14" s="8">
        <v>5.82</v>
      </c>
      <c r="G14" s="12">
        <v>265</v>
      </c>
      <c r="H14" s="8">
        <v>6.64</v>
      </c>
      <c r="I14" s="12">
        <v>3</v>
      </c>
    </row>
    <row r="15" spans="2:9" ht="15" customHeight="1" x14ac:dyDescent="0.2">
      <c r="B15" t="s">
        <v>44</v>
      </c>
      <c r="C15" s="12">
        <v>957</v>
      </c>
      <c r="D15" s="8">
        <v>12.3</v>
      </c>
      <c r="E15" s="12">
        <v>736</v>
      </c>
      <c r="F15" s="8">
        <v>19.64</v>
      </c>
      <c r="G15" s="12">
        <v>218</v>
      </c>
      <c r="H15" s="8">
        <v>5.46</v>
      </c>
      <c r="I15" s="12">
        <v>1</v>
      </c>
    </row>
    <row r="16" spans="2:9" ht="15" customHeight="1" x14ac:dyDescent="0.2">
      <c r="B16" t="s">
        <v>45</v>
      </c>
      <c r="C16" s="12">
        <v>929</v>
      </c>
      <c r="D16" s="8">
        <v>11.94</v>
      </c>
      <c r="E16" s="12">
        <v>657</v>
      </c>
      <c r="F16" s="8">
        <v>17.53</v>
      </c>
      <c r="G16" s="12">
        <v>265</v>
      </c>
      <c r="H16" s="8">
        <v>6.64</v>
      </c>
      <c r="I16" s="12">
        <v>3</v>
      </c>
    </row>
    <row r="17" spans="2:9" ht="15" customHeight="1" x14ac:dyDescent="0.2">
      <c r="B17" t="s">
        <v>46</v>
      </c>
      <c r="C17" s="12">
        <v>290</v>
      </c>
      <c r="D17" s="8">
        <v>3.73</v>
      </c>
      <c r="E17" s="12">
        <v>199</v>
      </c>
      <c r="F17" s="8">
        <v>5.31</v>
      </c>
      <c r="G17" s="12">
        <v>82</v>
      </c>
      <c r="H17" s="8">
        <v>2.06</v>
      </c>
      <c r="I17" s="12">
        <v>2</v>
      </c>
    </row>
    <row r="18" spans="2:9" ht="15" customHeight="1" x14ac:dyDescent="0.2">
      <c r="B18" t="s">
        <v>47</v>
      </c>
      <c r="C18" s="12">
        <v>451</v>
      </c>
      <c r="D18" s="8">
        <v>5.8</v>
      </c>
      <c r="E18" s="12">
        <v>203</v>
      </c>
      <c r="F18" s="8">
        <v>5.42</v>
      </c>
      <c r="G18" s="12">
        <v>245</v>
      </c>
      <c r="H18" s="8">
        <v>6.14</v>
      </c>
      <c r="I18" s="12">
        <v>3</v>
      </c>
    </row>
    <row r="19" spans="2:9" ht="15" customHeight="1" x14ac:dyDescent="0.2">
      <c r="B19" t="s">
        <v>48</v>
      </c>
      <c r="C19" s="12">
        <v>271</v>
      </c>
      <c r="D19" s="8">
        <v>3.48</v>
      </c>
      <c r="E19" s="12">
        <v>61</v>
      </c>
      <c r="F19" s="8">
        <v>1.63</v>
      </c>
      <c r="G19" s="12">
        <v>201</v>
      </c>
      <c r="H19" s="8">
        <v>5.04</v>
      </c>
      <c r="I19" s="12">
        <v>7</v>
      </c>
    </row>
    <row r="20" spans="2:9" ht="15" customHeight="1" x14ac:dyDescent="0.2">
      <c r="B20" s="9" t="s">
        <v>217</v>
      </c>
      <c r="C20" s="12">
        <f>SUM(LTBL_03201[総数／事業所数])</f>
        <v>7782</v>
      </c>
      <c r="E20" s="12">
        <f>SUBTOTAL(109,LTBL_03201[個人／事業所数])</f>
        <v>3748</v>
      </c>
      <c r="G20" s="12">
        <f>SUBTOTAL(109,LTBL_03201[法人／事業所数])</f>
        <v>3990</v>
      </c>
      <c r="I20" s="12">
        <f>SUBTOTAL(109,LTBL_03201[法人以外の団体／事業所数])</f>
        <v>26</v>
      </c>
    </row>
    <row r="21" spans="2:9" ht="15" customHeight="1" x14ac:dyDescent="0.2">
      <c r="E21" s="11">
        <f>LTBL_03201[[#Totals],[個人／事業所数]]/LTBL_03201[[#Totals],[総数／事業所数]]</f>
        <v>0.48162426111539453</v>
      </c>
      <c r="G21" s="11">
        <f>LTBL_03201[[#Totals],[法人／事業所数]]/LTBL_03201[[#Totals],[総数／事業所数]]</f>
        <v>0.51272166538164998</v>
      </c>
      <c r="I21" s="11">
        <f>LTBL_03201[[#Totals],[法人以外の団体／事業所数]]/LTBL_03201[[#Totals],[総数／事業所数]]</f>
        <v>3.3410434335646362E-3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67</v>
      </c>
      <c r="C24" s="12">
        <v>1134</v>
      </c>
      <c r="D24" s="8">
        <v>14.57</v>
      </c>
      <c r="E24" s="12">
        <v>742</v>
      </c>
      <c r="F24" s="8">
        <v>19.8</v>
      </c>
      <c r="G24" s="12">
        <v>391</v>
      </c>
      <c r="H24" s="8">
        <v>9.8000000000000007</v>
      </c>
      <c r="I24" s="12">
        <v>1</v>
      </c>
    </row>
    <row r="25" spans="2:9" ht="15" customHeight="1" x14ac:dyDescent="0.2">
      <c r="B25" t="s">
        <v>70</v>
      </c>
      <c r="C25" s="12">
        <v>882</v>
      </c>
      <c r="D25" s="8">
        <v>11.33</v>
      </c>
      <c r="E25" s="12">
        <v>714</v>
      </c>
      <c r="F25" s="8">
        <v>19.05</v>
      </c>
      <c r="G25" s="12">
        <v>168</v>
      </c>
      <c r="H25" s="8">
        <v>4.21</v>
      </c>
      <c r="I25" s="12">
        <v>0</v>
      </c>
    </row>
    <row r="26" spans="2:9" ht="15" customHeight="1" x14ac:dyDescent="0.2">
      <c r="B26" t="s">
        <v>71</v>
      </c>
      <c r="C26" s="12">
        <v>771</v>
      </c>
      <c r="D26" s="8">
        <v>9.91</v>
      </c>
      <c r="E26" s="12">
        <v>609</v>
      </c>
      <c r="F26" s="8">
        <v>16.25</v>
      </c>
      <c r="G26" s="12">
        <v>161</v>
      </c>
      <c r="H26" s="8">
        <v>4.04</v>
      </c>
      <c r="I26" s="12">
        <v>1</v>
      </c>
    </row>
    <row r="27" spans="2:9" ht="15" customHeight="1" x14ac:dyDescent="0.2">
      <c r="B27" t="s">
        <v>66</v>
      </c>
      <c r="C27" s="12">
        <v>507</v>
      </c>
      <c r="D27" s="8">
        <v>6.52</v>
      </c>
      <c r="E27" s="12">
        <v>222</v>
      </c>
      <c r="F27" s="8">
        <v>5.92</v>
      </c>
      <c r="G27" s="12">
        <v>285</v>
      </c>
      <c r="H27" s="8">
        <v>7.14</v>
      </c>
      <c r="I27" s="12">
        <v>0</v>
      </c>
    </row>
    <row r="28" spans="2:9" ht="15" customHeight="1" x14ac:dyDescent="0.2">
      <c r="B28" t="s">
        <v>57</v>
      </c>
      <c r="C28" s="12">
        <v>350</v>
      </c>
      <c r="D28" s="8">
        <v>4.5</v>
      </c>
      <c r="E28" s="12">
        <v>50</v>
      </c>
      <c r="F28" s="8">
        <v>1.33</v>
      </c>
      <c r="G28" s="12">
        <v>300</v>
      </c>
      <c r="H28" s="8">
        <v>7.52</v>
      </c>
      <c r="I28" s="12">
        <v>0</v>
      </c>
    </row>
    <row r="29" spans="2:9" ht="15" customHeight="1" x14ac:dyDescent="0.2">
      <c r="B29" t="s">
        <v>73</v>
      </c>
      <c r="C29" s="12">
        <v>290</v>
      </c>
      <c r="D29" s="8">
        <v>3.73</v>
      </c>
      <c r="E29" s="12">
        <v>199</v>
      </c>
      <c r="F29" s="8">
        <v>5.31</v>
      </c>
      <c r="G29" s="12">
        <v>82</v>
      </c>
      <c r="H29" s="8">
        <v>2.06</v>
      </c>
      <c r="I29" s="12">
        <v>2</v>
      </c>
    </row>
    <row r="30" spans="2:9" ht="15" customHeight="1" x14ac:dyDescent="0.2">
      <c r="B30" t="s">
        <v>64</v>
      </c>
      <c r="C30" s="12">
        <v>266</v>
      </c>
      <c r="D30" s="8">
        <v>3.42</v>
      </c>
      <c r="E30" s="12">
        <v>161</v>
      </c>
      <c r="F30" s="8">
        <v>4.3</v>
      </c>
      <c r="G30" s="12">
        <v>102</v>
      </c>
      <c r="H30" s="8">
        <v>2.56</v>
      </c>
      <c r="I30" s="12">
        <v>3</v>
      </c>
    </row>
    <row r="31" spans="2:9" ht="15" customHeight="1" x14ac:dyDescent="0.2">
      <c r="B31" t="s">
        <v>63</v>
      </c>
      <c r="C31" s="12">
        <v>248</v>
      </c>
      <c r="D31" s="8">
        <v>3.19</v>
      </c>
      <c r="E31" s="12">
        <v>92</v>
      </c>
      <c r="F31" s="8">
        <v>2.4500000000000002</v>
      </c>
      <c r="G31" s="12">
        <v>156</v>
      </c>
      <c r="H31" s="8">
        <v>3.91</v>
      </c>
      <c r="I31" s="12">
        <v>0</v>
      </c>
    </row>
    <row r="32" spans="2:9" ht="15" customHeight="1" x14ac:dyDescent="0.2">
      <c r="B32" t="s">
        <v>68</v>
      </c>
      <c r="C32" s="12">
        <v>242</v>
      </c>
      <c r="D32" s="8">
        <v>3.11</v>
      </c>
      <c r="E32" s="12">
        <v>147</v>
      </c>
      <c r="F32" s="8">
        <v>3.92</v>
      </c>
      <c r="G32" s="12">
        <v>93</v>
      </c>
      <c r="H32" s="8">
        <v>2.33</v>
      </c>
      <c r="I32" s="12">
        <v>2</v>
      </c>
    </row>
    <row r="33" spans="2:9" ht="15" customHeight="1" x14ac:dyDescent="0.2">
      <c r="B33" t="s">
        <v>74</v>
      </c>
      <c r="C33" s="12">
        <v>239</v>
      </c>
      <c r="D33" s="8">
        <v>3.07</v>
      </c>
      <c r="E33" s="12">
        <v>200</v>
      </c>
      <c r="F33" s="8">
        <v>5.34</v>
      </c>
      <c r="G33" s="12">
        <v>39</v>
      </c>
      <c r="H33" s="8">
        <v>0.98</v>
      </c>
      <c r="I33" s="12">
        <v>0</v>
      </c>
    </row>
    <row r="34" spans="2:9" ht="15" customHeight="1" x14ac:dyDescent="0.2">
      <c r="B34" t="s">
        <v>58</v>
      </c>
      <c r="C34" s="12">
        <v>227</v>
      </c>
      <c r="D34" s="8">
        <v>2.92</v>
      </c>
      <c r="E34" s="12">
        <v>84</v>
      </c>
      <c r="F34" s="8">
        <v>2.2400000000000002</v>
      </c>
      <c r="G34" s="12">
        <v>143</v>
      </c>
      <c r="H34" s="8">
        <v>3.58</v>
      </c>
      <c r="I34" s="12">
        <v>0</v>
      </c>
    </row>
    <row r="35" spans="2:9" ht="15" customHeight="1" x14ac:dyDescent="0.2">
      <c r="B35" t="s">
        <v>59</v>
      </c>
      <c r="C35" s="12">
        <v>227</v>
      </c>
      <c r="D35" s="8">
        <v>2.92</v>
      </c>
      <c r="E35" s="12">
        <v>22</v>
      </c>
      <c r="F35" s="8">
        <v>0.59</v>
      </c>
      <c r="G35" s="12">
        <v>205</v>
      </c>
      <c r="H35" s="8">
        <v>5.14</v>
      </c>
      <c r="I35" s="12">
        <v>0</v>
      </c>
    </row>
    <row r="36" spans="2:9" ht="15" customHeight="1" x14ac:dyDescent="0.2">
      <c r="B36" t="s">
        <v>69</v>
      </c>
      <c r="C36" s="12">
        <v>222</v>
      </c>
      <c r="D36" s="8">
        <v>2.85</v>
      </c>
      <c r="E36" s="12">
        <v>71</v>
      </c>
      <c r="F36" s="8">
        <v>1.89</v>
      </c>
      <c r="G36" s="12">
        <v>149</v>
      </c>
      <c r="H36" s="8">
        <v>3.73</v>
      </c>
      <c r="I36" s="12">
        <v>1</v>
      </c>
    </row>
    <row r="37" spans="2:9" ht="15" customHeight="1" x14ac:dyDescent="0.2">
      <c r="B37" t="s">
        <v>75</v>
      </c>
      <c r="C37" s="12">
        <v>212</v>
      </c>
      <c r="D37" s="8">
        <v>2.72</v>
      </c>
      <c r="E37" s="12">
        <v>3</v>
      </c>
      <c r="F37" s="8">
        <v>0.08</v>
      </c>
      <c r="G37" s="12">
        <v>206</v>
      </c>
      <c r="H37" s="8">
        <v>5.16</v>
      </c>
      <c r="I37" s="12">
        <v>3</v>
      </c>
    </row>
    <row r="38" spans="2:9" ht="15" customHeight="1" x14ac:dyDescent="0.2">
      <c r="B38" t="s">
        <v>62</v>
      </c>
      <c r="C38" s="12">
        <v>168</v>
      </c>
      <c r="D38" s="8">
        <v>2.16</v>
      </c>
      <c r="E38" s="12">
        <v>14</v>
      </c>
      <c r="F38" s="8">
        <v>0.37</v>
      </c>
      <c r="G38" s="12">
        <v>154</v>
      </c>
      <c r="H38" s="8">
        <v>3.86</v>
      </c>
      <c r="I38" s="12">
        <v>0</v>
      </c>
    </row>
    <row r="39" spans="2:9" ht="15" customHeight="1" x14ac:dyDescent="0.2">
      <c r="B39" t="s">
        <v>65</v>
      </c>
      <c r="C39" s="12">
        <v>162</v>
      </c>
      <c r="D39" s="8">
        <v>2.08</v>
      </c>
      <c r="E39" s="12">
        <v>81</v>
      </c>
      <c r="F39" s="8">
        <v>2.16</v>
      </c>
      <c r="G39" s="12">
        <v>81</v>
      </c>
      <c r="H39" s="8">
        <v>2.0299999999999998</v>
      </c>
      <c r="I39" s="12">
        <v>0</v>
      </c>
    </row>
    <row r="40" spans="2:9" ht="15" customHeight="1" x14ac:dyDescent="0.2">
      <c r="B40" t="s">
        <v>77</v>
      </c>
      <c r="C40" s="12">
        <v>138</v>
      </c>
      <c r="D40" s="8">
        <v>1.77</v>
      </c>
      <c r="E40" s="12">
        <v>14</v>
      </c>
      <c r="F40" s="8">
        <v>0.37</v>
      </c>
      <c r="G40" s="12">
        <v>124</v>
      </c>
      <c r="H40" s="8">
        <v>3.11</v>
      </c>
      <c r="I40" s="12">
        <v>0</v>
      </c>
    </row>
    <row r="41" spans="2:9" ht="15" customHeight="1" x14ac:dyDescent="0.2">
      <c r="B41" t="s">
        <v>61</v>
      </c>
      <c r="C41" s="12">
        <v>112</v>
      </c>
      <c r="D41" s="8">
        <v>1.44</v>
      </c>
      <c r="E41" s="12">
        <v>7</v>
      </c>
      <c r="F41" s="8">
        <v>0.19</v>
      </c>
      <c r="G41" s="12">
        <v>105</v>
      </c>
      <c r="H41" s="8">
        <v>2.63</v>
      </c>
      <c r="I41" s="12">
        <v>0</v>
      </c>
    </row>
    <row r="42" spans="2:9" ht="15" customHeight="1" x14ac:dyDescent="0.2">
      <c r="B42" t="s">
        <v>78</v>
      </c>
      <c r="C42" s="12">
        <v>111</v>
      </c>
      <c r="D42" s="8">
        <v>1.43</v>
      </c>
      <c r="E42" s="12">
        <v>12</v>
      </c>
      <c r="F42" s="8">
        <v>0.32</v>
      </c>
      <c r="G42" s="12">
        <v>99</v>
      </c>
      <c r="H42" s="8">
        <v>2.48</v>
      </c>
      <c r="I42" s="12">
        <v>0</v>
      </c>
    </row>
    <row r="43" spans="2:9" ht="15" customHeight="1" x14ac:dyDescent="0.2">
      <c r="B43" t="s">
        <v>72</v>
      </c>
      <c r="C43" s="12">
        <v>104</v>
      </c>
      <c r="D43" s="8">
        <v>1.34</v>
      </c>
      <c r="E43" s="12">
        <v>34</v>
      </c>
      <c r="F43" s="8">
        <v>0.91</v>
      </c>
      <c r="G43" s="12">
        <v>69</v>
      </c>
      <c r="H43" s="8">
        <v>1.73</v>
      </c>
      <c r="I43" s="12">
        <v>0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124</v>
      </c>
      <c r="C47" s="12">
        <v>778</v>
      </c>
      <c r="D47" s="8">
        <v>10</v>
      </c>
      <c r="E47" s="12">
        <v>601</v>
      </c>
      <c r="F47" s="8">
        <v>16.04</v>
      </c>
      <c r="G47" s="12">
        <v>177</v>
      </c>
      <c r="H47" s="8">
        <v>4.4400000000000004</v>
      </c>
      <c r="I47" s="12">
        <v>0</v>
      </c>
    </row>
    <row r="48" spans="2:9" ht="15" customHeight="1" x14ac:dyDescent="0.2">
      <c r="B48" t="s">
        <v>132</v>
      </c>
      <c r="C48" s="12">
        <v>365</v>
      </c>
      <c r="D48" s="8">
        <v>4.6900000000000004</v>
      </c>
      <c r="E48" s="12">
        <v>312</v>
      </c>
      <c r="F48" s="8">
        <v>8.32</v>
      </c>
      <c r="G48" s="12">
        <v>52</v>
      </c>
      <c r="H48" s="8">
        <v>1.3</v>
      </c>
      <c r="I48" s="12">
        <v>1</v>
      </c>
    </row>
    <row r="49" spans="2:9" ht="15" customHeight="1" x14ac:dyDescent="0.2">
      <c r="B49" t="s">
        <v>128</v>
      </c>
      <c r="C49" s="12">
        <v>237</v>
      </c>
      <c r="D49" s="8">
        <v>3.05</v>
      </c>
      <c r="E49" s="12">
        <v>190</v>
      </c>
      <c r="F49" s="8">
        <v>5.07</v>
      </c>
      <c r="G49" s="12">
        <v>47</v>
      </c>
      <c r="H49" s="8">
        <v>1.18</v>
      </c>
      <c r="I49" s="12">
        <v>0</v>
      </c>
    </row>
    <row r="50" spans="2:9" ht="15" customHeight="1" x14ac:dyDescent="0.2">
      <c r="B50" t="s">
        <v>131</v>
      </c>
      <c r="C50" s="12">
        <v>224</v>
      </c>
      <c r="D50" s="8">
        <v>2.88</v>
      </c>
      <c r="E50" s="12">
        <v>210</v>
      </c>
      <c r="F50" s="8">
        <v>5.6</v>
      </c>
      <c r="G50" s="12">
        <v>14</v>
      </c>
      <c r="H50" s="8">
        <v>0.35</v>
      </c>
      <c r="I50" s="12">
        <v>0</v>
      </c>
    </row>
    <row r="51" spans="2:9" ht="15" customHeight="1" x14ac:dyDescent="0.2">
      <c r="B51" t="s">
        <v>129</v>
      </c>
      <c r="C51" s="12">
        <v>200</v>
      </c>
      <c r="D51" s="8">
        <v>2.57</v>
      </c>
      <c r="E51" s="12">
        <v>187</v>
      </c>
      <c r="F51" s="8">
        <v>4.99</v>
      </c>
      <c r="G51" s="12">
        <v>13</v>
      </c>
      <c r="H51" s="8">
        <v>0.33</v>
      </c>
      <c r="I51" s="12">
        <v>0</v>
      </c>
    </row>
    <row r="52" spans="2:9" ht="15" customHeight="1" x14ac:dyDescent="0.2">
      <c r="B52" t="s">
        <v>133</v>
      </c>
      <c r="C52" s="12">
        <v>194</v>
      </c>
      <c r="D52" s="8">
        <v>2.4900000000000002</v>
      </c>
      <c r="E52" s="12">
        <v>150</v>
      </c>
      <c r="F52" s="8">
        <v>4</v>
      </c>
      <c r="G52" s="12">
        <v>44</v>
      </c>
      <c r="H52" s="8">
        <v>1.1000000000000001</v>
      </c>
      <c r="I52" s="12">
        <v>0</v>
      </c>
    </row>
    <row r="53" spans="2:9" ht="15" customHeight="1" x14ac:dyDescent="0.2">
      <c r="B53" t="s">
        <v>127</v>
      </c>
      <c r="C53" s="12">
        <v>190</v>
      </c>
      <c r="D53" s="8">
        <v>2.44</v>
      </c>
      <c r="E53" s="12">
        <v>148</v>
      </c>
      <c r="F53" s="8">
        <v>3.95</v>
      </c>
      <c r="G53" s="12">
        <v>42</v>
      </c>
      <c r="H53" s="8">
        <v>1.05</v>
      </c>
      <c r="I53" s="12">
        <v>0</v>
      </c>
    </row>
    <row r="54" spans="2:9" ht="15" customHeight="1" x14ac:dyDescent="0.2">
      <c r="B54" t="s">
        <v>123</v>
      </c>
      <c r="C54" s="12">
        <v>182</v>
      </c>
      <c r="D54" s="8">
        <v>2.34</v>
      </c>
      <c r="E54" s="12">
        <v>59</v>
      </c>
      <c r="F54" s="8">
        <v>1.57</v>
      </c>
      <c r="G54" s="12">
        <v>122</v>
      </c>
      <c r="H54" s="8">
        <v>3.06</v>
      </c>
      <c r="I54" s="12">
        <v>1</v>
      </c>
    </row>
    <row r="55" spans="2:9" ht="15" customHeight="1" x14ac:dyDescent="0.2">
      <c r="B55" t="s">
        <v>125</v>
      </c>
      <c r="C55" s="12">
        <v>161</v>
      </c>
      <c r="D55" s="8">
        <v>2.0699999999999998</v>
      </c>
      <c r="E55" s="12">
        <v>46</v>
      </c>
      <c r="F55" s="8">
        <v>1.23</v>
      </c>
      <c r="G55" s="12">
        <v>114</v>
      </c>
      <c r="H55" s="8">
        <v>2.86</v>
      </c>
      <c r="I55" s="12">
        <v>0</v>
      </c>
    </row>
    <row r="56" spans="2:9" ht="15" customHeight="1" x14ac:dyDescent="0.2">
      <c r="B56" t="s">
        <v>134</v>
      </c>
      <c r="C56" s="12">
        <v>161</v>
      </c>
      <c r="D56" s="8">
        <v>2.0699999999999998</v>
      </c>
      <c r="E56" s="12">
        <v>136</v>
      </c>
      <c r="F56" s="8">
        <v>3.63</v>
      </c>
      <c r="G56" s="12">
        <v>25</v>
      </c>
      <c r="H56" s="8">
        <v>0.63</v>
      </c>
      <c r="I56" s="12">
        <v>0</v>
      </c>
    </row>
    <row r="57" spans="2:9" ht="15" customHeight="1" x14ac:dyDescent="0.2">
      <c r="B57" t="s">
        <v>122</v>
      </c>
      <c r="C57" s="12">
        <v>148</v>
      </c>
      <c r="D57" s="8">
        <v>1.9</v>
      </c>
      <c r="E57" s="12">
        <v>90</v>
      </c>
      <c r="F57" s="8">
        <v>2.4</v>
      </c>
      <c r="G57" s="12">
        <v>58</v>
      </c>
      <c r="H57" s="8">
        <v>1.45</v>
      </c>
      <c r="I57" s="12">
        <v>0</v>
      </c>
    </row>
    <row r="58" spans="2:9" ht="15" customHeight="1" x14ac:dyDescent="0.2">
      <c r="B58" t="s">
        <v>121</v>
      </c>
      <c r="C58" s="12">
        <v>136</v>
      </c>
      <c r="D58" s="8">
        <v>1.75</v>
      </c>
      <c r="E58" s="12">
        <v>39</v>
      </c>
      <c r="F58" s="8">
        <v>1.04</v>
      </c>
      <c r="G58" s="12">
        <v>97</v>
      </c>
      <c r="H58" s="8">
        <v>2.4300000000000002</v>
      </c>
      <c r="I58" s="12">
        <v>0</v>
      </c>
    </row>
    <row r="59" spans="2:9" ht="15" customHeight="1" x14ac:dyDescent="0.2">
      <c r="B59" t="s">
        <v>130</v>
      </c>
      <c r="C59" s="12">
        <v>130</v>
      </c>
      <c r="D59" s="8">
        <v>1.67</v>
      </c>
      <c r="E59" s="12">
        <v>55</v>
      </c>
      <c r="F59" s="8">
        <v>1.47</v>
      </c>
      <c r="G59" s="12">
        <v>75</v>
      </c>
      <c r="H59" s="8">
        <v>1.88</v>
      </c>
      <c r="I59" s="12">
        <v>0</v>
      </c>
    </row>
    <row r="60" spans="2:9" ht="15" customHeight="1" x14ac:dyDescent="0.2">
      <c r="B60" t="s">
        <v>136</v>
      </c>
      <c r="C60" s="12">
        <v>106</v>
      </c>
      <c r="D60" s="8">
        <v>1.36</v>
      </c>
      <c r="E60" s="12">
        <v>77</v>
      </c>
      <c r="F60" s="8">
        <v>2.0499999999999998</v>
      </c>
      <c r="G60" s="12">
        <v>29</v>
      </c>
      <c r="H60" s="8">
        <v>0.73</v>
      </c>
      <c r="I60" s="12">
        <v>0</v>
      </c>
    </row>
    <row r="61" spans="2:9" ht="15" customHeight="1" x14ac:dyDescent="0.2">
      <c r="B61" t="s">
        <v>135</v>
      </c>
      <c r="C61" s="12">
        <v>101</v>
      </c>
      <c r="D61" s="8">
        <v>1.3</v>
      </c>
      <c r="E61" s="12">
        <v>32</v>
      </c>
      <c r="F61" s="8">
        <v>0.85</v>
      </c>
      <c r="G61" s="12">
        <v>69</v>
      </c>
      <c r="H61" s="8">
        <v>1.73</v>
      </c>
      <c r="I61" s="12">
        <v>0</v>
      </c>
    </row>
    <row r="62" spans="2:9" ht="15" customHeight="1" x14ac:dyDescent="0.2">
      <c r="B62" t="s">
        <v>117</v>
      </c>
      <c r="C62" s="12">
        <v>97</v>
      </c>
      <c r="D62" s="8">
        <v>1.25</v>
      </c>
      <c r="E62" s="12">
        <v>11</v>
      </c>
      <c r="F62" s="8">
        <v>0.28999999999999998</v>
      </c>
      <c r="G62" s="12">
        <v>86</v>
      </c>
      <c r="H62" s="8">
        <v>2.16</v>
      </c>
      <c r="I62" s="12">
        <v>0</v>
      </c>
    </row>
    <row r="63" spans="2:9" ht="15" customHeight="1" x14ac:dyDescent="0.2">
      <c r="B63" t="s">
        <v>126</v>
      </c>
      <c r="C63" s="12">
        <v>96</v>
      </c>
      <c r="D63" s="8">
        <v>1.23</v>
      </c>
      <c r="E63" s="12">
        <v>77</v>
      </c>
      <c r="F63" s="8">
        <v>2.0499999999999998</v>
      </c>
      <c r="G63" s="12">
        <v>19</v>
      </c>
      <c r="H63" s="8">
        <v>0.48</v>
      </c>
      <c r="I63" s="12">
        <v>0</v>
      </c>
    </row>
    <row r="64" spans="2:9" ht="15" customHeight="1" x14ac:dyDescent="0.2">
      <c r="B64" t="s">
        <v>120</v>
      </c>
      <c r="C64" s="12">
        <v>93</v>
      </c>
      <c r="D64" s="8">
        <v>1.2</v>
      </c>
      <c r="E64" s="12">
        <v>43</v>
      </c>
      <c r="F64" s="8">
        <v>1.1499999999999999</v>
      </c>
      <c r="G64" s="12">
        <v>50</v>
      </c>
      <c r="H64" s="8">
        <v>1.25</v>
      </c>
      <c r="I64" s="12">
        <v>0</v>
      </c>
    </row>
    <row r="65" spans="2:9" ht="15" customHeight="1" x14ac:dyDescent="0.2">
      <c r="B65" t="s">
        <v>137</v>
      </c>
      <c r="C65" s="12">
        <v>91</v>
      </c>
      <c r="D65" s="8">
        <v>1.17</v>
      </c>
      <c r="E65" s="12">
        <v>0</v>
      </c>
      <c r="F65" s="8">
        <v>0</v>
      </c>
      <c r="G65" s="12">
        <v>90</v>
      </c>
      <c r="H65" s="8">
        <v>2.2599999999999998</v>
      </c>
      <c r="I65" s="12">
        <v>1</v>
      </c>
    </row>
    <row r="66" spans="2:9" ht="15" customHeight="1" x14ac:dyDescent="0.2">
      <c r="B66" t="s">
        <v>115</v>
      </c>
      <c r="C66" s="12">
        <v>89</v>
      </c>
      <c r="D66" s="8">
        <v>1.1399999999999999</v>
      </c>
      <c r="E66" s="12">
        <v>16</v>
      </c>
      <c r="F66" s="8">
        <v>0.43</v>
      </c>
      <c r="G66" s="12">
        <v>73</v>
      </c>
      <c r="H66" s="8">
        <v>1.83</v>
      </c>
      <c r="I66" s="12">
        <v>0</v>
      </c>
    </row>
    <row r="67" spans="2:9" ht="15" customHeight="1" x14ac:dyDescent="0.2">
      <c r="B67" t="s">
        <v>116</v>
      </c>
      <c r="C67" s="12">
        <v>89</v>
      </c>
      <c r="D67" s="8">
        <v>1.1399999999999999</v>
      </c>
      <c r="E67" s="12">
        <v>22</v>
      </c>
      <c r="F67" s="8">
        <v>0.59</v>
      </c>
      <c r="G67" s="12">
        <v>67</v>
      </c>
      <c r="H67" s="8">
        <v>1.68</v>
      </c>
      <c r="I67" s="12">
        <v>0</v>
      </c>
    </row>
    <row r="69" spans="2:9" ht="15" customHeight="1" x14ac:dyDescent="0.2">
      <c r="B69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2FD6-91C3-4477-B233-00AB0DAA8CFA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222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2</v>
      </c>
      <c r="D5" s="8">
        <v>0.14000000000000001</v>
      </c>
      <c r="E5" s="12">
        <v>0</v>
      </c>
      <c r="F5" s="8">
        <v>0</v>
      </c>
      <c r="G5" s="12">
        <v>2</v>
      </c>
      <c r="H5" s="8">
        <v>0.38</v>
      </c>
      <c r="I5" s="12">
        <v>0</v>
      </c>
    </row>
    <row r="6" spans="2:9" ht="15" customHeight="1" x14ac:dyDescent="0.2">
      <c r="B6" t="s">
        <v>35</v>
      </c>
      <c r="C6" s="12">
        <v>152</v>
      </c>
      <c r="D6" s="8">
        <v>10.57</v>
      </c>
      <c r="E6" s="12">
        <v>70</v>
      </c>
      <c r="F6" s="8">
        <v>7.92</v>
      </c>
      <c r="G6" s="12">
        <v>82</v>
      </c>
      <c r="H6" s="8">
        <v>15.68</v>
      </c>
      <c r="I6" s="12">
        <v>0</v>
      </c>
    </row>
    <row r="7" spans="2:9" ht="15" customHeight="1" x14ac:dyDescent="0.2">
      <c r="B7" t="s">
        <v>36</v>
      </c>
      <c r="C7" s="12">
        <v>88</v>
      </c>
      <c r="D7" s="8">
        <v>6.12</v>
      </c>
      <c r="E7" s="12">
        <v>41</v>
      </c>
      <c r="F7" s="8">
        <v>4.6399999999999997</v>
      </c>
      <c r="G7" s="12">
        <v>47</v>
      </c>
      <c r="H7" s="8">
        <v>8.99</v>
      </c>
      <c r="I7" s="12">
        <v>0</v>
      </c>
    </row>
    <row r="8" spans="2:9" ht="15" customHeight="1" x14ac:dyDescent="0.2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10</v>
      </c>
      <c r="D9" s="8">
        <v>0.7</v>
      </c>
      <c r="E9" s="12">
        <v>3</v>
      </c>
      <c r="F9" s="8">
        <v>0.34</v>
      </c>
      <c r="G9" s="12">
        <v>7</v>
      </c>
      <c r="H9" s="8">
        <v>1.34</v>
      </c>
      <c r="I9" s="12">
        <v>0</v>
      </c>
    </row>
    <row r="10" spans="2:9" ht="15" customHeight="1" x14ac:dyDescent="0.2">
      <c r="B10" t="s">
        <v>39</v>
      </c>
      <c r="C10" s="12">
        <v>18</v>
      </c>
      <c r="D10" s="8">
        <v>1.25</v>
      </c>
      <c r="E10" s="12">
        <v>1</v>
      </c>
      <c r="F10" s="8">
        <v>0.11</v>
      </c>
      <c r="G10" s="12">
        <v>17</v>
      </c>
      <c r="H10" s="8">
        <v>3.25</v>
      </c>
      <c r="I10" s="12">
        <v>0</v>
      </c>
    </row>
    <row r="11" spans="2:9" ht="15" customHeight="1" x14ac:dyDescent="0.2">
      <c r="B11" t="s">
        <v>40</v>
      </c>
      <c r="C11" s="12">
        <v>381</v>
      </c>
      <c r="D11" s="8">
        <v>26.5</v>
      </c>
      <c r="E11" s="12">
        <v>218</v>
      </c>
      <c r="F11" s="8">
        <v>24.66</v>
      </c>
      <c r="G11" s="12">
        <v>161</v>
      </c>
      <c r="H11" s="8">
        <v>30.78</v>
      </c>
      <c r="I11" s="12">
        <v>2</v>
      </c>
    </row>
    <row r="12" spans="2:9" ht="15" customHeight="1" x14ac:dyDescent="0.2">
      <c r="B12" t="s">
        <v>41</v>
      </c>
      <c r="C12" s="12">
        <v>17</v>
      </c>
      <c r="D12" s="8">
        <v>1.18</v>
      </c>
      <c r="E12" s="12">
        <v>3</v>
      </c>
      <c r="F12" s="8">
        <v>0.34</v>
      </c>
      <c r="G12" s="12">
        <v>14</v>
      </c>
      <c r="H12" s="8">
        <v>2.68</v>
      </c>
      <c r="I12" s="12">
        <v>0</v>
      </c>
    </row>
    <row r="13" spans="2:9" ht="15" customHeight="1" x14ac:dyDescent="0.2">
      <c r="B13" t="s">
        <v>42</v>
      </c>
      <c r="C13" s="12">
        <v>171</v>
      </c>
      <c r="D13" s="8">
        <v>11.89</v>
      </c>
      <c r="E13" s="12">
        <v>115</v>
      </c>
      <c r="F13" s="8">
        <v>13.01</v>
      </c>
      <c r="G13" s="12">
        <v>56</v>
      </c>
      <c r="H13" s="8">
        <v>10.71</v>
      </c>
      <c r="I13" s="12">
        <v>0</v>
      </c>
    </row>
    <row r="14" spans="2:9" ht="15" customHeight="1" x14ac:dyDescent="0.2">
      <c r="B14" t="s">
        <v>43</v>
      </c>
      <c r="C14" s="12">
        <v>49</v>
      </c>
      <c r="D14" s="8">
        <v>3.41</v>
      </c>
      <c r="E14" s="12">
        <v>18</v>
      </c>
      <c r="F14" s="8">
        <v>2.04</v>
      </c>
      <c r="G14" s="12">
        <v>27</v>
      </c>
      <c r="H14" s="8">
        <v>5.16</v>
      </c>
      <c r="I14" s="12">
        <v>0</v>
      </c>
    </row>
    <row r="15" spans="2:9" ht="15" customHeight="1" x14ac:dyDescent="0.2">
      <c r="B15" t="s">
        <v>44</v>
      </c>
      <c r="C15" s="12">
        <v>208</v>
      </c>
      <c r="D15" s="8">
        <v>14.46</v>
      </c>
      <c r="E15" s="12">
        <v>166</v>
      </c>
      <c r="F15" s="8">
        <v>18.78</v>
      </c>
      <c r="G15" s="12">
        <v>40</v>
      </c>
      <c r="H15" s="8">
        <v>7.65</v>
      </c>
      <c r="I15" s="12">
        <v>0</v>
      </c>
    </row>
    <row r="16" spans="2:9" ht="15" customHeight="1" x14ac:dyDescent="0.2">
      <c r="B16" t="s">
        <v>45</v>
      </c>
      <c r="C16" s="12">
        <v>205</v>
      </c>
      <c r="D16" s="8">
        <v>14.26</v>
      </c>
      <c r="E16" s="12">
        <v>174</v>
      </c>
      <c r="F16" s="8">
        <v>19.68</v>
      </c>
      <c r="G16" s="12">
        <v>28</v>
      </c>
      <c r="H16" s="8">
        <v>5.35</v>
      </c>
      <c r="I16" s="12">
        <v>0</v>
      </c>
    </row>
    <row r="17" spans="2:9" ht="15" customHeight="1" x14ac:dyDescent="0.2">
      <c r="B17" t="s">
        <v>46</v>
      </c>
      <c r="C17" s="12">
        <v>46</v>
      </c>
      <c r="D17" s="8">
        <v>3.2</v>
      </c>
      <c r="E17" s="12">
        <v>25</v>
      </c>
      <c r="F17" s="8">
        <v>2.83</v>
      </c>
      <c r="G17" s="12">
        <v>6</v>
      </c>
      <c r="H17" s="8">
        <v>1.1499999999999999</v>
      </c>
      <c r="I17" s="12">
        <v>1</v>
      </c>
    </row>
    <row r="18" spans="2:9" ht="15" customHeight="1" x14ac:dyDescent="0.2">
      <c r="B18" t="s">
        <v>47</v>
      </c>
      <c r="C18" s="12">
        <v>62</v>
      </c>
      <c r="D18" s="8">
        <v>4.3099999999999996</v>
      </c>
      <c r="E18" s="12">
        <v>31</v>
      </c>
      <c r="F18" s="8">
        <v>3.51</v>
      </c>
      <c r="G18" s="12">
        <v>27</v>
      </c>
      <c r="H18" s="8">
        <v>5.16</v>
      </c>
      <c r="I18" s="12">
        <v>0</v>
      </c>
    </row>
    <row r="19" spans="2:9" ht="15" customHeight="1" x14ac:dyDescent="0.2">
      <c r="B19" t="s">
        <v>48</v>
      </c>
      <c r="C19" s="12">
        <v>29</v>
      </c>
      <c r="D19" s="8">
        <v>2.02</v>
      </c>
      <c r="E19" s="12">
        <v>19</v>
      </c>
      <c r="F19" s="8">
        <v>2.15</v>
      </c>
      <c r="G19" s="12">
        <v>9</v>
      </c>
      <c r="H19" s="8">
        <v>1.72</v>
      </c>
      <c r="I19" s="12">
        <v>0</v>
      </c>
    </row>
    <row r="20" spans="2:9" ht="15" customHeight="1" x14ac:dyDescent="0.2">
      <c r="B20" s="9" t="s">
        <v>217</v>
      </c>
      <c r="C20" s="12">
        <f>SUM(LTBL_03202[総数／事業所数])</f>
        <v>1438</v>
      </c>
      <c r="E20" s="12">
        <f>SUBTOTAL(109,LTBL_03202[個人／事業所数])</f>
        <v>884</v>
      </c>
      <c r="G20" s="12">
        <f>SUBTOTAL(109,LTBL_03202[法人／事業所数])</f>
        <v>523</v>
      </c>
      <c r="I20" s="12">
        <f>SUBTOTAL(109,LTBL_03202[法人以外の団体／事業所数])</f>
        <v>3</v>
      </c>
    </row>
    <row r="21" spans="2:9" ht="15" customHeight="1" x14ac:dyDescent="0.2">
      <c r="E21" s="11">
        <f>LTBL_03202[[#Totals],[個人／事業所数]]/LTBL_03202[[#Totals],[総数／事業所数]]</f>
        <v>0.61474269819193328</v>
      </c>
      <c r="G21" s="11">
        <f>LTBL_03202[[#Totals],[法人／事業所数]]/LTBL_03202[[#Totals],[総数／事業所数]]</f>
        <v>0.36369958275382475</v>
      </c>
      <c r="I21" s="11">
        <f>LTBL_03202[[#Totals],[法人以外の団体／事業所数]]/LTBL_03202[[#Totals],[総数／事業所数]]</f>
        <v>2.086230876216968E-3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70</v>
      </c>
      <c r="C24" s="12">
        <v>177</v>
      </c>
      <c r="D24" s="8">
        <v>12.31</v>
      </c>
      <c r="E24" s="12">
        <v>151</v>
      </c>
      <c r="F24" s="8">
        <v>17.079999999999998</v>
      </c>
      <c r="G24" s="12">
        <v>26</v>
      </c>
      <c r="H24" s="8">
        <v>4.97</v>
      </c>
      <c r="I24" s="12">
        <v>0</v>
      </c>
    </row>
    <row r="25" spans="2:9" ht="15" customHeight="1" x14ac:dyDescent="0.2">
      <c r="B25" t="s">
        <v>71</v>
      </c>
      <c r="C25" s="12">
        <v>177</v>
      </c>
      <c r="D25" s="8">
        <v>12.31</v>
      </c>
      <c r="E25" s="12">
        <v>163</v>
      </c>
      <c r="F25" s="8">
        <v>18.440000000000001</v>
      </c>
      <c r="G25" s="12">
        <v>14</v>
      </c>
      <c r="H25" s="8">
        <v>2.68</v>
      </c>
      <c r="I25" s="12">
        <v>0</v>
      </c>
    </row>
    <row r="26" spans="2:9" ht="15" customHeight="1" x14ac:dyDescent="0.2">
      <c r="B26" t="s">
        <v>67</v>
      </c>
      <c r="C26" s="12">
        <v>148</v>
      </c>
      <c r="D26" s="8">
        <v>10.29</v>
      </c>
      <c r="E26" s="12">
        <v>112</v>
      </c>
      <c r="F26" s="8">
        <v>12.67</v>
      </c>
      <c r="G26" s="12">
        <v>36</v>
      </c>
      <c r="H26" s="8">
        <v>6.88</v>
      </c>
      <c r="I26" s="12">
        <v>0</v>
      </c>
    </row>
    <row r="27" spans="2:9" ht="15" customHeight="1" x14ac:dyDescent="0.2">
      <c r="B27" t="s">
        <v>66</v>
      </c>
      <c r="C27" s="12">
        <v>115</v>
      </c>
      <c r="D27" s="8">
        <v>8</v>
      </c>
      <c r="E27" s="12">
        <v>67</v>
      </c>
      <c r="F27" s="8">
        <v>7.58</v>
      </c>
      <c r="G27" s="12">
        <v>48</v>
      </c>
      <c r="H27" s="8">
        <v>9.18</v>
      </c>
      <c r="I27" s="12">
        <v>0</v>
      </c>
    </row>
    <row r="28" spans="2:9" ht="15" customHeight="1" x14ac:dyDescent="0.2">
      <c r="B28" t="s">
        <v>64</v>
      </c>
      <c r="C28" s="12">
        <v>95</v>
      </c>
      <c r="D28" s="8">
        <v>6.61</v>
      </c>
      <c r="E28" s="12">
        <v>70</v>
      </c>
      <c r="F28" s="8">
        <v>7.92</v>
      </c>
      <c r="G28" s="12">
        <v>23</v>
      </c>
      <c r="H28" s="8">
        <v>4.4000000000000004</v>
      </c>
      <c r="I28" s="12">
        <v>2</v>
      </c>
    </row>
    <row r="29" spans="2:9" ht="15" customHeight="1" x14ac:dyDescent="0.2">
      <c r="B29" t="s">
        <v>57</v>
      </c>
      <c r="C29" s="12">
        <v>66</v>
      </c>
      <c r="D29" s="8">
        <v>4.59</v>
      </c>
      <c r="E29" s="12">
        <v>20</v>
      </c>
      <c r="F29" s="8">
        <v>2.2599999999999998</v>
      </c>
      <c r="G29" s="12">
        <v>46</v>
      </c>
      <c r="H29" s="8">
        <v>8.8000000000000007</v>
      </c>
      <c r="I29" s="12">
        <v>0</v>
      </c>
    </row>
    <row r="30" spans="2:9" ht="15" customHeight="1" x14ac:dyDescent="0.2">
      <c r="B30" t="s">
        <v>58</v>
      </c>
      <c r="C30" s="12">
        <v>50</v>
      </c>
      <c r="D30" s="8">
        <v>3.48</v>
      </c>
      <c r="E30" s="12">
        <v>37</v>
      </c>
      <c r="F30" s="8">
        <v>4.1900000000000004</v>
      </c>
      <c r="G30" s="12">
        <v>13</v>
      </c>
      <c r="H30" s="8">
        <v>2.4900000000000002</v>
      </c>
      <c r="I30" s="12">
        <v>0</v>
      </c>
    </row>
    <row r="31" spans="2:9" ht="15" customHeight="1" x14ac:dyDescent="0.2">
      <c r="B31" t="s">
        <v>73</v>
      </c>
      <c r="C31" s="12">
        <v>46</v>
      </c>
      <c r="D31" s="8">
        <v>3.2</v>
      </c>
      <c r="E31" s="12">
        <v>25</v>
      </c>
      <c r="F31" s="8">
        <v>2.83</v>
      </c>
      <c r="G31" s="12">
        <v>6</v>
      </c>
      <c r="H31" s="8">
        <v>1.1499999999999999</v>
      </c>
      <c r="I31" s="12">
        <v>1</v>
      </c>
    </row>
    <row r="32" spans="2:9" ht="15" customHeight="1" x14ac:dyDescent="0.2">
      <c r="B32" t="s">
        <v>65</v>
      </c>
      <c r="C32" s="12">
        <v>44</v>
      </c>
      <c r="D32" s="8">
        <v>3.06</v>
      </c>
      <c r="E32" s="12">
        <v>30</v>
      </c>
      <c r="F32" s="8">
        <v>3.39</v>
      </c>
      <c r="G32" s="12">
        <v>14</v>
      </c>
      <c r="H32" s="8">
        <v>2.68</v>
      </c>
      <c r="I32" s="12">
        <v>0</v>
      </c>
    </row>
    <row r="33" spans="2:9" ht="15" customHeight="1" x14ac:dyDescent="0.2">
      <c r="B33" t="s">
        <v>63</v>
      </c>
      <c r="C33" s="12">
        <v>43</v>
      </c>
      <c r="D33" s="8">
        <v>2.99</v>
      </c>
      <c r="E33" s="12">
        <v>26</v>
      </c>
      <c r="F33" s="8">
        <v>2.94</v>
      </c>
      <c r="G33" s="12">
        <v>17</v>
      </c>
      <c r="H33" s="8">
        <v>3.25</v>
      </c>
      <c r="I33" s="12">
        <v>0</v>
      </c>
    </row>
    <row r="34" spans="2:9" ht="15" customHeight="1" x14ac:dyDescent="0.2">
      <c r="B34" t="s">
        <v>60</v>
      </c>
      <c r="C34" s="12">
        <v>42</v>
      </c>
      <c r="D34" s="8">
        <v>2.92</v>
      </c>
      <c r="E34" s="12">
        <v>17</v>
      </c>
      <c r="F34" s="8">
        <v>1.92</v>
      </c>
      <c r="G34" s="12">
        <v>25</v>
      </c>
      <c r="H34" s="8">
        <v>4.78</v>
      </c>
      <c r="I34" s="12">
        <v>0</v>
      </c>
    </row>
    <row r="35" spans="2:9" ht="15" customHeight="1" x14ac:dyDescent="0.2">
      <c r="B35" t="s">
        <v>59</v>
      </c>
      <c r="C35" s="12">
        <v>36</v>
      </c>
      <c r="D35" s="8">
        <v>2.5</v>
      </c>
      <c r="E35" s="12">
        <v>13</v>
      </c>
      <c r="F35" s="8">
        <v>1.47</v>
      </c>
      <c r="G35" s="12">
        <v>23</v>
      </c>
      <c r="H35" s="8">
        <v>4.4000000000000004</v>
      </c>
      <c r="I35" s="12">
        <v>0</v>
      </c>
    </row>
    <row r="36" spans="2:9" ht="15" customHeight="1" x14ac:dyDescent="0.2">
      <c r="B36" t="s">
        <v>74</v>
      </c>
      <c r="C36" s="12">
        <v>35</v>
      </c>
      <c r="D36" s="8">
        <v>2.4300000000000002</v>
      </c>
      <c r="E36" s="12">
        <v>29</v>
      </c>
      <c r="F36" s="8">
        <v>3.28</v>
      </c>
      <c r="G36" s="12">
        <v>5</v>
      </c>
      <c r="H36" s="8">
        <v>0.96</v>
      </c>
      <c r="I36" s="12">
        <v>0</v>
      </c>
    </row>
    <row r="37" spans="2:9" ht="15" customHeight="1" x14ac:dyDescent="0.2">
      <c r="B37" t="s">
        <v>69</v>
      </c>
      <c r="C37" s="12">
        <v>33</v>
      </c>
      <c r="D37" s="8">
        <v>2.29</v>
      </c>
      <c r="E37" s="12">
        <v>6</v>
      </c>
      <c r="F37" s="8">
        <v>0.68</v>
      </c>
      <c r="G37" s="12">
        <v>24</v>
      </c>
      <c r="H37" s="8">
        <v>4.59</v>
      </c>
      <c r="I37" s="12">
        <v>0</v>
      </c>
    </row>
    <row r="38" spans="2:9" ht="15" customHeight="1" x14ac:dyDescent="0.2">
      <c r="B38" t="s">
        <v>75</v>
      </c>
      <c r="C38" s="12">
        <v>27</v>
      </c>
      <c r="D38" s="8">
        <v>1.88</v>
      </c>
      <c r="E38" s="12">
        <v>2</v>
      </c>
      <c r="F38" s="8">
        <v>0.23</v>
      </c>
      <c r="G38" s="12">
        <v>22</v>
      </c>
      <c r="H38" s="8">
        <v>4.21</v>
      </c>
      <c r="I38" s="12">
        <v>0</v>
      </c>
    </row>
    <row r="39" spans="2:9" ht="15" customHeight="1" x14ac:dyDescent="0.2">
      <c r="B39" t="s">
        <v>61</v>
      </c>
      <c r="C39" s="12">
        <v>23</v>
      </c>
      <c r="D39" s="8">
        <v>1.6</v>
      </c>
      <c r="E39" s="12">
        <v>7</v>
      </c>
      <c r="F39" s="8">
        <v>0.79</v>
      </c>
      <c r="G39" s="12">
        <v>16</v>
      </c>
      <c r="H39" s="8">
        <v>3.06</v>
      </c>
      <c r="I39" s="12">
        <v>0</v>
      </c>
    </row>
    <row r="40" spans="2:9" ht="15" customHeight="1" x14ac:dyDescent="0.2">
      <c r="B40" t="s">
        <v>81</v>
      </c>
      <c r="C40" s="12">
        <v>22</v>
      </c>
      <c r="D40" s="8">
        <v>1.53</v>
      </c>
      <c r="E40" s="12">
        <v>12</v>
      </c>
      <c r="F40" s="8">
        <v>1.36</v>
      </c>
      <c r="G40" s="12">
        <v>10</v>
      </c>
      <c r="H40" s="8">
        <v>1.91</v>
      </c>
      <c r="I40" s="12">
        <v>0</v>
      </c>
    </row>
    <row r="41" spans="2:9" ht="15" customHeight="1" x14ac:dyDescent="0.2">
      <c r="B41" t="s">
        <v>80</v>
      </c>
      <c r="C41" s="12">
        <v>17</v>
      </c>
      <c r="D41" s="8">
        <v>1.18</v>
      </c>
      <c r="E41" s="12">
        <v>3</v>
      </c>
      <c r="F41" s="8">
        <v>0.34</v>
      </c>
      <c r="G41" s="12">
        <v>14</v>
      </c>
      <c r="H41" s="8">
        <v>2.68</v>
      </c>
      <c r="I41" s="12">
        <v>0</v>
      </c>
    </row>
    <row r="42" spans="2:9" ht="15" customHeight="1" x14ac:dyDescent="0.2">
      <c r="B42" t="s">
        <v>79</v>
      </c>
      <c r="C42" s="12">
        <v>16</v>
      </c>
      <c r="D42" s="8">
        <v>1.1100000000000001</v>
      </c>
      <c r="E42" s="12">
        <v>8</v>
      </c>
      <c r="F42" s="8">
        <v>0.9</v>
      </c>
      <c r="G42" s="12">
        <v>8</v>
      </c>
      <c r="H42" s="8">
        <v>1.53</v>
      </c>
      <c r="I42" s="12">
        <v>0</v>
      </c>
    </row>
    <row r="43" spans="2:9" ht="15" customHeight="1" x14ac:dyDescent="0.2">
      <c r="B43" t="s">
        <v>72</v>
      </c>
      <c r="C43" s="12">
        <v>16</v>
      </c>
      <c r="D43" s="8">
        <v>1.1100000000000001</v>
      </c>
      <c r="E43" s="12">
        <v>9</v>
      </c>
      <c r="F43" s="8">
        <v>1.02</v>
      </c>
      <c r="G43" s="12">
        <v>7</v>
      </c>
      <c r="H43" s="8">
        <v>1.34</v>
      </c>
      <c r="I43" s="12">
        <v>0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124</v>
      </c>
      <c r="C47" s="12">
        <v>112</v>
      </c>
      <c r="D47" s="8">
        <v>7.79</v>
      </c>
      <c r="E47" s="12">
        <v>94</v>
      </c>
      <c r="F47" s="8">
        <v>10.63</v>
      </c>
      <c r="G47" s="12">
        <v>18</v>
      </c>
      <c r="H47" s="8">
        <v>3.44</v>
      </c>
      <c r="I47" s="12">
        <v>0</v>
      </c>
    </row>
    <row r="48" spans="2:9" ht="15" customHeight="1" x14ac:dyDescent="0.2">
      <c r="B48" t="s">
        <v>132</v>
      </c>
      <c r="C48" s="12">
        <v>88</v>
      </c>
      <c r="D48" s="8">
        <v>6.12</v>
      </c>
      <c r="E48" s="12">
        <v>82</v>
      </c>
      <c r="F48" s="8">
        <v>9.2799999999999994</v>
      </c>
      <c r="G48" s="12">
        <v>6</v>
      </c>
      <c r="H48" s="8">
        <v>1.1499999999999999</v>
      </c>
      <c r="I48" s="12">
        <v>0</v>
      </c>
    </row>
    <row r="49" spans="2:9" ht="15" customHeight="1" x14ac:dyDescent="0.2">
      <c r="B49" t="s">
        <v>131</v>
      </c>
      <c r="C49" s="12">
        <v>69</v>
      </c>
      <c r="D49" s="8">
        <v>4.8</v>
      </c>
      <c r="E49" s="12">
        <v>68</v>
      </c>
      <c r="F49" s="8">
        <v>7.69</v>
      </c>
      <c r="G49" s="12">
        <v>1</v>
      </c>
      <c r="H49" s="8">
        <v>0.19</v>
      </c>
      <c r="I49" s="12">
        <v>0</v>
      </c>
    </row>
    <row r="50" spans="2:9" ht="15" customHeight="1" x14ac:dyDescent="0.2">
      <c r="B50" t="s">
        <v>129</v>
      </c>
      <c r="C50" s="12">
        <v>58</v>
      </c>
      <c r="D50" s="8">
        <v>4.03</v>
      </c>
      <c r="E50" s="12">
        <v>55</v>
      </c>
      <c r="F50" s="8">
        <v>6.22</v>
      </c>
      <c r="G50" s="12">
        <v>3</v>
      </c>
      <c r="H50" s="8">
        <v>0.56999999999999995</v>
      </c>
      <c r="I50" s="12">
        <v>0</v>
      </c>
    </row>
    <row r="51" spans="2:9" ht="15" customHeight="1" x14ac:dyDescent="0.2">
      <c r="B51" t="s">
        <v>122</v>
      </c>
      <c r="C51" s="12">
        <v>40</v>
      </c>
      <c r="D51" s="8">
        <v>2.78</v>
      </c>
      <c r="E51" s="12">
        <v>26</v>
      </c>
      <c r="F51" s="8">
        <v>2.94</v>
      </c>
      <c r="G51" s="12">
        <v>14</v>
      </c>
      <c r="H51" s="8">
        <v>2.68</v>
      </c>
      <c r="I51" s="12">
        <v>0</v>
      </c>
    </row>
    <row r="52" spans="2:9" ht="15" customHeight="1" x14ac:dyDescent="0.2">
      <c r="B52" t="s">
        <v>128</v>
      </c>
      <c r="C52" s="12">
        <v>39</v>
      </c>
      <c r="D52" s="8">
        <v>2.71</v>
      </c>
      <c r="E52" s="12">
        <v>35</v>
      </c>
      <c r="F52" s="8">
        <v>3.96</v>
      </c>
      <c r="G52" s="12">
        <v>4</v>
      </c>
      <c r="H52" s="8">
        <v>0.76</v>
      </c>
      <c r="I52" s="12">
        <v>0</v>
      </c>
    </row>
    <row r="53" spans="2:9" ht="15" customHeight="1" x14ac:dyDescent="0.2">
      <c r="B53" t="s">
        <v>127</v>
      </c>
      <c r="C53" s="12">
        <v>33</v>
      </c>
      <c r="D53" s="8">
        <v>2.29</v>
      </c>
      <c r="E53" s="12">
        <v>28</v>
      </c>
      <c r="F53" s="8">
        <v>3.17</v>
      </c>
      <c r="G53" s="12">
        <v>5</v>
      </c>
      <c r="H53" s="8">
        <v>0.96</v>
      </c>
      <c r="I53" s="12">
        <v>0</v>
      </c>
    </row>
    <row r="54" spans="2:9" ht="15" customHeight="1" x14ac:dyDescent="0.2">
      <c r="B54" t="s">
        <v>119</v>
      </c>
      <c r="C54" s="12">
        <v>30</v>
      </c>
      <c r="D54" s="8">
        <v>2.09</v>
      </c>
      <c r="E54" s="12">
        <v>23</v>
      </c>
      <c r="F54" s="8">
        <v>2.6</v>
      </c>
      <c r="G54" s="12">
        <v>7</v>
      </c>
      <c r="H54" s="8">
        <v>1.34</v>
      </c>
      <c r="I54" s="12">
        <v>0</v>
      </c>
    </row>
    <row r="55" spans="2:9" ht="15" customHeight="1" x14ac:dyDescent="0.2">
      <c r="B55" t="s">
        <v>125</v>
      </c>
      <c r="C55" s="12">
        <v>29</v>
      </c>
      <c r="D55" s="8">
        <v>2.02</v>
      </c>
      <c r="E55" s="12">
        <v>5</v>
      </c>
      <c r="F55" s="8">
        <v>0.56999999999999995</v>
      </c>
      <c r="G55" s="12">
        <v>21</v>
      </c>
      <c r="H55" s="8">
        <v>4.0199999999999996</v>
      </c>
      <c r="I55" s="12">
        <v>0</v>
      </c>
    </row>
    <row r="56" spans="2:9" ht="15" customHeight="1" x14ac:dyDescent="0.2">
      <c r="B56" t="s">
        <v>134</v>
      </c>
      <c r="C56" s="12">
        <v>29</v>
      </c>
      <c r="D56" s="8">
        <v>2.02</v>
      </c>
      <c r="E56" s="12">
        <v>26</v>
      </c>
      <c r="F56" s="8">
        <v>2.94</v>
      </c>
      <c r="G56" s="12">
        <v>3</v>
      </c>
      <c r="H56" s="8">
        <v>0.56999999999999995</v>
      </c>
      <c r="I56" s="12">
        <v>0</v>
      </c>
    </row>
    <row r="57" spans="2:9" ht="15" customHeight="1" x14ac:dyDescent="0.2">
      <c r="B57" t="s">
        <v>138</v>
      </c>
      <c r="C57" s="12">
        <v>24</v>
      </c>
      <c r="D57" s="8">
        <v>1.67</v>
      </c>
      <c r="E57" s="12">
        <v>5</v>
      </c>
      <c r="F57" s="8">
        <v>0.56999999999999995</v>
      </c>
      <c r="G57" s="12">
        <v>19</v>
      </c>
      <c r="H57" s="8">
        <v>3.63</v>
      </c>
      <c r="I57" s="12">
        <v>0</v>
      </c>
    </row>
    <row r="58" spans="2:9" ht="15" customHeight="1" x14ac:dyDescent="0.2">
      <c r="B58" t="s">
        <v>123</v>
      </c>
      <c r="C58" s="12">
        <v>23</v>
      </c>
      <c r="D58" s="8">
        <v>1.6</v>
      </c>
      <c r="E58" s="12">
        <v>10</v>
      </c>
      <c r="F58" s="8">
        <v>1.1299999999999999</v>
      </c>
      <c r="G58" s="12">
        <v>13</v>
      </c>
      <c r="H58" s="8">
        <v>2.4900000000000002</v>
      </c>
      <c r="I58" s="12">
        <v>0</v>
      </c>
    </row>
    <row r="59" spans="2:9" ht="15" customHeight="1" x14ac:dyDescent="0.2">
      <c r="B59" t="s">
        <v>116</v>
      </c>
      <c r="C59" s="12">
        <v>22</v>
      </c>
      <c r="D59" s="8">
        <v>1.53</v>
      </c>
      <c r="E59" s="12">
        <v>10</v>
      </c>
      <c r="F59" s="8">
        <v>1.1299999999999999</v>
      </c>
      <c r="G59" s="12">
        <v>12</v>
      </c>
      <c r="H59" s="8">
        <v>2.29</v>
      </c>
      <c r="I59" s="12">
        <v>0</v>
      </c>
    </row>
    <row r="60" spans="2:9" ht="15" customHeight="1" x14ac:dyDescent="0.2">
      <c r="B60" t="s">
        <v>135</v>
      </c>
      <c r="C60" s="12">
        <v>22</v>
      </c>
      <c r="D60" s="8">
        <v>1.53</v>
      </c>
      <c r="E60" s="12">
        <v>16</v>
      </c>
      <c r="F60" s="8">
        <v>1.81</v>
      </c>
      <c r="G60" s="12">
        <v>6</v>
      </c>
      <c r="H60" s="8">
        <v>1.1499999999999999</v>
      </c>
      <c r="I60" s="12">
        <v>0</v>
      </c>
    </row>
    <row r="61" spans="2:9" ht="15" customHeight="1" x14ac:dyDescent="0.2">
      <c r="B61" t="s">
        <v>139</v>
      </c>
      <c r="C61" s="12">
        <v>21</v>
      </c>
      <c r="D61" s="8">
        <v>1.46</v>
      </c>
      <c r="E61" s="12">
        <v>14</v>
      </c>
      <c r="F61" s="8">
        <v>1.58</v>
      </c>
      <c r="G61" s="12">
        <v>7</v>
      </c>
      <c r="H61" s="8">
        <v>1.34</v>
      </c>
      <c r="I61" s="12">
        <v>0</v>
      </c>
    </row>
    <row r="62" spans="2:9" ht="15" customHeight="1" x14ac:dyDescent="0.2">
      <c r="B62" t="s">
        <v>118</v>
      </c>
      <c r="C62" s="12">
        <v>20</v>
      </c>
      <c r="D62" s="8">
        <v>1.39</v>
      </c>
      <c r="E62" s="12">
        <v>11</v>
      </c>
      <c r="F62" s="8">
        <v>1.24</v>
      </c>
      <c r="G62" s="12">
        <v>9</v>
      </c>
      <c r="H62" s="8">
        <v>1.72</v>
      </c>
      <c r="I62" s="12">
        <v>0</v>
      </c>
    </row>
    <row r="63" spans="2:9" ht="15" customHeight="1" x14ac:dyDescent="0.2">
      <c r="B63" t="s">
        <v>120</v>
      </c>
      <c r="C63" s="12">
        <v>20</v>
      </c>
      <c r="D63" s="8">
        <v>1.39</v>
      </c>
      <c r="E63" s="12">
        <v>14</v>
      </c>
      <c r="F63" s="8">
        <v>1.58</v>
      </c>
      <c r="G63" s="12">
        <v>6</v>
      </c>
      <c r="H63" s="8">
        <v>1.1499999999999999</v>
      </c>
      <c r="I63" s="12">
        <v>0</v>
      </c>
    </row>
    <row r="64" spans="2:9" ht="15" customHeight="1" x14ac:dyDescent="0.2">
      <c r="B64" t="s">
        <v>115</v>
      </c>
      <c r="C64" s="12">
        <v>18</v>
      </c>
      <c r="D64" s="8">
        <v>1.25</v>
      </c>
      <c r="E64" s="12">
        <v>4</v>
      </c>
      <c r="F64" s="8">
        <v>0.45</v>
      </c>
      <c r="G64" s="12">
        <v>14</v>
      </c>
      <c r="H64" s="8">
        <v>2.68</v>
      </c>
      <c r="I64" s="12">
        <v>0</v>
      </c>
    </row>
    <row r="65" spans="2:9" ht="15" customHeight="1" x14ac:dyDescent="0.2">
      <c r="B65" t="s">
        <v>140</v>
      </c>
      <c r="C65" s="12">
        <v>18</v>
      </c>
      <c r="D65" s="8">
        <v>1.25</v>
      </c>
      <c r="E65" s="12">
        <v>3</v>
      </c>
      <c r="F65" s="8">
        <v>0.34</v>
      </c>
      <c r="G65" s="12">
        <v>15</v>
      </c>
      <c r="H65" s="8">
        <v>2.87</v>
      </c>
      <c r="I65" s="12">
        <v>0</v>
      </c>
    </row>
    <row r="66" spans="2:9" ht="15" customHeight="1" x14ac:dyDescent="0.2">
      <c r="B66" t="s">
        <v>121</v>
      </c>
      <c r="C66" s="12">
        <v>17</v>
      </c>
      <c r="D66" s="8">
        <v>1.18</v>
      </c>
      <c r="E66" s="12">
        <v>9</v>
      </c>
      <c r="F66" s="8">
        <v>1.02</v>
      </c>
      <c r="G66" s="12">
        <v>8</v>
      </c>
      <c r="H66" s="8">
        <v>1.53</v>
      </c>
      <c r="I66" s="12">
        <v>0</v>
      </c>
    </row>
    <row r="67" spans="2:9" ht="15" customHeight="1" x14ac:dyDescent="0.2">
      <c r="B67" t="s">
        <v>126</v>
      </c>
      <c r="C67" s="12">
        <v>17</v>
      </c>
      <c r="D67" s="8">
        <v>1.18</v>
      </c>
      <c r="E67" s="12">
        <v>12</v>
      </c>
      <c r="F67" s="8">
        <v>1.36</v>
      </c>
      <c r="G67" s="12">
        <v>5</v>
      </c>
      <c r="H67" s="8">
        <v>0.96</v>
      </c>
      <c r="I67" s="12">
        <v>0</v>
      </c>
    </row>
    <row r="68" spans="2:9" ht="15" customHeight="1" x14ac:dyDescent="0.2">
      <c r="B68" t="s">
        <v>133</v>
      </c>
      <c r="C68" s="12">
        <v>17</v>
      </c>
      <c r="D68" s="8">
        <v>1.18</v>
      </c>
      <c r="E68" s="12">
        <v>15</v>
      </c>
      <c r="F68" s="8">
        <v>1.7</v>
      </c>
      <c r="G68" s="12">
        <v>2</v>
      </c>
      <c r="H68" s="8">
        <v>0.38</v>
      </c>
      <c r="I68" s="12">
        <v>0</v>
      </c>
    </row>
    <row r="70" spans="2:9" ht="15" customHeight="1" x14ac:dyDescent="0.2">
      <c r="B70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DD73D-33C0-4251-8493-4FE56E3FB823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223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0.23</v>
      </c>
      <c r="I5" s="12">
        <v>0</v>
      </c>
    </row>
    <row r="6" spans="2:9" ht="15" customHeight="1" x14ac:dyDescent="0.2">
      <c r="B6" t="s">
        <v>35</v>
      </c>
      <c r="C6" s="12">
        <v>170</v>
      </c>
      <c r="D6" s="8">
        <v>12.38</v>
      </c>
      <c r="E6" s="12">
        <v>102</v>
      </c>
      <c r="F6" s="8">
        <v>11.18</v>
      </c>
      <c r="G6" s="12">
        <v>68</v>
      </c>
      <c r="H6" s="8">
        <v>15.38</v>
      </c>
      <c r="I6" s="12">
        <v>0</v>
      </c>
    </row>
    <row r="7" spans="2:9" ht="15" customHeight="1" x14ac:dyDescent="0.2">
      <c r="B7" t="s">
        <v>36</v>
      </c>
      <c r="C7" s="12">
        <v>105</v>
      </c>
      <c r="D7" s="8">
        <v>7.65</v>
      </c>
      <c r="E7" s="12">
        <v>46</v>
      </c>
      <c r="F7" s="8">
        <v>5.04</v>
      </c>
      <c r="G7" s="12">
        <v>59</v>
      </c>
      <c r="H7" s="8">
        <v>13.35</v>
      </c>
      <c r="I7" s="12">
        <v>0</v>
      </c>
    </row>
    <row r="8" spans="2:9" ht="15" customHeight="1" x14ac:dyDescent="0.2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11</v>
      </c>
      <c r="D9" s="8">
        <v>0.8</v>
      </c>
      <c r="E9" s="12">
        <v>2</v>
      </c>
      <c r="F9" s="8">
        <v>0.22</v>
      </c>
      <c r="G9" s="12">
        <v>9</v>
      </c>
      <c r="H9" s="8">
        <v>2.04</v>
      </c>
      <c r="I9" s="12">
        <v>0</v>
      </c>
    </row>
    <row r="10" spans="2:9" ht="15" customHeight="1" x14ac:dyDescent="0.2">
      <c r="B10" t="s">
        <v>39</v>
      </c>
      <c r="C10" s="12">
        <v>19</v>
      </c>
      <c r="D10" s="8">
        <v>1.38</v>
      </c>
      <c r="E10" s="12">
        <v>5</v>
      </c>
      <c r="F10" s="8">
        <v>0.55000000000000004</v>
      </c>
      <c r="G10" s="12">
        <v>14</v>
      </c>
      <c r="H10" s="8">
        <v>3.17</v>
      </c>
      <c r="I10" s="12">
        <v>0</v>
      </c>
    </row>
    <row r="11" spans="2:9" ht="15" customHeight="1" x14ac:dyDescent="0.2">
      <c r="B11" t="s">
        <v>40</v>
      </c>
      <c r="C11" s="12">
        <v>341</v>
      </c>
      <c r="D11" s="8">
        <v>24.84</v>
      </c>
      <c r="E11" s="12">
        <v>192</v>
      </c>
      <c r="F11" s="8">
        <v>21.05</v>
      </c>
      <c r="G11" s="12">
        <v>147</v>
      </c>
      <c r="H11" s="8">
        <v>33.26</v>
      </c>
      <c r="I11" s="12">
        <v>2</v>
      </c>
    </row>
    <row r="12" spans="2:9" ht="15" customHeight="1" x14ac:dyDescent="0.2">
      <c r="B12" t="s">
        <v>41</v>
      </c>
      <c r="C12" s="12">
        <v>8</v>
      </c>
      <c r="D12" s="8">
        <v>0.57999999999999996</v>
      </c>
      <c r="E12" s="12">
        <v>2</v>
      </c>
      <c r="F12" s="8">
        <v>0.22</v>
      </c>
      <c r="G12" s="12">
        <v>6</v>
      </c>
      <c r="H12" s="8">
        <v>1.36</v>
      </c>
      <c r="I12" s="12">
        <v>0</v>
      </c>
    </row>
    <row r="13" spans="2:9" ht="15" customHeight="1" x14ac:dyDescent="0.2">
      <c r="B13" t="s">
        <v>42</v>
      </c>
      <c r="C13" s="12">
        <v>195</v>
      </c>
      <c r="D13" s="8">
        <v>14.2</v>
      </c>
      <c r="E13" s="12">
        <v>164</v>
      </c>
      <c r="F13" s="8">
        <v>17.98</v>
      </c>
      <c r="G13" s="12">
        <v>31</v>
      </c>
      <c r="H13" s="8">
        <v>7.01</v>
      </c>
      <c r="I13" s="12">
        <v>0</v>
      </c>
    </row>
    <row r="14" spans="2:9" ht="15" customHeight="1" x14ac:dyDescent="0.2">
      <c r="B14" t="s">
        <v>43</v>
      </c>
      <c r="C14" s="12">
        <v>61</v>
      </c>
      <c r="D14" s="8">
        <v>4.4400000000000004</v>
      </c>
      <c r="E14" s="12">
        <v>38</v>
      </c>
      <c r="F14" s="8">
        <v>4.17</v>
      </c>
      <c r="G14" s="12">
        <v>23</v>
      </c>
      <c r="H14" s="8">
        <v>5.2</v>
      </c>
      <c r="I14" s="12">
        <v>0</v>
      </c>
    </row>
    <row r="15" spans="2:9" ht="15" customHeight="1" x14ac:dyDescent="0.2">
      <c r="B15" t="s">
        <v>44</v>
      </c>
      <c r="C15" s="12">
        <v>132</v>
      </c>
      <c r="D15" s="8">
        <v>9.61</v>
      </c>
      <c r="E15" s="12">
        <v>114</v>
      </c>
      <c r="F15" s="8">
        <v>12.5</v>
      </c>
      <c r="G15" s="12">
        <v>17</v>
      </c>
      <c r="H15" s="8">
        <v>3.85</v>
      </c>
      <c r="I15" s="12">
        <v>0</v>
      </c>
    </row>
    <row r="16" spans="2:9" ht="15" customHeight="1" x14ac:dyDescent="0.2">
      <c r="B16" t="s">
        <v>45</v>
      </c>
      <c r="C16" s="12">
        <v>177</v>
      </c>
      <c r="D16" s="8">
        <v>12.89</v>
      </c>
      <c r="E16" s="12">
        <v>151</v>
      </c>
      <c r="F16" s="8">
        <v>16.559999999999999</v>
      </c>
      <c r="G16" s="12">
        <v>24</v>
      </c>
      <c r="H16" s="8">
        <v>5.43</v>
      </c>
      <c r="I16" s="12">
        <v>1</v>
      </c>
    </row>
    <row r="17" spans="2:9" ht="15" customHeight="1" x14ac:dyDescent="0.2">
      <c r="B17" t="s">
        <v>46</v>
      </c>
      <c r="C17" s="12">
        <v>49</v>
      </c>
      <c r="D17" s="8">
        <v>3.57</v>
      </c>
      <c r="E17" s="12">
        <v>31</v>
      </c>
      <c r="F17" s="8">
        <v>3.4</v>
      </c>
      <c r="G17" s="12">
        <v>7</v>
      </c>
      <c r="H17" s="8">
        <v>1.58</v>
      </c>
      <c r="I17" s="12">
        <v>0</v>
      </c>
    </row>
    <row r="18" spans="2:9" ht="15" customHeight="1" x14ac:dyDescent="0.2">
      <c r="B18" t="s">
        <v>47</v>
      </c>
      <c r="C18" s="12">
        <v>53</v>
      </c>
      <c r="D18" s="8">
        <v>3.86</v>
      </c>
      <c r="E18" s="12">
        <v>34</v>
      </c>
      <c r="F18" s="8">
        <v>3.73</v>
      </c>
      <c r="G18" s="12">
        <v>17</v>
      </c>
      <c r="H18" s="8">
        <v>3.85</v>
      </c>
      <c r="I18" s="12">
        <v>1</v>
      </c>
    </row>
    <row r="19" spans="2:9" ht="15" customHeight="1" x14ac:dyDescent="0.2">
      <c r="B19" t="s">
        <v>48</v>
      </c>
      <c r="C19" s="12">
        <v>51</v>
      </c>
      <c r="D19" s="8">
        <v>3.71</v>
      </c>
      <c r="E19" s="12">
        <v>31</v>
      </c>
      <c r="F19" s="8">
        <v>3.4</v>
      </c>
      <c r="G19" s="12">
        <v>19</v>
      </c>
      <c r="H19" s="8">
        <v>4.3</v>
      </c>
      <c r="I19" s="12">
        <v>1</v>
      </c>
    </row>
    <row r="20" spans="2:9" ht="15" customHeight="1" x14ac:dyDescent="0.2">
      <c r="B20" s="9" t="s">
        <v>217</v>
      </c>
      <c r="C20" s="12">
        <f>SUM(LTBL_03203[総数／事業所数])</f>
        <v>1373</v>
      </c>
      <c r="E20" s="12">
        <f>SUBTOTAL(109,LTBL_03203[個人／事業所数])</f>
        <v>912</v>
      </c>
      <c r="G20" s="12">
        <f>SUBTOTAL(109,LTBL_03203[法人／事業所数])</f>
        <v>442</v>
      </c>
      <c r="I20" s="12">
        <f>SUBTOTAL(109,LTBL_03203[法人以外の団体／事業所数])</f>
        <v>5</v>
      </c>
    </row>
    <row r="21" spans="2:9" ht="15" customHeight="1" x14ac:dyDescent="0.2">
      <c r="E21" s="11">
        <f>LTBL_03203[[#Totals],[個人／事業所数]]/LTBL_03203[[#Totals],[総数／事業所数]]</f>
        <v>0.66423889293517846</v>
      </c>
      <c r="G21" s="11">
        <f>LTBL_03203[[#Totals],[法人／事業所数]]/LTBL_03203[[#Totals],[総数／事業所数]]</f>
        <v>0.32192279679533869</v>
      </c>
      <c r="I21" s="11">
        <f>LTBL_03203[[#Totals],[法人以外の団体／事業所数]]/LTBL_03203[[#Totals],[総数／事業所数]]</f>
        <v>3.6416605972323379E-3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67</v>
      </c>
      <c r="C24" s="12">
        <v>179</v>
      </c>
      <c r="D24" s="8">
        <v>13.04</v>
      </c>
      <c r="E24" s="12">
        <v>158</v>
      </c>
      <c r="F24" s="8">
        <v>17.32</v>
      </c>
      <c r="G24" s="12">
        <v>21</v>
      </c>
      <c r="H24" s="8">
        <v>4.75</v>
      </c>
      <c r="I24" s="12">
        <v>0</v>
      </c>
    </row>
    <row r="25" spans="2:9" ht="15" customHeight="1" x14ac:dyDescent="0.2">
      <c r="B25" t="s">
        <v>71</v>
      </c>
      <c r="C25" s="12">
        <v>151</v>
      </c>
      <c r="D25" s="8">
        <v>11</v>
      </c>
      <c r="E25" s="12">
        <v>138</v>
      </c>
      <c r="F25" s="8">
        <v>15.13</v>
      </c>
      <c r="G25" s="12">
        <v>13</v>
      </c>
      <c r="H25" s="8">
        <v>2.94</v>
      </c>
      <c r="I25" s="12">
        <v>0</v>
      </c>
    </row>
    <row r="26" spans="2:9" ht="15" customHeight="1" x14ac:dyDescent="0.2">
      <c r="B26" t="s">
        <v>70</v>
      </c>
      <c r="C26" s="12">
        <v>106</v>
      </c>
      <c r="D26" s="8">
        <v>7.72</v>
      </c>
      <c r="E26" s="12">
        <v>96</v>
      </c>
      <c r="F26" s="8">
        <v>10.53</v>
      </c>
      <c r="G26" s="12">
        <v>10</v>
      </c>
      <c r="H26" s="8">
        <v>2.2599999999999998</v>
      </c>
      <c r="I26" s="12">
        <v>0</v>
      </c>
    </row>
    <row r="27" spans="2:9" ht="15" customHeight="1" x14ac:dyDescent="0.2">
      <c r="B27" t="s">
        <v>66</v>
      </c>
      <c r="C27" s="12">
        <v>82</v>
      </c>
      <c r="D27" s="8">
        <v>5.97</v>
      </c>
      <c r="E27" s="12">
        <v>36</v>
      </c>
      <c r="F27" s="8">
        <v>3.95</v>
      </c>
      <c r="G27" s="12">
        <v>45</v>
      </c>
      <c r="H27" s="8">
        <v>10.18</v>
      </c>
      <c r="I27" s="12">
        <v>1</v>
      </c>
    </row>
    <row r="28" spans="2:9" ht="15" customHeight="1" x14ac:dyDescent="0.2">
      <c r="B28" t="s">
        <v>64</v>
      </c>
      <c r="C28" s="12">
        <v>81</v>
      </c>
      <c r="D28" s="8">
        <v>5.9</v>
      </c>
      <c r="E28" s="12">
        <v>63</v>
      </c>
      <c r="F28" s="8">
        <v>6.91</v>
      </c>
      <c r="G28" s="12">
        <v>17</v>
      </c>
      <c r="H28" s="8">
        <v>3.85</v>
      </c>
      <c r="I28" s="12">
        <v>1</v>
      </c>
    </row>
    <row r="29" spans="2:9" ht="15" customHeight="1" x14ac:dyDescent="0.2">
      <c r="B29" t="s">
        <v>57</v>
      </c>
      <c r="C29" s="12">
        <v>75</v>
      </c>
      <c r="D29" s="8">
        <v>5.46</v>
      </c>
      <c r="E29" s="12">
        <v>41</v>
      </c>
      <c r="F29" s="8">
        <v>4.5</v>
      </c>
      <c r="G29" s="12">
        <v>34</v>
      </c>
      <c r="H29" s="8">
        <v>7.69</v>
      </c>
      <c r="I29" s="12">
        <v>0</v>
      </c>
    </row>
    <row r="30" spans="2:9" ht="15" customHeight="1" x14ac:dyDescent="0.2">
      <c r="B30" t="s">
        <v>58</v>
      </c>
      <c r="C30" s="12">
        <v>55</v>
      </c>
      <c r="D30" s="8">
        <v>4.01</v>
      </c>
      <c r="E30" s="12">
        <v>37</v>
      </c>
      <c r="F30" s="8">
        <v>4.0599999999999996</v>
      </c>
      <c r="G30" s="12">
        <v>18</v>
      </c>
      <c r="H30" s="8">
        <v>4.07</v>
      </c>
      <c r="I30" s="12">
        <v>0</v>
      </c>
    </row>
    <row r="31" spans="2:9" ht="15" customHeight="1" x14ac:dyDescent="0.2">
      <c r="B31" t="s">
        <v>63</v>
      </c>
      <c r="C31" s="12">
        <v>49</v>
      </c>
      <c r="D31" s="8">
        <v>3.57</v>
      </c>
      <c r="E31" s="12">
        <v>31</v>
      </c>
      <c r="F31" s="8">
        <v>3.4</v>
      </c>
      <c r="G31" s="12">
        <v>18</v>
      </c>
      <c r="H31" s="8">
        <v>4.07</v>
      </c>
      <c r="I31" s="12">
        <v>0</v>
      </c>
    </row>
    <row r="32" spans="2:9" ht="15" customHeight="1" x14ac:dyDescent="0.2">
      <c r="B32" t="s">
        <v>73</v>
      </c>
      <c r="C32" s="12">
        <v>49</v>
      </c>
      <c r="D32" s="8">
        <v>3.57</v>
      </c>
      <c r="E32" s="12">
        <v>31</v>
      </c>
      <c r="F32" s="8">
        <v>3.4</v>
      </c>
      <c r="G32" s="12">
        <v>7</v>
      </c>
      <c r="H32" s="8">
        <v>1.58</v>
      </c>
      <c r="I32" s="12">
        <v>0</v>
      </c>
    </row>
    <row r="33" spans="2:9" ht="15" customHeight="1" x14ac:dyDescent="0.2">
      <c r="B33" t="s">
        <v>65</v>
      </c>
      <c r="C33" s="12">
        <v>45</v>
      </c>
      <c r="D33" s="8">
        <v>3.28</v>
      </c>
      <c r="E33" s="12">
        <v>29</v>
      </c>
      <c r="F33" s="8">
        <v>3.18</v>
      </c>
      <c r="G33" s="12">
        <v>16</v>
      </c>
      <c r="H33" s="8">
        <v>3.62</v>
      </c>
      <c r="I33" s="12">
        <v>0</v>
      </c>
    </row>
    <row r="34" spans="2:9" ht="15" customHeight="1" x14ac:dyDescent="0.2">
      <c r="B34" t="s">
        <v>59</v>
      </c>
      <c r="C34" s="12">
        <v>40</v>
      </c>
      <c r="D34" s="8">
        <v>2.91</v>
      </c>
      <c r="E34" s="12">
        <v>24</v>
      </c>
      <c r="F34" s="8">
        <v>2.63</v>
      </c>
      <c r="G34" s="12">
        <v>16</v>
      </c>
      <c r="H34" s="8">
        <v>3.62</v>
      </c>
      <c r="I34" s="12">
        <v>0</v>
      </c>
    </row>
    <row r="35" spans="2:9" ht="15" customHeight="1" x14ac:dyDescent="0.2">
      <c r="B35" t="s">
        <v>60</v>
      </c>
      <c r="C35" s="12">
        <v>37</v>
      </c>
      <c r="D35" s="8">
        <v>2.69</v>
      </c>
      <c r="E35" s="12">
        <v>15</v>
      </c>
      <c r="F35" s="8">
        <v>1.64</v>
      </c>
      <c r="G35" s="12">
        <v>22</v>
      </c>
      <c r="H35" s="8">
        <v>4.9800000000000004</v>
      </c>
      <c r="I35" s="12">
        <v>0</v>
      </c>
    </row>
    <row r="36" spans="2:9" ht="15" customHeight="1" x14ac:dyDescent="0.2">
      <c r="B36" t="s">
        <v>69</v>
      </c>
      <c r="C36" s="12">
        <v>37</v>
      </c>
      <c r="D36" s="8">
        <v>2.69</v>
      </c>
      <c r="E36" s="12">
        <v>17</v>
      </c>
      <c r="F36" s="8">
        <v>1.86</v>
      </c>
      <c r="G36" s="12">
        <v>20</v>
      </c>
      <c r="H36" s="8">
        <v>4.5199999999999996</v>
      </c>
      <c r="I36" s="12">
        <v>0</v>
      </c>
    </row>
    <row r="37" spans="2:9" ht="15" customHeight="1" x14ac:dyDescent="0.2">
      <c r="B37" t="s">
        <v>74</v>
      </c>
      <c r="C37" s="12">
        <v>37</v>
      </c>
      <c r="D37" s="8">
        <v>2.69</v>
      </c>
      <c r="E37" s="12">
        <v>33</v>
      </c>
      <c r="F37" s="8">
        <v>3.62</v>
      </c>
      <c r="G37" s="12">
        <v>3</v>
      </c>
      <c r="H37" s="8">
        <v>0.68</v>
      </c>
      <c r="I37" s="12">
        <v>0</v>
      </c>
    </row>
    <row r="38" spans="2:9" ht="15" customHeight="1" x14ac:dyDescent="0.2">
      <c r="B38" t="s">
        <v>79</v>
      </c>
      <c r="C38" s="12">
        <v>28</v>
      </c>
      <c r="D38" s="8">
        <v>2.04</v>
      </c>
      <c r="E38" s="12">
        <v>12</v>
      </c>
      <c r="F38" s="8">
        <v>1.32</v>
      </c>
      <c r="G38" s="12">
        <v>16</v>
      </c>
      <c r="H38" s="8">
        <v>3.62</v>
      </c>
      <c r="I38" s="12">
        <v>0</v>
      </c>
    </row>
    <row r="39" spans="2:9" ht="15" customHeight="1" x14ac:dyDescent="0.2">
      <c r="B39" t="s">
        <v>68</v>
      </c>
      <c r="C39" s="12">
        <v>24</v>
      </c>
      <c r="D39" s="8">
        <v>1.75</v>
      </c>
      <c r="E39" s="12">
        <v>21</v>
      </c>
      <c r="F39" s="8">
        <v>2.2999999999999998</v>
      </c>
      <c r="G39" s="12">
        <v>3</v>
      </c>
      <c r="H39" s="8">
        <v>0.68</v>
      </c>
      <c r="I39" s="12">
        <v>0</v>
      </c>
    </row>
    <row r="40" spans="2:9" ht="15" customHeight="1" x14ac:dyDescent="0.2">
      <c r="B40" t="s">
        <v>76</v>
      </c>
      <c r="C40" s="12">
        <v>23</v>
      </c>
      <c r="D40" s="8">
        <v>1.68</v>
      </c>
      <c r="E40" s="12">
        <v>16</v>
      </c>
      <c r="F40" s="8">
        <v>1.75</v>
      </c>
      <c r="G40" s="12">
        <v>7</v>
      </c>
      <c r="H40" s="8">
        <v>1.58</v>
      </c>
      <c r="I40" s="12">
        <v>0</v>
      </c>
    </row>
    <row r="41" spans="2:9" ht="15" customHeight="1" x14ac:dyDescent="0.2">
      <c r="B41" t="s">
        <v>62</v>
      </c>
      <c r="C41" s="12">
        <v>18</v>
      </c>
      <c r="D41" s="8">
        <v>1.31</v>
      </c>
      <c r="E41" s="12">
        <v>2</v>
      </c>
      <c r="F41" s="8">
        <v>0.22</v>
      </c>
      <c r="G41" s="12">
        <v>16</v>
      </c>
      <c r="H41" s="8">
        <v>3.62</v>
      </c>
      <c r="I41" s="12">
        <v>0</v>
      </c>
    </row>
    <row r="42" spans="2:9" ht="15" customHeight="1" x14ac:dyDescent="0.2">
      <c r="B42" t="s">
        <v>72</v>
      </c>
      <c r="C42" s="12">
        <v>18</v>
      </c>
      <c r="D42" s="8">
        <v>1.31</v>
      </c>
      <c r="E42" s="12">
        <v>12</v>
      </c>
      <c r="F42" s="8">
        <v>1.32</v>
      </c>
      <c r="G42" s="12">
        <v>5</v>
      </c>
      <c r="H42" s="8">
        <v>1.1299999999999999</v>
      </c>
      <c r="I42" s="12">
        <v>1</v>
      </c>
    </row>
    <row r="43" spans="2:9" ht="15" customHeight="1" x14ac:dyDescent="0.2">
      <c r="B43" t="s">
        <v>75</v>
      </c>
      <c r="C43" s="12">
        <v>16</v>
      </c>
      <c r="D43" s="8">
        <v>1.17</v>
      </c>
      <c r="E43" s="12">
        <v>1</v>
      </c>
      <c r="F43" s="8">
        <v>0.11</v>
      </c>
      <c r="G43" s="12">
        <v>14</v>
      </c>
      <c r="H43" s="8">
        <v>3.17</v>
      </c>
      <c r="I43" s="12">
        <v>1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124</v>
      </c>
      <c r="C47" s="12">
        <v>109</v>
      </c>
      <c r="D47" s="8">
        <v>7.94</v>
      </c>
      <c r="E47" s="12">
        <v>101</v>
      </c>
      <c r="F47" s="8">
        <v>11.07</v>
      </c>
      <c r="G47" s="12">
        <v>8</v>
      </c>
      <c r="H47" s="8">
        <v>1.81</v>
      </c>
      <c r="I47" s="12">
        <v>0</v>
      </c>
    </row>
    <row r="48" spans="2:9" ht="15" customHeight="1" x14ac:dyDescent="0.2">
      <c r="B48" t="s">
        <v>132</v>
      </c>
      <c r="C48" s="12">
        <v>77</v>
      </c>
      <c r="D48" s="8">
        <v>5.61</v>
      </c>
      <c r="E48" s="12">
        <v>71</v>
      </c>
      <c r="F48" s="8">
        <v>7.79</v>
      </c>
      <c r="G48" s="12">
        <v>6</v>
      </c>
      <c r="H48" s="8">
        <v>1.36</v>
      </c>
      <c r="I48" s="12">
        <v>0</v>
      </c>
    </row>
    <row r="49" spans="2:9" ht="15" customHeight="1" x14ac:dyDescent="0.2">
      <c r="B49" t="s">
        <v>123</v>
      </c>
      <c r="C49" s="12">
        <v>64</v>
      </c>
      <c r="D49" s="8">
        <v>4.66</v>
      </c>
      <c r="E49" s="12">
        <v>54</v>
      </c>
      <c r="F49" s="8">
        <v>5.92</v>
      </c>
      <c r="G49" s="12">
        <v>10</v>
      </c>
      <c r="H49" s="8">
        <v>2.2599999999999998</v>
      </c>
      <c r="I49" s="12">
        <v>0</v>
      </c>
    </row>
    <row r="50" spans="2:9" ht="15" customHeight="1" x14ac:dyDescent="0.2">
      <c r="B50" t="s">
        <v>131</v>
      </c>
      <c r="C50" s="12">
        <v>50</v>
      </c>
      <c r="D50" s="8">
        <v>3.64</v>
      </c>
      <c r="E50" s="12">
        <v>49</v>
      </c>
      <c r="F50" s="8">
        <v>5.37</v>
      </c>
      <c r="G50" s="12">
        <v>1</v>
      </c>
      <c r="H50" s="8">
        <v>0.23</v>
      </c>
      <c r="I50" s="12">
        <v>0</v>
      </c>
    </row>
    <row r="51" spans="2:9" ht="15" customHeight="1" x14ac:dyDescent="0.2">
      <c r="B51" t="s">
        <v>116</v>
      </c>
      <c r="C51" s="12">
        <v>32</v>
      </c>
      <c r="D51" s="8">
        <v>2.33</v>
      </c>
      <c r="E51" s="12">
        <v>25</v>
      </c>
      <c r="F51" s="8">
        <v>2.74</v>
      </c>
      <c r="G51" s="12">
        <v>7</v>
      </c>
      <c r="H51" s="8">
        <v>1.58</v>
      </c>
      <c r="I51" s="12">
        <v>0</v>
      </c>
    </row>
    <row r="52" spans="2:9" ht="15" customHeight="1" x14ac:dyDescent="0.2">
      <c r="B52" t="s">
        <v>125</v>
      </c>
      <c r="C52" s="12">
        <v>27</v>
      </c>
      <c r="D52" s="8">
        <v>1.97</v>
      </c>
      <c r="E52" s="12">
        <v>9</v>
      </c>
      <c r="F52" s="8">
        <v>0.99</v>
      </c>
      <c r="G52" s="12">
        <v>18</v>
      </c>
      <c r="H52" s="8">
        <v>4.07</v>
      </c>
      <c r="I52" s="12">
        <v>0</v>
      </c>
    </row>
    <row r="53" spans="2:9" ht="15" customHeight="1" x14ac:dyDescent="0.2">
      <c r="B53" t="s">
        <v>127</v>
      </c>
      <c r="C53" s="12">
        <v>26</v>
      </c>
      <c r="D53" s="8">
        <v>1.89</v>
      </c>
      <c r="E53" s="12">
        <v>23</v>
      </c>
      <c r="F53" s="8">
        <v>2.52</v>
      </c>
      <c r="G53" s="12">
        <v>3</v>
      </c>
      <c r="H53" s="8">
        <v>0.68</v>
      </c>
      <c r="I53" s="12">
        <v>0</v>
      </c>
    </row>
    <row r="54" spans="2:9" ht="15" customHeight="1" x14ac:dyDescent="0.2">
      <c r="B54" t="s">
        <v>120</v>
      </c>
      <c r="C54" s="12">
        <v>25</v>
      </c>
      <c r="D54" s="8">
        <v>1.82</v>
      </c>
      <c r="E54" s="12">
        <v>16</v>
      </c>
      <c r="F54" s="8">
        <v>1.75</v>
      </c>
      <c r="G54" s="12">
        <v>9</v>
      </c>
      <c r="H54" s="8">
        <v>2.04</v>
      </c>
      <c r="I54" s="12">
        <v>0</v>
      </c>
    </row>
    <row r="55" spans="2:9" ht="15" customHeight="1" x14ac:dyDescent="0.2">
      <c r="B55" t="s">
        <v>122</v>
      </c>
      <c r="C55" s="12">
        <v>24</v>
      </c>
      <c r="D55" s="8">
        <v>1.75</v>
      </c>
      <c r="E55" s="12">
        <v>12</v>
      </c>
      <c r="F55" s="8">
        <v>1.32</v>
      </c>
      <c r="G55" s="12">
        <v>11</v>
      </c>
      <c r="H55" s="8">
        <v>2.4900000000000002</v>
      </c>
      <c r="I55" s="12">
        <v>1</v>
      </c>
    </row>
    <row r="56" spans="2:9" ht="15" customHeight="1" x14ac:dyDescent="0.2">
      <c r="B56" t="s">
        <v>135</v>
      </c>
      <c r="C56" s="12">
        <v>23</v>
      </c>
      <c r="D56" s="8">
        <v>1.68</v>
      </c>
      <c r="E56" s="12">
        <v>16</v>
      </c>
      <c r="F56" s="8">
        <v>1.75</v>
      </c>
      <c r="G56" s="12">
        <v>7</v>
      </c>
      <c r="H56" s="8">
        <v>1.58</v>
      </c>
      <c r="I56" s="12">
        <v>0</v>
      </c>
    </row>
    <row r="57" spans="2:9" ht="15" customHeight="1" x14ac:dyDescent="0.2">
      <c r="B57" t="s">
        <v>133</v>
      </c>
      <c r="C57" s="12">
        <v>23</v>
      </c>
      <c r="D57" s="8">
        <v>1.68</v>
      </c>
      <c r="E57" s="12">
        <v>21</v>
      </c>
      <c r="F57" s="8">
        <v>2.2999999999999998</v>
      </c>
      <c r="G57" s="12">
        <v>2</v>
      </c>
      <c r="H57" s="8">
        <v>0.45</v>
      </c>
      <c r="I57" s="12">
        <v>0</v>
      </c>
    </row>
    <row r="58" spans="2:9" ht="15" customHeight="1" x14ac:dyDescent="0.2">
      <c r="B58" t="s">
        <v>143</v>
      </c>
      <c r="C58" s="12">
        <v>23</v>
      </c>
      <c r="D58" s="8">
        <v>1.68</v>
      </c>
      <c r="E58" s="12">
        <v>16</v>
      </c>
      <c r="F58" s="8">
        <v>1.75</v>
      </c>
      <c r="G58" s="12">
        <v>7</v>
      </c>
      <c r="H58" s="8">
        <v>1.58</v>
      </c>
      <c r="I58" s="12">
        <v>0</v>
      </c>
    </row>
    <row r="59" spans="2:9" ht="15" customHeight="1" x14ac:dyDescent="0.2">
      <c r="B59" t="s">
        <v>119</v>
      </c>
      <c r="C59" s="12">
        <v>22</v>
      </c>
      <c r="D59" s="8">
        <v>1.6</v>
      </c>
      <c r="E59" s="12">
        <v>13</v>
      </c>
      <c r="F59" s="8">
        <v>1.43</v>
      </c>
      <c r="G59" s="12">
        <v>8</v>
      </c>
      <c r="H59" s="8">
        <v>1.81</v>
      </c>
      <c r="I59" s="12">
        <v>1</v>
      </c>
    </row>
    <row r="60" spans="2:9" ht="15" customHeight="1" x14ac:dyDescent="0.2">
      <c r="B60" t="s">
        <v>115</v>
      </c>
      <c r="C60" s="12">
        <v>21</v>
      </c>
      <c r="D60" s="8">
        <v>1.53</v>
      </c>
      <c r="E60" s="12">
        <v>7</v>
      </c>
      <c r="F60" s="8">
        <v>0.77</v>
      </c>
      <c r="G60" s="12">
        <v>14</v>
      </c>
      <c r="H60" s="8">
        <v>3.17</v>
      </c>
      <c r="I60" s="12">
        <v>0</v>
      </c>
    </row>
    <row r="61" spans="2:9" ht="15" customHeight="1" x14ac:dyDescent="0.2">
      <c r="B61" t="s">
        <v>118</v>
      </c>
      <c r="C61" s="12">
        <v>21</v>
      </c>
      <c r="D61" s="8">
        <v>1.53</v>
      </c>
      <c r="E61" s="12">
        <v>15</v>
      </c>
      <c r="F61" s="8">
        <v>1.64</v>
      </c>
      <c r="G61" s="12">
        <v>6</v>
      </c>
      <c r="H61" s="8">
        <v>1.36</v>
      </c>
      <c r="I61" s="12">
        <v>0</v>
      </c>
    </row>
    <row r="62" spans="2:9" ht="15" customHeight="1" x14ac:dyDescent="0.2">
      <c r="B62" t="s">
        <v>126</v>
      </c>
      <c r="C62" s="12">
        <v>21</v>
      </c>
      <c r="D62" s="8">
        <v>1.53</v>
      </c>
      <c r="E62" s="12">
        <v>16</v>
      </c>
      <c r="F62" s="8">
        <v>1.75</v>
      </c>
      <c r="G62" s="12">
        <v>5</v>
      </c>
      <c r="H62" s="8">
        <v>1.1299999999999999</v>
      </c>
      <c r="I62" s="12">
        <v>0</v>
      </c>
    </row>
    <row r="63" spans="2:9" ht="15" customHeight="1" x14ac:dyDescent="0.2">
      <c r="B63" t="s">
        <v>134</v>
      </c>
      <c r="C63" s="12">
        <v>21</v>
      </c>
      <c r="D63" s="8">
        <v>1.53</v>
      </c>
      <c r="E63" s="12">
        <v>20</v>
      </c>
      <c r="F63" s="8">
        <v>2.19</v>
      </c>
      <c r="G63" s="12">
        <v>1</v>
      </c>
      <c r="H63" s="8">
        <v>0.23</v>
      </c>
      <c r="I63" s="12">
        <v>0</v>
      </c>
    </row>
    <row r="64" spans="2:9" ht="15" customHeight="1" x14ac:dyDescent="0.2">
      <c r="B64" t="s">
        <v>138</v>
      </c>
      <c r="C64" s="12">
        <v>20</v>
      </c>
      <c r="D64" s="8">
        <v>1.46</v>
      </c>
      <c r="E64" s="12">
        <v>9</v>
      </c>
      <c r="F64" s="8">
        <v>0.99</v>
      </c>
      <c r="G64" s="12">
        <v>11</v>
      </c>
      <c r="H64" s="8">
        <v>2.4900000000000002</v>
      </c>
      <c r="I64" s="12">
        <v>0</v>
      </c>
    </row>
    <row r="65" spans="2:9" ht="15" customHeight="1" x14ac:dyDescent="0.2">
      <c r="B65" t="s">
        <v>129</v>
      </c>
      <c r="C65" s="12">
        <v>20</v>
      </c>
      <c r="D65" s="8">
        <v>1.46</v>
      </c>
      <c r="E65" s="12">
        <v>20</v>
      </c>
      <c r="F65" s="8">
        <v>2.19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141</v>
      </c>
      <c r="C66" s="12">
        <v>19</v>
      </c>
      <c r="D66" s="8">
        <v>1.38</v>
      </c>
      <c r="E66" s="12">
        <v>12</v>
      </c>
      <c r="F66" s="8">
        <v>1.32</v>
      </c>
      <c r="G66" s="12">
        <v>7</v>
      </c>
      <c r="H66" s="8">
        <v>1.58</v>
      </c>
      <c r="I66" s="12">
        <v>0</v>
      </c>
    </row>
    <row r="67" spans="2:9" ht="15" customHeight="1" x14ac:dyDescent="0.2">
      <c r="B67" t="s">
        <v>117</v>
      </c>
      <c r="C67" s="12">
        <v>19</v>
      </c>
      <c r="D67" s="8">
        <v>1.38</v>
      </c>
      <c r="E67" s="12">
        <v>12</v>
      </c>
      <c r="F67" s="8">
        <v>1.32</v>
      </c>
      <c r="G67" s="12">
        <v>7</v>
      </c>
      <c r="H67" s="8">
        <v>1.58</v>
      </c>
      <c r="I67" s="12">
        <v>0</v>
      </c>
    </row>
    <row r="68" spans="2:9" ht="15" customHeight="1" x14ac:dyDescent="0.2">
      <c r="B68" t="s">
        <v>142</v>
      </c>
      <c r="C68" s="12">
        <v>19</v>
      </c>
      <c r="D68" s="8">
        <v>1.38</v>
      </c>
      <c r="E68" s="12">
        <v>8</v>
      </c>
      <c r="F68" s="8">
        <v>0.88</v>
      </c>
      <c r="G68" s="12">
        <v>11</v>
      </c>
      <c r="H68" s="8">
        <v>2.4900000000000002</v>
      </c>
      <c r="I68" s="12">
        <v>0</v>
      </c>
    </row>
    <row r="69" spans="2:9" ht="15" customHeight="1" x14ac:dyDescent="0.2">
      <c r="B69" t="s">
        <v>128</v>
      </c>
      <c r="C69" s="12">
        <v>19</v>
      </c>
      <c r="D69" s="8">
        <v>1.38</v>
      </c>
      <c r="E69" s="12">
        <v>19</v>
      </c>
      <c r="F69" s="8">
        <v>2.08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7DE7C-93EC-431A-BC03-DD15A8D8617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224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1</v>
      </c>
      <c r="D5" s="8">
        <v>0.05</v>
      </c>
      <c r="E5" s="12">
        <v>0</v>
      </c>
      <c r="F5" s="8">
        <v>0</v>
      </c>
      <c r="G5" s="12">
        <v>1</v>
      </c>
      <c r="H5" s="8">
        <v>0.11</v>
      </c>
      <c r="I5" s="12">
        <v>0</v>
      </c>
    </row>
    <row r="6" spans="2:9" ht="15" customHeight="1" x14ac:dyDescent="0.2">
      <c r="B6" t="s">
        <v>35</v>
      </c>
      <c r="C6" s="12">
        <v>216</v>
      </c>
      <c r="D6" s="8">
        <v>9.76</v>
      </c>
      <c r="E6" s="12">
        <v>74</v>
      </c>
      <c r="F6" s="8">
        <v>5.68</v>
      </c>
      <c r="G6" s="12">
        <v>142</v>
      </c>
      <c r="H6" s="8">
        <v>15.96</v>
      </c>
      <c r="I6" s="12">
        <v>0</v>
      </c>
    </row>
    <row r="7" spans="2:9" ht="15" customHeight="1" x14ac:dyDescent="0.2">
      <c r="B7" t="s">
        <v>36</v>
      </c>
      <c r="C7" s="12">
        <v>182</v>
      </c>
      <c r="D7" s="8">
        <v>8.2200000000000006</v>
      </c>
      <c r="E7" s="12">
        <v>79</v>
      </c>
      <c r="F7" s="8">
        <v>6.07</v>
      </c>
      <c r="G7" s="12">
        <v>101</v>
      </c>
      <c r="H7" s="8">
        <v>11.35</v>
      </c>
      <c r="I7" s="12">
        <v>2</v>
      </c>
    </row>
    <row r="8" spans="2:9" ht="15" customHeight="1" x14ac:dyDescent="0.2">
      <c r="B8" t="s">
        <v>37</v>
      </c>
      <c r="C8" s="12">
        <v>5</v>
      </c>
      <c r="D8" s="8">
        <v>0.23</v>
      </c>
      <c r="E8" s="12">
        <v>0</v>
      </c>
      <c r="F8" s="8">
        <v>0</v>
      </c>
      <c r="G8" s="12">
        <v>5</v>
      </c>
      <c r="H8" s="8">
        <v>0.56000000000000005</v>
      </c>
      <c r="I8" s="12">
        <v>0</v>
      </c>
    </row>
    <row r="9" spans="2:9" ht="15" customHeight="1" x14ac:dyDescent="0.2">
      <c r="B9" t="s">
        <v>38</v>
      </c>
      <c r="C9" s="12">
        <v>11</v>
      </c>
      <c r="D9" s="8">
        <v>0.5</v>
      </c>
      <c r="E9" s="12">
        <v>2</v>
      </c>
      <c r="F9" s="8">
        <v>0.15</v>
      </c>
      <c r="G9" s="12">
        <v>9</v>
      </c>
      <c r="H9" s="8">
        <v>1.01</v>
      </c>
      <c r="I9" s="12">
        <v>0</v>
      </c>
    </row>
    <row r="10" spans="2:9" ht="15" customHeight="1" x14ac:dyDescent="0.2">
      <c r="B10" t="s">
        <v>39</v>
      </c>
      <c r="C10" s="12">
        <v>29</v>
      </c>
      <c r="D10" s="8">
        <v>1.31</v>
      </c>
      <c r="E10" s="12">
        <v>3</v>
      </c>
      <c r="F10" s="8">
        <v>0.23</v>
      </c>
      <c r="G10" s="12">
        <v>25</v>
      </c>
      <c r="H10" s="8">
        <v>2.81</v>
      </c>
      <c r="I10" s="12">
        <v>1</v>
      </c>
    </row>
    <row r="11" spans="2:9" ht="15" customHeight="1" x14ac:dyDescent="0.2">
      <c r="B11" t="s">
        <v>40</v>
      </c>
      <c r="C11" s="12">
        <v>531</v>
      </c>
      <c r="D11" s="8">
        <v>23.98</v>
      </c>
      <c r="E11" s="12">
        <v>267</v>
      </c>
      <c r="F11" s="8">
        <v>20.51</v>
      </c>
      <c r="G11" s="12">
        <v>260</v>
      </c>
      <c r="H11" s="8">
        <v>29.21</v>
      </c>
      <c r="I11" s="12">
        <v>4</v>
      </c>
    </row>
    <row r="12" spans="2:9" ht="15" customHeight="1" x14ac:dyDescent="0.2">
      <c r="B12" t="s">
        <v>41</v>
      </c>
      <c r="C12" s="12">
        <v>16</v>
      </c>
      <c r="D12" s="8">
        <v>0.72</v>
      </c>
      <c r="E12" s="12">
        <v>8</v>
      </c>
      <c r="F12" s="8">
        <v>0.61</v>
      </c>
      <c r="G12" s="12">
        <v>8</v>
      </c>
      <c r="H12" s="8">
        <v>0.9</v>
      </c>
      <c r="I12" s="12">
        <v>0</v>
      </c>
    </row>
    <row r="13" spans="2:9" ht="15" customHeight="1" x14ac:dyDescent="0.2">
      <c r="B13" t="s">
        <v>42</v>
      </c>
      <c r="C13" s="12">
        <v>153</v>
      </c>
      <c r="D13" s="8">
        <v>6.91</v>
      </c>
      <c r="E13" s="12">
        <v>75</v>
      </c>
      <c r="F13" s="8">
        <v>5.76</v>
      </c>
      <c r="G13" s="12">
        <v>77</v>
      </c>
      <c r="H13" s="8">
        <v>8.65</v>
      </c>
      <c r="I13" s="12">
        <v>0</v>
      </c>
    </row>
    <row r="14" spans="2:9" ht="15" customHeight="1" x14ac:dyDescent="0.2">
      <c r="B14" t="s">
        <v>43</v>
      </c>
      <c r="C14" s="12">
        <v>103</v>
      </c>
      <c r="D14" s="8">
        <v>4.6500000000000004</v>
      </c>
      <c r="E14" s="12">
        <v>51</v>
      </c>
      <c r="F14" s="8">
        <v>3.92</v>
      </c>
      <c r="G14" s="12">
        <v>52</v>
      </c>
      <c r="H14" s="8">
        <v>5.84</v>
      </c>
      <c r="I14" s="12">
        <v>0</v>
      </c>
    </row>
    <row r="15" spans="2:9" ht="15" customHeight="1" x14ac:dyDescent="0.2">
      <c r="B15" t="s">
        <v>44</v>
      </c>
      <c r="C15" s="12">
        <v>359</v>
      </c>
      <c r="D15" s="8">
        <v>16.21</v>
      </c>
      <c r="E15" s="12">
        <v>290</v>
      </c>
      <c r="F15" s="8">
        <v>22.27</v>
      </c>
      <c r="G15" s="12">
        <v>68</v>
      </c>
      <c r="H15" s="8">
        <v>7.64</v>
      </c>
      <c r="I15" s="12">
        <v>1</v>
      </c>
    </row>
    <row r="16" spans="2:9" ht="15" customHeight="1" x14ac:dyDescent="0.2">
      <c r="B16" t="s">
        <v>45</v>
      </c>
      <c r="C16" s="12">
        <v>369</v>
      </c>
      <c r="D16" s="8">
        <v>16.670000000000002</v>
      </c>
      <c r="E16" s="12">
        <v>314</v>
      </c>
      <c r="F16" s="8">
        <v>24.12</v>
      </c>
      <c r="G16" s="12">
        <v>53</v>
      </c>
      <c r="H16" s="8">
        <v>5.96</v>
      </c>
      <c r="I16" s="12">
        <v>0</v>
      </c>
    </row>
    <row r="17" spans="2:9" ht="15" customHeight="1" x14ac:dyDescent="0.2">
      <c r="B17" t="s">
        <v>46</v>
      </c>
      <c r="C17" s="12">
        <v>59</v>
      </c>
      <c r="D17" s="8">
        <v>2.66</v>
      </c>
      <c r="E17" s="12">
        <v>39</v>
      </c>
      <c r="F17" s="8">
        <v>3</v>
      </c>
      <c r="G17" s="12">
        <v>15</v>
      </c>
      <c r="H17" s="8">
        <v>1.69</v>
      </c>
      <c r="I17" s="12">
        <v>1</v>
      </c>
    </row>
    <row r="18" spans="2:9" ht="15" customHeight="1" x14ac:dyDescent="0.2">
      <c r="B18" t="s">
        <v>47</v>
      </c>
      <c r="C18" s="12">
        <v>104</v>
      </c>
      <c r="D18" s="8">
        <v>4.7</v>
      </c>
      <c r="E18" s="12">
        <v>60</v>
      </c>
      <c r="F18" s="8">
        <v>4.6100000000000003</v>
      </c>
      <c r="G18" s="12">
        <v>40</v>
      </c>
      <c r="H18" s="8">
        <v>4.49</v>
      </c>
      <c r="I18" s="12">
        <v>2</v>
      </c>
    </row>
    <row r="19" spans="2:9" ht="15" customHeight="1" x14ac:dyDescent="0.2">
      <c r="B19" t="s">
        <v>48</v>
      </c>
      <c r="C19" s="12">
        <v>76</v>
      </c>
      <c r="D19" s="8">
        <v>3.43</v>
      </c>
      <c r="E19" s="12">
        <v>40</v>
      </c>
      <c r="F19" s="8">
        <v>3.07</v>
      </c>
      <c r="G19" s="12">
        <v>34</v>
      </c>
      <c r="H19" s="8">
        <v>3.82</v>
      </c>
      <c r="I19" s="12">
        <v>1</v>
      </c>
    </row>
    <row r="20" spans="2:9" ht="15" customHeight="1" x14ac:dyDescent="0.2">
      <c r="B20" s="9" t="s">
        <v>217</v>
      </c>
      <c r="C20" s="12">
        <f>SUM(LTBL_03205[総数／事業所数])</f>
        <v>2214</v>
      </c>
      <c r="E20" s="12">
        <f>SUBTOTAL(109,LTBL_03205[個人／事業所数])</f>
        <v>1302</v>
      </c>
      <c r="G20" s="12">
        <f>SUBTOTAL(109,LTBL_03205[法人／事業所数])</f>
        <v>890</v>
      </c>
      <c r="I20" s="12">
        <f>SUBTOTAL(109,LTBL_03205[法人以外の団体／事業所数])</f>
        <v>12</v>
      </c>
    </row>
    <row r="21" spans="2:9" ht="15" customHeight="1" x14ac:dyDescent="0.2">
      <c r="E21" s="11">
        <f>LTBL_03205[[#Totals],[個人／事業所数]]/LTBL_03205[[#Totals],[総数／事業所数]]</f>
        <v>0.58807588075880757</v>
      </c>
      <c r="G21" s="11">
        <f>LTBL_03205[[#Totals],[法人／事業所数]]/LTBL_03205[[#Totals],[総数／事業所数]]</f>
        <v>0.40198735320686541</v>
      </c>
      <c r="I21" s="11">
        <f>LTBL_03205[[#Totals],[法人以外の団体／事業所数]]/LTBL_03205[[#Totals],[総数／事業所数]]</f>
        <v>5.4200542005420054E-3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333</v>
      </c>
      <c r="D24" s="8">
        <v>15.04</v>
      </c>
      <c r="E24" s="12">
        <v>301</v>
      </c>
      <c r="F24" s="8">
        <v>23.12</v>
      </c>
      <c r="G24" s="12">
        <v>32</v>
      </c>
      <c r="H24" s="8">
        <v>3.6</v>
      </c>
      <c r="I24" s="12">
        <v>0</v>
      </c>
    </row>
    <row r="25" spans="2:9" ht="15" customHeight="1" x14ac:dyDescent="0.2">
      <c r="B25" t="s">
        <v>70</v>
      </c>
      <c r="C25" s="12">
        <v>319</v>
      </c>
      <c r="D25" s="8">
        <v>14.41</v>
      </c>
      <c r="E25" s="12">
        <v>276</v>
      </c>
      <c r="F25" s="8">
        <v>21.2</v>
      </c>
      <c r="G25" s="12">
        <v>42</v>
      </c>
      <c r="H25" s="8">
        <v>4.72</v>
      </c>
      <c r="I25" s="12">
        <v>1</v>
      </c>
    </row>
    <row r="26" spans="2:9" ht="15" customHeight="1" x14ac:dyDescent="0.2">
      <c r="B26" t="s">
        <v>66</v>
      </c>
      <c r="C26" s="12">
        <v>204</v>
      </c>
      <c r="D26" s="8">
        <v>9.2100000000000009</v>
      </c>
      <c r="E26" s="12">
        <v>95</v>
      </c>
      <c r="F26" s="8">
        <v>7.3</v>
      </c>
      <c r="G26" s="12">
        <v>108</v>
      </c>
      <c r="H26" s="8">
        <v>12.13</v>
      </c>
      <c r="I26" s="12">
        <v>1</v>
      </c>
    </row>
    <row r="27" spans="2:9" ht="15" customHeight="1" x14ac:dyDescent="0.2">
      <c r="B27" t="s">
        <v>67</v>
      </c>
      <c r="C27" s="12">
        <v>128</v>
      </c>
      <c r="D27" s="8">
        <v>5.78</v>
      </c>
      <c r="E27" s="12">
        <v>73</v>
      </c>
      <c r="F27" s="8">
        <v>5.61</v>
      </c>
      <c r="G27" s="12">
        <v>54</v>
      </c>
      <c r="H27" s="8">
        <v>6.07</v>
      </c>
      <c r="I27" s="12">
        <v>0</v>
      </c>
    </row>
    <row r="28" spans="2:9" ht="15" customHeight="1" x14ac:dyDescent="0.2">
      <c r="B28" t="s">
        <v>64</v>
      </c>
      <c r="C28" s="12">
        <v>116</v>
      </c>
      <c r="D28" s="8">
        <v>5.24</v>
      </c>
      <c r="E28" s="12">
        <v>86</v>
      </c>
      <c r="F28" s="8">
        <v>6.61</v>
      </c>
      <c r="G28" s="12">
        <v>28</v>
      </c>
      <c r="H28" s="8">
        <v>3.15</v>
      </c>
      <c r="I28" s="12">
        <v>2</v>
      </c>
    </row>
    <row r="29" spans="2:9" ht="15" customHeight="1" x14ac:dyDescent="0.2">
      <c r="B29" t="s">
        <v>57</v>
      </c>
      <c r="C29" s="12">
        <v>87</v>
      </c>
      <c r="D29" s="8">
        <v>3.93</v>
      </c>
      <c r="E29" s="12">
        <v>16</v>
      </c>
      <c r="F29" s="8">
        <v>1.23</v>
      </c>
      <c r="G29" s="12">
        <v>71</v>
      </c>
      <c r="H29" s="8">
        <v>7.98</v>
      </c>
      <c r="I29" s="12">
        <v>0</v>
      </c>
    </row>
    <row r="30" spans="2:9" ht="15" customHeight="1" x14ac:dyDescent="0.2">
      <c r="B30" t="s">
        <v>58</v>
      </c>
      <c r="C30" s="12">
        <v>80</v>
      </c>
      <c r="D30" s="8">
        <v>3.61</v>
      </c>
      <c r="E30" s="12">
        <v>40</v>
      </c>
      <c r="F30" s="8">
        <v>3.07</v>
      </c>
      <c r="G30" s="12">
        <v>40</v>
      </c>
      <c r="H30" s="8">
        <v>4.49</v>
      </c>
      <c r="I30" s="12">
        <v>0</v>
      </c>
    </row>
    <row r="31" spans="2:9" ht="15" customHeight="1" x14ac:dyDescent="0.2">
      <c r="B31" t="s">
        <v>74</v>
      </c>
      <c r="C31" s="12">
        <v>67</v>
      </c>
      <c r="D31" s="8">
        <v>3.03</v>
      </c>
      <c r="E31" s="12">
        <v>60</v>
      </c>
      <c r="F31" s="8">
        <v>4.6100000000000003</v>
      </c>
      <c r="G31" s="12">
        <v>7</v>
      </c>
      <c r="H31" s="8">
        <v>0.79</v>
      </c>
      <c r="I31" s="12">
        <v>0</v>
      </c>
    </row>
    <row r="32" spans="2:9" ht="15" customHeight="1" x14ac:dyDescent="0.2">
      <c r="B32" t="s">
        <v>73</v>
      </c>
      <c r="C32" s="12">
        <v>59</v>
      </c>
      <c r="D32" s="8">
        <v>2.66</v>
      </c>
      <c r="E32" s="12">
        <v>39</v>
      </c>
      <c r="F32" s="8">
        <v>3</v>
      </c>
      <c r="G32" s="12">
        <v>15</v>
      </c>
      <c r="H32" s="8">
        <v>1.69</v>
      </c>
      <c r="I32" s="12">
        <v>1</v>
      </c>
    </row>
    <row r="33" spans="2:9" ht="15" customHeight="1" x14ac:dyDescent="0.2">
      <c r="B33" t="s">
        <v>63</v>
      </c>
      <c r="C33" s="12">
        <v>58</v>
      </c>
      <c r="D33" s="8">
        <v>2.62</v>
      </c>
      <c r="E33" s="12">
        <v>32</v>
      </c>
      <c r="F33" s="8">
        <v>2.46</v>
      </c>
      <c r="G33" s="12">
        <v>26</v>
      </c>
      <c r="H33" s="8">
        <v>2.92</v>
      </c>
      <c r="I33" s="12">
        <v>0</v>
      </c>
    </row>
    <row r="34" spans="2:9" ht="15" customHeight="1" x14ac:dyDescent="0.2">
      <c r="B34" t="s">
        <v>65</v>
      </c>
      <c r="C34" s="12">
        <v>58</v>
      </c>
      <c r="D34" s="8">
        <v>2.62</v>
      </c>
      <c r="E34" s="12">
        <v>39</v>
      </c>
      <c r="F34" s="8">
        <v>3</v>
      </c>
      <c r="G34" s="12">
        <v>19</v>
      </c>
      <c r="H34" s="8">
        <v>2.13</v>
      </c>
      <c r="I34" s="12">
        <v>0</v>
      </c>
    </row>
    <row r="35" spans="2:9" ht="15" customHeight="1" x14ac:dyDescent="0.2">
      <c r="B35" t="s">
        <v>69</v>
      </c>
      <c r="C35" s="12">
        <v>56</v>
      </c>
      <c r="D35" s="8">
        <v>2.5299999999999998</v>
      </c>
      <c r="E35" s="12">
        <v>16</v>
      </c>
      <c r="F35" s="8">
        <v>1.23</v>
      </c>
      <c r="G35" s="12">
        <v>40</v>
      </c>
      <c r="H35" s="8">
        <v>4.49</v>
      </c>
      <c r="I35" s="12">
        <v>0</v>
      </c>
    </row>
    <row r="36" spans="2:9" ht="15" customHeight="1" x14ac:dyDescent="0.2">
      <c r="B36" t="s">
        <v>59</v>
      </c>
      <c r="C36" s="12">
        <v>49</v>
      </c>
      <c r="D36" s="8">
        <v>2.21</v>
      </c>
      <c r="E36" s="12">
        <v>18</v>
      </c>
      <c r="F36" s="8">
        <v>1.38</v>
      </c>
      <c r="G36" s="12">
        <v>31</v>
      </c>
      <c r="H36" s="8">
        <v>3.48</v>
      </c>
      <c r="I36" s="12">
        <v>0</v>
      </c>
    </row>
    <row r="37" spans="2:9" ht="15" customHeight="1" x14ac:dyDescent="0.2">
      <c r="B37" t="s">
        <v>68</v>
      </c>
      <c r="C37" s="12">
        <v>44</v>
      </c>
      <c r="D37" s="8">
        <v>1.99</v>
      </c>
      <c r="E37" s="12">
        <v>34</v>
      </c>
      <c r="F37" s="8">
        <v>2.61</v>
      </c>
      <c r="G37" s="12">
        <v>10</v>
      </c>
      <c r="H37" s="8">
        <v>1.1200000000000001</v>
      </c>
      <c r="I37" s="12">
        <v>0</v>
      </c>
    </row>
    <row r="38" spans="2:9" ht="15" customHeight="1" x14ac:dyDescent="0.2">
      <c r="B38" t="s">
        <v>75</v>
      </c>
      <c r="C38" s="12">
        <v>37</v>
      </c>
      <c r="D38" s="8">
        <v>1.67</v>
      </c>
      <c r="E38" s="12">
        <v>0</v>
      </c>
      <c r="F38" s="8">
        <v>0</v>
      </c>
      <c r="G38" s="12">
        <v>33</v>
      </c>
      <c r="H38" s="8">
        <v>3.71</v>
      </c>
      <c r="I38" s="12">
        <v>2</v>
      </c>
    </row>
    <row r="39" spans="2:9" ht="15" customHeight="1" x14ac:dyDescent="0.2">
      <c r="B39" t="s">
        <v>60</v>
      </c>
      <c r="C39" s="12">
        <v>34</v>
      </c>
      <c r="D39" s="8">
        <v>1.54</v>
      </c>
      <c r="E39" s="12">
        <v>18</v>
      </c>
      <c r="F39" s="8">
        <v>1.38</v>
      </c>
      <c r="G39" s="12">
        <v>14</v>
      </c>
      <c r="H39" s="8">
        <v>1.57</v>
      </c>
      <c r="I39" s="12">
        <v>2</v>
      </c>
    </row>
    <row r="40" spans="2:9" ht="15" customHeight="1" x14ac:dyDescent="0.2">
      <c r="B40" t="s">
        <v>76</v>
      </c>
      <c r="C40" s="12">
        <v>30</v>
      </c>
      <c r="D40" s="8">
        <v>1.36</v>
      </c>
      <c r="E40" s="12">
        <v>25</v>
      </c>
      <c r="F40" s="8">
        <v>1.92</v>
      </c>
      <c r="G40" s="12">
        <v>5</v>
      </c>
      <c r="H40" s="8">
        <v>0.56000000000000005</v>
      </c>
      <c r="I40" s="12">
        <v>0</v>
      </c>
    </row>
    <row r="41" spans="2:9" ht="15" customHeight="1" x14ac:dyDescent="0.2">
      <c r="B41" t="s">
        <v>72</v>
      </c>
      <c r="C41" s="12">
        <v>26</v>
      </c>
      <c r="D41" s="8">
        <v>1.17</v>
      </c>
      <c r="E41" s="12">
        <v>12</v>
      </c>
      <c r="F41" s="8">
        <v>0.92</v>
      </c>
      <c r="G41" s="12">
        <v>14</v>
      </c>
      <c r="H41" s="8">
        <v>1.57</v>
      </c>
      <c r="I41" s="12">
        <v>0</v>
      </c>
    </row>
    <row r="42" spans="2:9" ht="15" customHeight="1" x14ac:dyDescent="0.2">
      <c r="B42" t="s">
        <v>81</v>
      </c>
      <c r="C42" s="12">
        <v>25</v>
      </c>
      <c r="D42" s="8">
        <v>1.1299999999999999</v>
      </c>
      <c r="E42" s="12">
        <v>13</v>
      </c>
      <c r="F42" s="8">
        <v>1</v>
      </c>
      <c r="G42" s="12">
        <v>12</v>
      </c>
      <c r="H42" s="8">
        <v>1.35</v>
      </c>
      <c r="I42" s="12">
        <v>0</v>
      </c>
    </row>
    <row r="43" spans="2:9" ht="15" customHeight="1" x14ac:dyDescent="0.2">
      <c r="B43" t="s">
        <v>82</v>
      </c>
      <c r="C43" s="12">
        <v>23</v>
      </c>
      <c r="D43" s="8">
        <v>1.04</v>
      </c>
      <c r="E43" s="12">
        <v>6</v>
      </c>
      <c r="F43" s="8">
        <v>0.46</v>
      </c>
      <c r="G43" s="12">
        <v>17</v>
      </c>
      <c r="H43" s="8">
        <v>1.91</v>
      </c>
      <c r="I43" s="12">
        <v>0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132</v>
      </c>
      <c r="C47" s="12">
        <v>169</v>
      </c>
      <c r="D47" s="8">
        <v>7.63</v>
      </c>
      <c r="E47" s="12">
        <v>163</v>
      </c>
      <c r="F47" s="8">
        <v>12.52</v>
      </c>
      <c r="G47" s="12">
        <v>6</v>
      </c>
      <c r="H47" s="8">
        <v>0.67</v>
      </c>
      <c r="I47" s="12">
        <v>0</v>
      </c>
    </row>
    <row r="48" spans="2:9" ht="15" customHeight="1" x14ac:dyDescent="0.2">
      <c r="B48" t="s">
        <v>131</v>
      </c>
      <c r="C48" s="12">
        <v>110</v>
      </c>
      <c r="D48" s="8">
        <v>4.97</v>
      </c>
      <c r="E48" s="12">
        <v>107</v>
      </c>
      <c r="F48" s="8">
        <v>8.2200000000000006</v>
      </c>
      <c r="G48" s="12">
        <v>3</v>
      </c>
      <c r="H48" s="8">
        <v>0.34</v>
      </c>
      <c r="I48" s="12">
        <v>0</v>
      </c>
    </row>
    <row r="49" spans="2:9" ht="15" customHeight="1" x14ac:dyDescent="0.2">
      <c r="B49" t="s">
        <v>129</v>
      </c>
      <c r="C49" s="12">
        <v>108</v>
      </c>
      <c r="D49" s="8">
        <v>4.88</v>
      </c>
      <c r="E49" s="12">
        <v>103</v>
      </c>
      <c r="F49" s="8">
        <v>7.91</v>
      </c>
      <c r="G49" s="12">
        <v>5</v>
      </c>
      <c r="H49" s="8">
        <v>0.56000000000000005</v>
      </c>
      <c r="I49" s="12">
        <v>0</v>
      </c>
    </row>
    <row r="50" spans="2:9" ht="15" customHeight="1" x14ac:dyDescent="0.2">
      <c r="B50" t="s">
        <v>124</v>
      </c>
      <c r="C50" s="12">
        <v>87</v>
      </c>
      <c r="D50" s="8">
        <v>3.93</v>
      </c>
      <c r="E50" s="12">
        <v>54</v>
      </c>
      <c r="F50" s="8">
        <v>4.1500000000000004</v>
      </c>
      <c r="G50" s="12">
        <v>32</v>
      </c>
      <c r="H50" s="8">
        <v>3.6</v>
      </c>
      <c r="I50" s="12">
        <v>0</v>
      </c>
    </row>
    <row r="51" spans="2:9" ht="15" customHeight="1" x14ac:dyDescent="0.2">
      <c r="B51" t="s">
        <v>128</v>
      </c>
      <c r="C51" s="12">
        <v>72</v>
      </c>
      <c r="D51" s="8">
        <v>3.25</v>
      </c>
      <c r="E51" s="12">
        <v>60</v>
      </c>
      <c r="F51" s="8">
        <v>4.6100000000000003</v>
      </c>
      <c r="G51" s="12">
        <v>12</v>
      </c>
      <c r="H51" s="8">
        <v>1.35</v>
      </c>
      <c r="I51" s="12">
        <v>0</v>
      </c>
    </row>
    <row r="52" spans="2:9" ht="15" customHeight="1" x14ac:dyDescent="0.2">
      <c r="B52" t="s">
        <v>127</v>
      </c>
      <c r="C52" s="12">
        <v>59</v>
      </c>
      <c r="D52" s="8">
        <v>2.66</v>
      </c>
      <c r="E52" s="12">
        <v>54</v>
      </c>
      <c r="F52" s="8">
        <v>4.1500000000000004</v>
      </c>
      <c r="G52" s="12">
        <v>5</v>
      </c>
      <c r="H52" s="8">
        <v>0.56000000000000005</v>
      </c>
      <c r="I52" s="12">
        <v>0</v>
      </c>
    </row>
    <row r="53" spans="2:9" ht="15" customHeight="1" x14ac:dyDescent="0.2">
      <c r="B53" t="s">
        <v>121</v>
      </c>
      <c r="C53" s="12">
        <v>55</v>
      </c>
      <c r="D53" s="8">
        <v>2.48</v>
      </c>
      <c r="E53" s="12">
        <v>20</v>
      </c>
      <c r="F53" s="8">
        <v>1.54</v>
      </c>
      <c r="G53" s="12">
        <v>35</v>
      </c>
      <c r="H53" s="8">
        <v>3.93</v>
      </c>
      <c r="I53" s="12">
        <v>0</v>
      </c>
    </row>
    <row r="54" spans="2:9" ht="15" customHeight="1" x14ac:dyDescent="0.2">
      <c r="B54" t="s">
        <v>134</v>
      </c>
      <c r="C54" s="12">
        <v>52</v>
      </c>
      <c r="D54" s="8">
        <v>2.35</v>
      </c>
      <c r="E54" s="12">
        <v>49</v>
      </c>
      <c r="F54" s="8">
        <v>3.76</v>
      </c>
      <c r="G54" s="12">
        <v>3</v>
      </c>
      <c r="H54" s="8">
        <v>0.34</v>
      </c>
      <c r="I54" s="12">
        <v>0</v>
      </c>
    </row>
    <row r="55" spans="2:9" ht="15" customHeight="1" x14ac:dyDescent="0.2">
      <c r="B55" t="s">
        <v>122</v>
      </c>
      <c r="C55" s="12">
        <v>43</v>
      </c>
      <c r="D55" s="8">
        <v>1.94</v>
      </c>
      <c r="E55" s="12">
        <v>25</v>
      </c>
      <c r="F55" s="8">
        <v>1.92</v>
      </c>
      <c r="G55" s="12">
        <v>17</v>
      </c>
      <c r="H55" s="8">
        <v>1.91</v>
      </c>
      <c r="I55" s="12">
        <v>1</v>
      </c>
    </row>
    <row r="56" spans="2:9" ht="15" customHeight="1" x14ac:dyDescent="0.2">
      <c r="B56" t="s">
        <v>130</v>
      </c>
      <c r="C56" s="12">
        <v>39</v>
      </c>
      <c r="D56" s="8">
        <v>1.76</v>
      </c>
      <c r="E56" s="12">
        <v>23</v>
      </c>
      <c r="F56" s="8">
        <v>1.77</v>
      </c>
      <c r="G56" s="12">
        <v>16</v>
      </c>
      <c r="H56" s="8">
        <v>1.8</v>
      </c>
      <c r="I56" s="12">
        <v>0</v>
      </c>
    </row>
    <row r="57" spans="2:9" ht="15" customHeight="1" x14ac:dyDescent="0.2">
      <c r="B57" t="s">
        <v>119</v>
      </c>
      <c r="C57" s="12">
        <v>38</v>
      </c>
      <c r="D57" s="8">
        <v>1.72</v>
      </c>
      <c r="E57" s="12">
        <v>25</v>
      </c>
      <c r="F57" s="8">
        <v>1.92</v>
      </c>
      <c r="G57" s="12">
        <v>13</v>
      </c>
      <c r="H57" s="8">
        <v>1.46</v>
      </c>
      <c r="I57" s="12">
        <v>0</v>
      </c>
    </row>
    <row r="58" spans="2:9" ht="15" customHeight="1" x14ac:dyDescent="0.2">
      <c r="B58" t="s">
        <v>126</v>
      </c>
      <c r="C58" s="12">
        <v>38</v>
      </c>
      <c r="D58" s="8">
        <v>1.72</v>
      </c>
      <c r="E58" s="12">
        <v>30</v>
      </c>
      <c r="F58" s="8">
        <v>2.2999999999999998</v>
      </c>
      <c r="G58" s="12">
        <v>8</v>
      </c>
      <c r="H58" s="8">
        <v>0.9</v>
      </c>
      <c r="I58" s="12">
        <v>0</v>
      </c>
    </row>
    <row r="59" spans="2:9" ht="15" customHeight="1" x14ac:dyDescent="0.2">
      <c r="B59" t="s">
        <v>120</v>
      </c>
      <c r="C59" s="12">
        <v>37</v>
      </c>
      <c r="D59" s="8">
        <v>1.67</v>
      </c>
      <c r="E59" s="12">
        <v>23</v>
      </c>
      <c r="F59" s="8">
        <v>1.77</v>
      </c>
      <c r="G59" s="12">
        <v>14</v>
      </c>
      <c r="H59" s="8">
        <v>1.57</v>
      </c>
      <c r="I59" s="12">
        <v>0</v>
      </c>
    </row>
    <row r="60" spans="2:9" ht="15" customHeight="1" x14ac:dyDescent="0.2">
      <c r="B60" t="s">
        <v>115</v>
      </c>
      <c r="C60" s="12">
        <v>35</v>
      </c>
      <c r="D60" s="8">
        <v>1.58</v>
      </c>
      <c r="E60" s="12">
        <v>6</v>
      </c>
      <c r="F60" s="8">
        <v>0.46</v>
      </c>
      <c r="G60" s="12">
        <v>29</v>
      </c>
      <c r="H60" s="8">
        <v>3.26</v>
      </c>
      <c r="I60" s="12">
        <v>0</v>
      </c>
    </row>
    <row r="61" spans="2:9" ht="15" customHeight="1" x14ac:dyDescent="0.2">
      <c r="B61" t="s">
        <v>133</v>
      </c>
      <c r="C61" s="12">
        <v>35</v>
      </c>
      <c r="D61" s="8">
        <v>1.58</v>
      </c>
      <c r="E61" s="12">
        <v>30</v>
      </c>
      <c r="F61" s="8">
        <v>2.2999999999999998</v>
      </c>
      <c r="G61" s="12">
        <v>5</v>
      </c>
      <c r="H61" s="8">
        <v>0.56000000000000005</v>
      </c>
      <c r="I61" s="12">
        <v>0</v>
      </c>
    </row>
    <row r="62" spans="2:9" ht="15" customHeight="1" x14ac:dyDescent="0.2">
      <c r="B62" t="s">
        <v>140</v>
      </c>
      <c r="C62" s="12">
        <v>33</v>
      </c>
      <c r="D62" s="8">
        <v>1.49</v>
      </c>
      <c r="E62" s="12">
        <v>8</v>
      </c>
      <c r="F62" s="8">
        <v>0.61</v>
      </c>
      <c r="G62" s="12">
        <v>25</v>
      </c>
      <c r="H62" s="8">
        <v>2.81</v>
      </c>
      <c r="I62" s="12">
        <v>0</v>
      </c>
    </row>
    <row r="63" spans="2:9" ht="15" customHeight="1" x14ac:dyDescent="0.2">
      <c r="B63" t="s">
        <v>125</v>
      </c>
      <c r="C63" s="12">
        <v>32</v>
      </c>
      <c r="D63" s="8">
        <v>1.45</v>
      </c>
      <c r="E63" s="12">
        <v>6</v>
      </c>
      <c r="F63" s="8">
        <v>0.46</v>
      </c>
      <c r="G63" s="12">
        <v>26</v>
      </c>
      <c r="H63" s="8">
        <v>2.92</v>
      </c>
      <c r="I63" s="12">
        <v>0</v>
      </c>
    </row>
    <row r="64" spans="2:9" ht="15" customHeight="1" x14ac:dyDescent="0.2">
      <c r="B64" t="s">
        <v>143</v>
      </c>
      <c r="C64" s="12">
        <v>30</v>
      </c>
      <c r="D64" s="8">
        <v>1.36</v>
      </c>
      <c r="E64" s="12">
        <v>25</v>
      </c>
      <c r="F64" s="8">
        <v>1.92</v>
      </c>
      <c r="G64" s="12">
        <v>5</v>
      </c>
      <c r="H64" s="8">
        <v>0.56000000000000005</v>
      </c>
      <c r="I64" s="12">
        <v>0</v>
      </c>
    </row>
    <row r="65" spans="2:9" ht="15" customHeight="1" x14ac:dyDescent="0.2">
      <c r="B65" t="s">
        <v>118</v>
      </c>
      <c r="C65" s="12">
        <v>29</v>
      </c>
      <c r="D65" s="8">
        <v>1.31</v>
      </c>
      <c r="E65" s="12">
        <v>23</v>
      </c>
      <c r="F65" s="8">
        <v>1.77</v>
      </c>
      <c r="G65" s="12">
        <v>6</v>
      </c>
      <c r="H65" s="8">
        <v>0.67</v>
      </c>
      <c r="I65" s="12">
        <v>0</v>
      </c>
    </row>
    <row r="66" spans="2:9" ht="15" customHeight="1" x14ac:dyDescent="0.2">
      <c r="B66" t="s">
        <v>144</v>
      </c>
      <c r="C66" s="12">
        <v>26</v>
      </c>
      <c r="D66" s="8">
        <v>1.17</v>
      </c>
      <c r="E66" s="12">
        <v>21</v>
      </c>
      <c r="F66" s="8">
        <v>1.61</v>
      </c>
      <c r="G66" s="12">
        <v>5</v>
      </c>
      <c r="H66" s="8">
        <v>0.56000000000000005</v>
      </c>
      <c r="I66" s="12">
        <v>0</v>
      </c>
    </row>
    <row r="68" spans="2:9" ht="15" customHeight="1" x14ac:dyDescent="0.2">
      <c r="B68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240E-B1D0-4CE4-A8D9-6363E93E2A5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225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3</v>
      </c>
      <c r="D5" s="8">
        <v>0.14000000000000001</v>
      </c>
      <c r="E5" s="12">
        <v>0</v>
      </c>
      <c r="F5" s="8">
        <v>0</v>
      </c>
      <c r="G5" s="12">
        <v>3</v>
      </c>
      <c r="H5" s="8">
        <v>0.31</v>
      </c>
      <c r="I5" s="12">
        <v>0</v>
      </c>
    </row>
    <row r="6" spans="2:9" ht="15" customHeight="1" x14ac:dyDescent="0.2">
      <c r="B6" t="s">
        <v>35</v>
      </c>
      <c r="C6" s="12">
        <v>257</v>
      </c>
      <c r="D6" s="8">
        <v>12.16</v>
      </c>
      <c r="E6" s="12">
        <v>82</v>
      </c>
      <c r="F6" s="8">
        <v>7.34</v>
      </c>
      <c r="G6" s="12">
        <v>175</v>
      </c>
      <c r="H6" s="8">
        <v>17.989999999999998</v>
      </c>
      <c r="I6" s="12">
        <v>0</v>
      </c>
    </row>
    <row r="7" spans="2:9" ht="15" customHeight="1" x14ac:dyDescent="0.2">
      <c r="B7" t="s">
        <v>36</v>
      </c>
      <c r="C7" s="12">
        <v>160</v>
      </c>
      <c r="D7" s="8">
        <v>7.57</v>
      </c>
      <c r="E7" s="12">
        <v>62</v>
      </c>
      <c r="F7" s="8">
        <v>5.55</v>
      </c>
      <c r="G7" s="12">
        <v>98</v>
      </c>
      <c r="H7" s="8">
        <v>10.07</v>
      </c>
      <c r="I7" s="12">
        <v>0</v>
      </c>
    </row>
    <row r="8" spans="2:9" ht="15" customHeight="1" x14ac:dyDescent="0.2">
      <c r="B8" t="s">
        <v>37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0.1</v>
      </c>
      <c r="I8" s="12">
        <v>0</v>
      </c>
    </row>
    <row r="9" spans="2:9" ht="15" customHeight="1" x14ac:dyDescent="0.2">
      <c r="B9" t="s">
        <v>38</v>
      </c>
      <c r="C9" s="12">
        <v>15</v>
      </c>
      <c r="D9" s="8">
        <v>0.71</v>
      </c>
      <c r="E9" s="12">
        <v>2</v>
      </c>
      <c r="F9" s="8">
        <v>0.18</v>
      </c>
      <c r="G9" s="12">
        <v>13</v>
      </c>
      <c r="H9" s="8">
        <v>1.34</v>
      </c>
      <c r="I9" s="12">
        <v>0</v>
      </c>
    </row>
    <row r="10" spans="2:9" ht="15" customHeight="1" x14ac:dyDescent="0.2">
      <c r="B10" t="s">
        <v>39</v>
      </c>
      <c r="C10" s="12">
        <v>29</v>
      </c>
      <c r="D10" s="8">
        <v>1.37</v>
      </c>
      <c r="E10" s="12">
        <v>3</v>
      </c>
      <c r="F10" s="8">
        <v>0.27</v>
      </c>
      <c r="G10" s="12">
        <v>26</v>
      </c>
      <c r="H10" s="8">
        <v>2.67</v>
      </c>
      <c r="I10" s="12">
        <v>0</v>
      </c>
    </row>
    <row r="11" spans="2:9" ht="15" customHeight="1" x14ac:dyDescent="0.2">
      <c r="B11" t="s">
        <v>40</v>
      </c>
      <c r="C11" s="12">
        <v>484</v>
      </c>
      <c r="D11" s="8">
        <v>22.91</v>
      </c>
      <c r="E11" s="12">
        <v>198</v>
      </c>
      <c r="F11" s="8">
        <v>17.73</v>
      </c>
      <c r="G11" s="12">
        <v>285</v>
      </c>
      <c r="H11" s="8">
        <v>29.29</v>
      </c>
      <c r="I11" s="12">
        <v>1</v>
      </c>
    </row>
    <row r="12" spans="2:9" ht="15" customHeight="1" x14ac:dyDescent="0.2">
      <c r="B12" t="s">
        <v>41</v>
      </c>
      <c r="C12" s="12">
        <v>17</v>
      </c>
      <c r="D12" s="8">
        <v>0.8</v>
      </c>
      <c r="E12" s="12">
        <v>1</v>
      </c>
      <c r="F12" s="8">
        <v>0.09</v>
      </c>
      <c r="G12" s="12">
        <v>16</v>
      </c>
      <c r="H12" s="8">
        <v>1.64</v>
      </c>
      <c r="I12" s="12">
        <v>0</v>
      </c>
    </row>
    <row r="13" spans="2:9" ht="15" customHeight="1" x14ac:dyDescent="0.2">
      <c r="B13" t="s">
        <v>42</v>
      </c>
      <c r="C13" s="12">
        <v>142</v>
      </c>
      <c r="D13" s="8">
        <v>6.72</v>
      </c>
      <c r="E13" s="12">
        <v>61</v>
      </c>
      <c r="F13" s="8">
        <v>5.46</v>
      </c>
      <c r="G13" s="12">
        <v>80</v>
      </c>
      <c r="H13" s="8">
        <v>8.2200000000000006</v>
      </c>
      <c r="I13" s="12">
        <v>0</v>
      </c>
    </row>
    <row r="14" spans="2:9" ht="15" customHeight="1" x14ac:dyDescent="0.2">
      <c r="B14" t="s">
        <v>43</v>
      </c>
      <c r="C14" s="12">
        <v>81</v>
      </c>
      <c r="D14" s="8">
        <v>3.83</v>
      </c>
      <c r="E14" s="12">
        <v>34</v>
      </c>
      <c r="F14" s="8">
        <v>3.04</v>
      </c>
      <c r="G14" s="12">
        <v>46</v>
      </c>
      <c r="H14" s="8">
        <v>4.7300000000000004</v>
      </c>
      <c r="I14" s="12">
        <v>0</v>
      </c>
    </row>
    <row r="15" spans="2:9" ht="15" customHeight="1" x14ac:dyDescent="0.2">
      <c r="B15" t="s">
        <v>44</v>
      </c>
      <c r="C15" s="12">
        <v>328</v>
      </c>
      <c r="D15" s="8">
        <v>15.52</v>
      </c>
      <c r="E15" s="12">
        <v>265</v>
      </c>
      <c r="F15" s="8">
        <v>23.72</v>
      </c>
      <c r="G15" s="12">
        <v>62</v>
      </c>
      <c r="H15" s="8">
        <v>6.37</v>
      </c>
      <c r="I15" s="12">
        <v>0</v>
      </c>
    </row>
    <row r="16" spans="2:9" ht="15" customHeight="1" x14ac:dyDescent="0.2">
      <c r="B16" t="s">
        <v>45</v>
      </c>
      <c r="C16" s="12">
        <v>325</v>
      </c>
      <c r="D16" s="8">
        <v>15.38</v>
      </c>
      <c r="E16" s="12">
        <v>274</v>
      </c>
      <c r="F16" s="8">
        <v>24.53</v>
      </c>
      <c r="G16" s="12">
        <v>49</v>
      </c>
      <c r="H16" s="8">
        <v>5.04</v>
      </c>
      <c r="I16" s="12">
        <v>1</v>
      </c>
    </row>
    <row r="17" spans="2:9" ht="15" customHeight="1" x14ac:dyDescent="0.2">
      <c r="B17" t="s">
        <v>46</v>
      </c>
      <c r="C17" s="12">
        <v>84</v>
      </c>
      <c r="D17" s="8">
        <v>3.98</v>
      </c>
      <c r="E17" s="12">
        <v>60</v>
      </c>
      <c r="F17" s="8">
        <v>5.37</v>
      </c>
      <c r="G17" s="12">
        <v>16</v>
      </c>
      <c r="H17" s="8">
        <v>1.64</v>
      </c>
      <c r="I17" s="12">
        <v>2</v>
      </c>
    </row>
    <row r="18" spans="2:9" ht="15" customHeight="1" x14ac:dyDescent="0.2">
      <c r="B18" t="s">
        <v>47</v>
      </c>
      <c r="C18" s="12">
        <v>101</v>
      </c>
      <c r="D18" s="8">
        <v>4.78</v>
      </c>
      <c r="E18" s="12">
        <v>44</v>
      </c>
      <c r="F18" s="8">
        <v>3.94</v>
      </c>
      <c r="G18" s="12">
        <v>49</v>
      </c>
      <c r="H18" s="8">
        <v>5.04</v>
      </c>
      <c r="I18" s="12">
        <v>6</v>
      </c>
    </row>
    <row r="19" spans="2:9" ht="15" customHeight="1" x14ac:dyDescent="0.2">
      <c r="B19" t="s">
        <v>48</v>
      </c>
      <c r="C19" s="12">
        <v>86</v>
      </c>
      <c r="D19" s="8">
        <v>4.07</v>
      </c>
      <c r="E19" s="12">
        <v>31</v>
      </c>
      <c r="F19" s="8">
        <v>2.78</v>
      </c>
      <c r="G19" s="12">
        <v>54</v>
      </c>
      <c r="H19" s="8">
        <v>5.55</v>
      </c>
      <c r="I19" s="12">
        <v>0</v>
      </c>
    </row>
    <row r="20" spans="2:9" ht="15" customHeight="1" x14ac:dyDescent="0.2">
      <c r="B20" s="9" t="s">
        <v>217</v>
      </c>
      <c r="C20" s="12">
        <f>SUM(LTBL_03206[総数／事業所数])</f>
        <v>2113</v>
      </c>
      <c r="E20" s="12">
        <f>SUBTOTAL(109,LTBL_03206[個人／事業所数])</f>
        <v>1117</v>
      </c>
      <c r="G20" s="12">
        <f>SUBTOTAL(109,LTBL_03206[法人／事業所数])</f>
        <v>973</v>
      </c>
      <c r="I20" s="12">
        <f>SUBTOTAL(109,LTBL_03206[法人以外の団体／事業所数])</f>
        <v>10</v>
      </c>
    </row>
    <row r="21" spans="2:9" ht="15" customHeight="1" x14ac:dyDescent="0.2">
      <c r="E21" s="11">
        <f>LTBL_03206[[#Totals],[個人／事業所数]]/LTBL_03206[[#Totals],[総数／事業所数]]</f>
        <v>0.52863227638428778</v>
      </c>
      <c r="G21" s="11">
        <f>LTBL_03206[[#Totals],[法人／事業所数]]/LTBL_03206[[#Totals],[総数／事業所数]]</f>
        <v>0.46048272598201612</v>
      </c>
      <c r="I21" s="11">
        <f>LTBL_03206[[#Totals],[法人以外の団体／事業所数]]/LTBL_03206[[#Totals],[総数／事業所数]]</f>
        <v>4.7326076668244201E-3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70</v>
      </c>
      <c r="C24" s="12">
        <v>297</v>
      </c>
      <c r="D24" s="8">
        <v>14.06</v>
      </c>
      <c r="E24" s="12">
        <v>255</v>
      </c>
      <c r="F24" s="8">
        <v>22.83</v>
      </c>
      <c r="G24" s="12">
        <v>42</v>
      </c>
      <c r="H24" s="8">
        <v>4.32</v>
      </c>
      <c r="I24" s="12">
        <v>0</v>
      </c>
    </row>
    <row r="25" spans="2:9" ht="15" customHeight="1" x14ac:dyDescent="0.2">
      <c r="B25" t="s">
        <v>71</v>
      </c>
      <c r="C25" s="12">
        <v>277</v>
      </c>
      <c r="D25" s="8">
        <v>13.11</v>
      </c>
      <c r="E25" s="12">
        <v>253</v>
      </c>
      <c r="F25" s="8">
        <v>22.65</v>
      </c>
      <c r="G25" s="12">
        <v>24</v>
      </c>
      <c r="H25" s="8">
        <v>2.4700000000000002</v>
      </c>
      <c r="I25" s="12">
        <v>0</v>
      </c>
    </row>
    <row r="26" spans="2:9" ht="15" customHeight="1" x14ac:dyDescent="0.2">
      <c r="B26" t="s">
        <v>66</v>
      </c>
      <c r="C26" s="12">
        <v>127</v>
      </c>
      <c r="D26" s="8">
        <v>6.01</v>
      </c>
      <c r="E26" s="12">
        <v>56</v>
      </c>
      <c r="F26" s="8">
        <v>5.01</v>
      </c>
      <c r="G26" s="12">
        <v>71</v>
      </c>
      <c r="H26" s="8">
        <v>7.3</v>
      </c>
      <c r="I26" s="12">
        <v>0</v>
      </c>
    </row>
    <row r="27" spans="2:9" ht="15" customHeight="1" x14ac:dyDescent="0.2">
      <c r="B27" t="s">
        <v>57</v>
      </c>
      <c r="C27" s="12">
        <v>119</v>
      </c>
      <c r="D27" s="8">
        <v>5.63</v>
      </c>
      <c r="E27" s="12">
        <v>33</v>
      </c>
      <c r="F27" s="8">
        <v>2.95</v>
      </c>
      <c r="G27" s="12">
        <v>86</v>
      </c>
      <c r="H27" s="8">
        <v>8.84</v>
      </c>
      <c r="I27" s="12">
        <v>0</v>
      </c>
    </row>
    <row r="28" spans="2:9" ht="15" customHeight="1" x14ac:dyDescent="0.2">
      <c r="B28" t="s">
        <v>67</v>
      </c>
      <c r="C28" s="12">
        <v>106</v>
      </c>
      <c r="D28" s="8">
        <v>5.0199999999999996</v>
      </c>
      <c r="E28" s="12">
        <v>58</v>
      </c>
      <c r="F28" s="8">
        <v>5.19</v>
      </c>
      <c r="G28" s="12">
        <v>47</v>
      </c>
      <c r="H28" s="8">
        <v>4.83</v>
      </c>
      <c r="I28" s="12">
        <v>0</v>
      </c>
    </row>
    <row r="29" spans="2:9" ht="15" customHeight="1" x14ac:dyDescent="0.2">
      <c r="B29" t="s">
        <v>64</v>
      </c>
      <c r="C29" s="12">
        <v>84</v>
      </c>
      <c r="D29" s="8">
        <v>3.98</v>
      </c>
      <c r="E29" s="12">
        <v>53</v>
      </c>
      <c r="F29" s="8">
        <v>4.74</v>
      </c>
      <c r="G29" s="12">
        <v>30</v>
      </c>
      <c r="H29" s="8">
        <v>3.08</v>
      </c>
      <c r="I29" s="12">
        <v>1</v>
      </c>
    </row>
    <row r="30" spans="2:9" ht="15" customHeight="1" x14ac:dyDescent="0.2">
      <c r="B30" t="s">
        <v>73</v>
      </c>
      <c r="C30" s="12">
        <v>84</v>
      </c>
      <c r="D30" s="8">
        <v>3.98</v>
      </c>
      <c r="E30" s="12">
        <v>60</v>
      </c>
      <c r="F30" s="8">
        <v>5.37</v>
      </c>
      <c r="G30" s="12">
        <v>16</v>
      </c>
      <c r="H30" s="8">
        <v>1.64</v>
      </c>
      <c r="I30" s="12">
        <v>2</v>
      </c>
    </row>
    <row r="31" spans="2:9" ht="15" customHeight="1" x14ac:dyDescent="0.2">
      <c r="B31" t="s">
        <v>58</v>
      </c>
      <c r="C31" s="12">
        <v>71</v>
      </c>
      <c r="D31" s="8">
        <v>3.36</v>
      </c>
      <c r="E31" s="12">
        <v>30</v>
      </c>
      <c r="F31" s="8">
        <v>2.69</v>
      </c>
      <c r="G31" s="12">
        <v>41</v>
      </c>
      <c r="H31" s="8">
        <v>4.21</v>
      </c>
      <c r="I31" s="12">
        <v>0</v>
      </c>
    </row>
    <row r="32" spans="2:9" ht="15" customHeight="1" x14ac:dyDescent="0.2">
      <c r="B32" t="s">
        <v>59</v>
      </c>
      <c r="C32" s="12">
        <v>67</v>
      </c>
      <c r="D32" s="8">
        <v>3.17</v>
      </c>
      <c r="E32" s="12">
        <v>19</v>
      </c>
      <c r="F32" s="8">
        <v>1.7</v>
      </c>
      <c r="G32" s="12">
        <v>48</v>
      </c>
      <c r="H32" s="8">
        <v>4.93</v>
      </c>
      <c r="I32" s="12">
        <v>0</v>
      </c>
    </row>
    <row r="33" spans="2:9" ht="15" customHeight="1" x14ac:dyDescent="0.2">
      <c r="B33" t="s">
        <v>63</v>
      </c>
      <c r="C33" s="12">
        <v>66</v>
      </c>
      <c r="D33" s="8">
        <v>3.12</v>
      </c>
      <c r="E33" s="12">
        <v>22</v>
      </c>
      <c r="F33" s="8">
        <v>1.97</v>
      </c>
      <c r="G33" s="12">
        <v>44</v>
      </c>
      <c r="H33" s="8">
        <v>4.5199999999999996</v>
      </c>
      <c r="I33" s="12">
        <v>0</v>
      </c>
    </row>
    <row r="34" spans="2:9" ht="15" customHeight="1" x14ac:dyDescent="0.2">
      <c r="B34" t="s">
        <v>65</v>
      </c>
      <c r="C34" s="12">
        <v>62</v>
      </c>
      <c r="D34" s="8">
        <v>2.93</v>
      </c>
      <c r="E34" s="12">
        <v>50</v>
      </c>
      <c r="F34" s="8">
        <v>4.4800000000000004</v>
      </c>
      <c r="G34" s="12">
        <v>12</v>
      </c>
      <c r="H34" s="8">
        <v>1.23</v>
      </c>
      <c r="I34" s="12">
        <v>0</v>
      </c>
    </row>
    <row r="35" spans="2:9" ht="15" customHeight="1" x14ac:dyDescent="0.2">
      <c r="B35" t="s">
        <v>74</v>
      </c>
      <c r="C35" s="12">
        <v>55</v>
      </c>
      <c r="D35" s="8">
        <v>2.6</v>
      </c>
      <c r="E35" s="12">
        <v>44</v>
      </c>
      <c r="F35" s="8">
        <v>3.94</v>
      </c>
      <c r="G35" s="12">
        <v>11</v>
      </c>
      <c r="H35" s="8">
        <v>1.1299999999999999</v>
      </c>
      <c r="I35" s="12">
        <v>0</v>
      </c>
    </row>
    <row r="36" spans="2:9" ht="15" customHeight="1" x14ac:dyDescent="0.2">
      <c r="B36" t="s">
        <v>69</v>
      </c>
      <c r="C36" s="12">
        <v>53</v>
      </c>
      <c r="D36" s="8">
        <v>2.5099999999999998</v>
      </c>
      <c r="E36" s="12">
        <v>16</v>
      </c>
      <c r="F36" s="8">
        <v>1.43</v>
      </c>
      <c r="G36" s="12">
        <v>37</v>
      </c>
      <c r="H36" s="8">
        <v>3.8</v>
      </c>
      <c r="I36" s="12">
        <v>0</v>
      </c>
    </row>
    <row r="37" spans="2:9" ht="15" customHeight="1" x14ac:dyDescent="0.2">
      <c r="B37" t="s">
        <v>62</v>
      </c>
      <c r="C37" s="12">
        <v>50</v>
      </c>
      <c r="D37" s="8">
        <v>2.37</v>
      </c>
      <c r="E37" s="12">
        <v>4</v>
      </c>
      <c r="F37" s="8">
        <v>0.36</v>
      </c>
      <c r="G37" s="12">
        <v>46</v>
      </c>
      <c r="H37" s="8">
        <v>4.7300000000000004</v>
      </c>
      <c r="I37" s="12">
        <v>0</v>
      </c>
    </row>
    <row r="38" spans="2:9" ht="15" customHeight="1" x14ac:dyDescent="0.2">
      <c r="B38" t="s">
        <v>75</v>
      </c>
      <c r="C38" s="12">
        <v>46</v>
      </c>
      <c r="D38" s="8">
        <v>2.1800000000000002</v>
      </c>
      <c r="E38" s="12">
        <v>0</v>
      </c>
      <c r="F38" s="8">
        <v>0</v>
      </c>
      <c r="G38" s="12">
        <v>38</v>
      </c>
      <c r="H38" s="8">
        <v>3.91</v>
      </c>
      <c r="I38" s="12">
        <v>6</v>
      </c>
    </row>
    <row r="39" spans="2:9" ht="15" customHeight="1" x14ac:dyDescent="0.2">
      <c r="B39" t="s">
        <v>61</v>
      </c>
      <c r="C39" s="12">
        <v>37</v>
      </c>
      <c r="D39" s="8">
        <v>1.75</v>
      </c>
      <c r="E39" s="12">
        <v>4</v>
      </c>
      <c r="F39" s="8">
        <v>0.36</v>
      </c>
      <c r="G39" s="12">
        <v>33</v>
      </c>
      <c r="H39" s="8">
        <v>3.39</v>
      </c>
      <c r="I39" s="12">
        <v>0</v>
      </c>
    </row>
    <row r="40" spans="2:9" ht="15" customHeight="1" x14ac:dyDescent="0.2">
      <c r="B40" t="s">
        <v>72</v>
      </c>
      <c r="C40" s="12">
        <v>31</v>
      </c>
      <c r="D40" s="8">
        <v>1.47</v>
      </c>
      <c r="E40" s="12">
        <v>16</v>
      </c>
      <c r="F40" s="8">
        <v>1.43</v>
      </c>
      <c r="G40" s="12">
        <v>15</v>
      </c>
      <c r="H40" s="8">
        <v>1.54</v>
      </c>
      <c r="I40" s="12">
        <v>0</v>
      </c>
    </row>
    <row r="41" spans="2:9" ht="15" customHeight="1" x14ac:dyDescent="0.2">
      <c r="B41" t="s">
        <v>84</v>
      </c>
      <c r="C41" s="12">
        <v>29</v>
      </c>
      <c r="D41" s="8">
        <v>1.37</v>
      </c>
      <c r="E41" s="12">
        <v>8</v>
      </c>
      <c r="F41" s="8">
        <v>0.72</v>
      </c>
      <c r="G41" s="12">
        <v>21</v>
      </c>
      <c r="H41" s="8">
        <v>2.16</v>
      </c>
      <c r="I41" s="12">
        <v>0</v>
      </c>
    </row>
    <row r="42" spans="2:9" ht="15" customHeight="1" x14ac:dyDescent="0.2">
      <c r="B42" t="s">
        <v>83</v>
      </c>
      <c r="C42" s="12">
        <v>28</v>
      </c>
      <c r="D42" s="8">
        <v>1.33</v>
      </c>
      <c r="E42" s="12">
        <v>8</v>
      </c>
      <c r="F42" s="8">
        <v>0.72</v>
      </c>
      <c r="G42" s="12">
        <v>20</v>
      </c>
      <c r="H42" s="8">
        <v>2.06</v>
      </c>
      <c r="I42" s="12">
        <v>0</v>
      </c>
    </row>
    <row r="43" spans="2:9" ht="15" customHeight="1" x14ac:dyDescent="0.2">
      <c r="B43" t="s">
        <v>77</v>
      </c>
      <c r="C43" s="12">
        <v>27</v>
      </c>
      <c r="D43" s="8">
        <v>1.28</v>
      </c>
      <c r="E43" s="12">
        <v>3</v>
      </c>
      <c r="F43" s="8">
        <v>0.27</v>
      </c>
      <c r="G43" s="12">
        <v>24</v>
      </c>
      <c r="H43" s="8">
        <v>2.4700000000000002</v>
      </c>
      <c r="I43" s="12">
        <v>0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132</v>
      </c>
      <c r="C47" s="12">
        <v>137</v>
      </c>
      <c r="D47" s="8">
        <v>6.48</v>
      </c>
      <c r="E47" s="12">
        <v>133</v>
      </c>
      <c r="F47" s="8">
        <v>11.91</v>
      </c>
      <c r="G47" s="12">
        <v>4</v>
      </c>
      <c r="H47" s="8">
        <v>0.41</v>
      </c>
      <c r="I47" s="12">
        <v>0</v>
      </c>
    </row>
    <row r="48" spans="2:9" ht="15" customHeight="1" x14ac:dyDescent="0.2">
      <c r="B48" t="s">
        <v>129</v>
      </c>
      <c r="C48" s="12">
        <v>116</v>
      </c>
      <c r="D48" s="8">
        <v>5.49</v>
      </c>
      <c r="E48" s="12">
        <v>114</v>
      </c>
      <c r="F48" s="8">
        <v>10.210000000000001</v>
      </c>
      <c r="G48" s="12">
        <v>2</v>
      </c>
      <c r="H48" s="8">
        <v>0.21</v>
      </c>
      <c r="I48" s="12">
        <v>0</v>
      </c>
    </row>
    <row r="49" spans="2:9" ht="15" customHeight="1" x14ac:dyDescent="0.2">
      <c r="B49" t="s">
        <v>131</v>
      </c>
      <c r="C49" s="12">
        <v>95</v>
      </c>
      <c r="D49" s="8">
        <v>4.5</v>
      </c>
      <c r="E49" s="12">
        <v>94</v>
      </c>
      <c r="F49" s="8">
        <v>8.42</v>
      </c>
      <c r="G49" s="12">
        <v>1</v>
      </c>
      <c r="H49" s="8">
        <v>0.1</v>
      </c>
      <c r="I49" s="12">
        <v>0</v>
      </c>
    </row>
    <row r="50" spans="2:9" ht="15" customHeight="1" x14ac:dyDescent="0.2">
      <c r="B50" t="s">
        <v>124</v>
      </c>
      <c r="C50" s="12">
        <v>83</v>
      </c>
      <c r="D50" s="8">
        <v>3.93</v>
      </c>
      <c r="E50" s="12">
        <v>52</v>
      </c>
      <c r="F50" s="8">
        <v>4.66</v>
      </c>
      <c r="G50" s="12">
        <v>30</v>
      </c>
      <c r="H50" s="8">
        <v>3.08</v>
      </c>
      <c r="I50" s="12">
        <v>0</v>
      </c>
    </row>
    <row r="51" spans="2:9" ht="15" customHeight="1" x14ac:dyDescent="0.2">
      <c r="B51" t="s">
        <v>127</v>
      </c>
      <c r="C51" s="12">
        <v>58</v>
      </c>
      <c r="D51" s="8">
        <v>2.74</v>
      </c>
      <c r="E51" s="12">
        <v>41</v>
      </c>
      <c r="F51" s="8">
        <v>3.67</v>
      </c>
      <c r="G51" s="12">
        <v>17</v>
      </c>
      <c r="H51" s="8">
        <v>1.75</v>
      </c>
      <c r="I51" s="12">
        <v>0</v>
      </c>
    </row>
    <row r="52" spans="2:9" ht="15" customHeight="1" x14ac:dyDescent="0.2">
      <c r="B52" t="s">
        <v>128</v>
      </c>
      <c r="C52" s="12">
        <v>58</v>
      </c>
      <c r="D52" s="8">
        <v>2.74</v>
      </c>
      <c r="E52" s="12">
        <v>47</v>
      </c>
      <c r="F52" s="8">
        <v>4.21</v>
      </c>
      <c r="G52" s="12">
        <v>11</v>
      </c>
      <c r="H52" s="8">
        <v>1.1299999999999999</v>
      </c>
      <c r="I52" s="12">
        <v>0</v>
      </c>
    </row>
    <row r="53" spans="2:9" ht="15" customHeight="1" x14ac:dyDescent="0.2">
      <c r="B53" t="s">
        <v>133</v>
      </c>
      <c r="C53" s="12">
        <v>54</v>
      </c>
      <c r="D53" s="8">
        <v>2.56</v>
      </c>
      <c r="E53" s="12">
        <v>43</v>
      </c>
      <c r="F53" s="8">
        <v>3.85</v>
      </c>
      <c r="G53" s="12">
        <v>11</v>
      </c>
      <c r="H53" s="8">
        <v>1.1299999999999999</v>
      </c>
      <c r="I53" s="12">
        <v>0</v>
      </c>
    </row>
    <row r="54" spans="2:9" ht="15" customHeight="1" x14ac:dyDescent="0.2">
      <c r="B54" t="s">
        <v>116</v>
      </c>
      <c r="C54" s="12">
        <v>45</v>
      </c>
      <c r="D54" s="8">
        <v>2.13</v>
      </c>
      <c r="E54" s="12">
        <v>18</v>
      </c>
      <c r="F54" s="8">
        <v>1.61</v>
      </c>
      <c r="G54" s="12">
        <v>27</v>
      </c>
      <c r="H54" s="8">
        <v>2.77</v>
      </c>
      <c r="I54" s="12">
        <v>0</v>
      </c>
    </row>
    <row r="55" spans="2:9" ht="15" customHeight="1" x14ac:dyDescent="0.2">
      <c r="B55" t="s">
        <v>134</v>
      </c>
      <c r="C55" s="12">
        <v>42</v>
      </c>
      <c r="D55" s="8">
        <v>1.99</v>
      </c>
      <c r="E55" s="12">
        <v>34</v>
      </c>
      <c r="F55" s="8">
        <v>3.04</v>
      </c>
      <c r="G55" s="12">
        <v>8</v>
      </c>
      <c r="H55" s="8">
        <v>0.82</v>
      </c>
      <c r="I55" s="12">
        <v>0</v>
      </c>
    </row>
    <row r="56" spans="2:9" ht="15" customHeight="1" x14ac:dyDescent="0.2">
      <c r="B56" t="s">
        <v>125</v>
      </c>
      <c r="C56" s="12">
        <v>40</v>
      </c>
      <c r="D56" s="8">
        <v>1.89</v>
      </c>
      <c r="E56" s="12">
        <v>10</v>
      </c>
      <c r="F56" s="8">
        <v>0.9</v>
      </c>
      <c r="G56" s="12">
        <v>30</v>
      </c>
      <c r="H56" s="8">
        <v>3.08</v>
      </c>
      <c r="I56" s="12">
        <v>0</v>
      </c>
    </row>
    <row r="57" spans="2:9" ht="15" customHeight="1" x14ac:dyDescent="0.2">
      <c r="B57" t="s">
        <v>120</v>
      </c>
      <c r="C57" s="12">
        <v>35</v>
      </c>
      <c r="D57" s="8">
        <v>1.66</v>
      </c>
      <c r="E57" s="12">
        <v>27</v>
      </c>
      <c r="F57" s="8">
        <v>2.42</v>
      </c>
      <c r="G57" s="12">
        <v>8</v>
      </c>
      <c r="H57" s="8">
        <v>0.82</v>
      </c>
      <c r="I57" s="12">
        <v>0</v>
      </c>
    </row>
    <row r="58" spans="2:9" ht="15" customHeight="1" x14ac:dyDescent="0.2">
      <c r="B58" t="s">
        <v>121</v>
      </c>
      <c r="C58" s="12">
        <v>35</v>
      </c>
      <c r="D58" s="8">
        <v>1.66</v>
      </c>
      <c r="E58" s="12">
        <v>17</v>
      </c>
      <c r="F58" s="8">
        <v>1.52</v>
      </c>
      <c r="G58" s="12">
        <v>18</v>
      </c>
      <c r="H58" s="8">
        <v>1.85</v>
      </c>
      <c r="I58" s="12">
        <v>0</v>
      </c>
    </row>
    <row r="59" spans="2:9" ht="15" customHeight="1" x14ac:dyDescent="0.2">
      <c r="B59" t="s">
        <v>122</v>
      </c>
      <c r="C59" s="12">
        <v>35</v>
      </c>
      <c r="D59" s="8">
        <v>1.66</v>
      </c>
      <c r="E59" s="12">
        <v>22</v>
      </c>
      <c r="F59" s="8">
        <v>1.97</v>
      </c>
      <c r="G59" s="12">
        <v>13</v>
      </c>
      <c r="H59" s="8">
        <v>1.34</v>
      </c>
      <c r="I59" s="12">
        <v>0</v>
      </c>
    </row>
    <row r="60" spans="2:9" ht="15" customHeight="1" x14ac:dyDescent="0.2">
      <c r="B60" t="s">
        <v>130</v>
      </c>
      <c r="C60" s="12">
        <v>33</v>
      </c>
      <c r="D60" s="8">
        <v>1.56</v>
      </c>
      <c r="E60" s="12">
        <v>19</v>
      </c>
      <c r="F60" s="8">
        <v>1.7</v>
      </c>
      <c r="G60" s="12">
        <v>14</v>
      </c>
      <c r="H60" s="8">
        <v>1.44</v>
      </c>
      <c r="I60" s="12">
        <v>0</v>
      </c>
    </row>
    <row r="61" spans="2:9" ht="15" customHeight="1" x14ac:dyDescent="0.2">
      <c r="B61" t="s">
        <v>145</v>
      </c>
      <c r="C61" s="12">
        <v>30</v>
      </c>
      <c r="D61" s="8">
        <v>1.42</v>
      </c>
      <c r="E61" s="12">
        <v>5</v>
      </c>
      <c r="F61" s="8">
        <v>0.45</v>
      </c>
      <c r="G61" s="12">
        <v>25</v>
      </c>
      <c r="H61" s="8">
        <v>2.57</v>
      </c>
      <c r="I61" s="12">
        <v>0</v>
      </c>
    </row>
    <row r="62" spans="2:9" ht="15" customHeight="1" x14ac:dyDescent="0.2">
      <c r="B62" t="s">
        <v>146</v>
      </c>
      <c r="C62" s="12">
        <v>30</v>
      </c>
      <c r="D62" s="8">
        <v>1.42</v>
      </c>
      <c r="E62" s="12">
        <v>3</v>
      </c>
      <c r="F62" s="8">
        <v>0.27</v>
      </c>
      <c r="G62" s="12">
        <v>27</v>
      </c>
      <c r="H62" s="8">
        <v>2.77</v>
      </c>
      <c r="I62" s="12">
        <v>0</v>
      </c>
    </row>
    <row r="63" spans="2:9" ht="15" customHeight="1" x14ac:dyDescent="0.2">
      <c r="B63" t="s">
        <v>117</v>
      </c>
      <c r="C63" s="12">
        <v>29</v>
      </c>
      <c r="D63" s="8">
        <v>1.37</v>
      </c>
      <c r="E63" s="12">
        <v>9</v>
      </c>
      <c r="F63" s="8">
        <v>0.81</v>
      </c>
      <c r="G63" s="12">
        <v>20</v>
      </c>
      <c r="H63" s="8">
        <v>2.06</v>
      </c>
      <c r="I63" s="12">
        <v>0</v>
      </c>
    </row>
    <row r="64" spans="2:9" ht="15" customHeight="1" x14ac:dyDescent="0.2">
      <c r="B64" t="s">
        <v>115</v>
      </c>
      <c r="C64" s="12">
        <v>28</v>
      </c>
      <c r="D64" s="8">
        <v>1.33</v>
      </c>
      <c r="E64" s="12">
        <v>7</v>
      </c>
      <c r="F64" s="8">
        <v>0.63</v>
      </c>
      <c r="G64" s="12">
        <v>21</v>
      </c>
      <c r="H64" s="8">
        <v>2.16</v>
      </c>
      <c r="I64" s="12">
        <v>0</v>
      </c>
    </row>
    <row r="65" spans="2:9" ht="15" customHeight="1" x14ac:dyDescent="0.2">
      <c r="B65" t="s">
        <v>135</v>
      </c>
      <c r="C65" s="12">
        <v>28</v>
      </c>
      <c r="D65" s="8">
        <v>1.33</v>
      </c>
      <c r="E65" s="12">
        <v>9</v>
      </c>
      <c r="F65" s="8">
        <v>0.81</v>
      </c>
      <c r="G65" s="12">
        <v>19</v>
      </c>
      <c r="H65" s="8">
        <v>1.95</v>
      </c>
      <c r="I65" s="12">
        <v>0</v>
      </c>
    </row>
    <row r="66" spans="2:9" ht="15" customHeight="1" x14ac:dyDescent="0.2">
      <c r="B66" t="s">
        <v>119</v>
      </c>
      <c r="C66" s="12">
        <v>27</v>
      </c>
      <c r="D66" s="8">
        <v>1.28</v>
      </c>
      <c r="E66" s="12">
        <v>18</v>
      </c>
      <c r="F66" s="8">
        <v>1.61</v>
      </c>
      <c r="G66" s="12">
        <v>9</v>
      </c>
      <c r="H66" s="8">
        <v>0.92</v>
      </c>
      <c r="I66" s="12">
        <v>0</v>
      </c>
    </row>
    <row r="68" spans="2:9" ht="15" customHeight="1" x14ac:dyDescent="0.2">
      <c r="B68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EAF1-5104-4765-A085-20C71E2E137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226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1</v>
      </c>
      <c r="D5" s="8">
        <v>0.09</v>
      </c>
      <c r="E5" s="12">
        <v>0</v>
      </c>
      <c r="F5" s="8">
        <v>0</v>
      </c>
      <c r="G5" s="12">
        <v>1</v>
      </c>
      <c r="H5" s="8">
        <v>0.25</v>
      </c>
      <c r="I5" s="12">
        <v>0</v>
      </c>
    </row>
    <row r="6" spans="2:9" ht="15" customHeight="1" x14ac:dyDescent="0.2">
      <c r="B6" t="s">
        <v>35</v>
      </c>
      <c r="C6" s="12">
        <v>105</v>
      </c>
      <c r="D6" s="8">
        <v>9.9700000000000006</v>
      </c>
      <c r="E6" s="12">
        <v>48</v>
      </c>
      <c r="F6" s="8">
        <v>7.44</v>
      </c>
      <c r="G6" s="12">
        <v>57</v>
      </c>
      <c r="H6" s="8">
        <v>14.5</v>
      </c>
      <c r="I6" s="12">
        <v>0</v>
      </c>
    </row>
    <row r="7" spans="2:9" ht="15" customHeight="1" x14ac:dyDescent="0.2">
      <c r="B7" t="s">
        <v>36</v>
      </c>
      <c r="C7" s="12">
        <v>49</v>
      </c>
      <c r="D7" s="8">
        <v>4.6500000000000004</v>
      </c>
      <c r="E7" s="12">
        <v>22</v>
      </c>
      <c r="F7" s="8">
        <v>3.41</v>
      </c>
      <c r="G7" s="12">
        <v>27</v>
      </c>
      <c r="H7" s="8">
        <v>6.87</v>
      </c>
      <c r="I7" s="12">
        <v>0</v>
      </c>
    </row>
    <row r="8" spans="2:9" ht="15" customHeight="1" x14ac:dyDescent="0.2">
      <c r="B8" t="s">
        <v>37</v>
      </c>
      <c r="C8" s="12">
        <v>5</v>
      </c>
      <c r="D8" s="8">
        <v>0.47</v>
      </c>
      <c r="E8" s="12">
        <v>0</v>
      </c>
      <c r="F8" s="8">
        <v>0</v>
      </c>
      <c r="G8" s="12">
        <v>5</v>
      </c>
      <c r="H8" s="8">
        <v>1.27</v>
      </c>
      <c r="I8" s="12">
        <v>0</v>
      </c>
    </row>
    <row r="9" spans="2:9" ht="15" customHeight="1" x14ac:dyDescent="0.2">
      <c r="B9" t="s">
        <v>38</v>
      </c>
      <c r="C9" s="12">
        <v>7</v>
      </c>
      <c r="D9" s="8">
        <v>0.66</v>
      </c>
      <c r="E9" s="12">
        <v>4</v>
      </c>
      <c r="F9" s="8">
        <v>0.62</v>
      </c>
      <c r="G9" s="12">
        <v>3</v>
      </c>
      <c r="H9" s="8">
        <v>0.76</v>
      </c>
      <c r="I9" s="12">
        <v>0</v>
      </c>
    </row>
    <row r="10" spans="2:9" ht="15" customHeight="1" x14ac:dyDescent="0.2">
      <c r="B10" t="s">
        <v>39</v>
      </c>
      <c r="C10" s="12">
        <v>12</v>
      </c>
      <c r="D10" s="8">
        <v>1.1399999999999999</v>
      </c>
      <c r="E10" s="12">
        <v>2</v>
      </c>
      <c r="F10" s="8">
        <v>0.31</v>
      </c>
      <c r="G10" s="12">
        <v>10</v>
      </c>
      <c r="H10" s="8">
        <v>2.54</v>
      </c>
      <c r="I10" s="12">
        <v>0</v>
      </c>
    </row>
    <row r="11" spans="2:9" ht="15" customHeight="1" x14ac:dyDescent="0.2">
      <c r="B11" t="s">
        <v>40</v>
      </c>
      <c r="C11" s="12">
        <v>285</v>
      </c>
      <c r="D11" s="8">
        <v>27.07</v>
      </c>
      <c r="E11" s="12">
        <v>159</v>
      </c>
      <c r="F11" s="8">
        <v>24.65</v>
      </c>
      <c r="G11" s="12">
        <v>125</v>
      </c>
      <c r="H11" s="8">
        <v>31.81</v>
      </c>
      <c r="I11" s="12">
        <v>1</v>
      </c>
    </row>
    <row r="12" spans="2:9" ht="15" customHeight="1" x14ac:dyDescent="0.2">
      <c r="B12" t="s">
        <v>41</v>
      </c>
      <c r="C12" s="12">
        <v>18</v>
      </c>
      <c r="D12" s="8">
        <v>1.71</v>
      </c>
      <c r="E12" s="12">
        <v>8</v>
      </c>
      <c r="F12" s="8">
        <v>1.24</v>
      </c>
      <c r="G12" s="12">
        <v>10</v>
      </c>
      <c r="H12" s="8">
        <v>2.54</v>
      </c>
      <c r="I12" s="12">
        <v>0</v>
      </c>
    </row>
    <row r="13" spans="2:9" ht="15" customHeight="1" x14ac:dyDescent="0.2">
      <c r="B13" t="s">
        <v>42</v>
      </c>
      <c r="C13" s="12">
        <v>102</v>
      </c>
      <c r="D13" s="8">
        <v>9.69</v>
      </c>
      <c r="E13" s="12">
        <v>58</v>
      </c>
      <c r="F13" s="8">
        <v>8.99</v>
      </c>
      <c r="G13" s="12">
        <v>43</v>
      </c>
      <c r="H13" s="8">
        <v>10.94</v>
      </c>
      <c r="I13" s="12">
        <v>0</v>
      </c>
    </row>
    <row r="14" spans="2:9" ht="15" customHeight="1" x14ac:dyDescent="0.2">
      <c r="B14" t="s">
        <v>43</v>
      </c>
      <c r="C14" s="12">
        <v>43</v>
      </c>
      <c r="D14" s="8">
        <v>4.08</v>
      </c>
      <c r="E14" s="12">
        <v>18</v>
      </c>
      <c r="F14" s="8">
        <v>2.79</v>
      </c>
      <c r="G14" s="12">
        <v>24</v>
      </c>
      <c r="H14" s="8">
        <v>6.11</v>
      </c>
      <c r="I14" s="12">
        <v>0</v>
      </c>
    </row>
    <row r="15" spans="2:9" ht="15" customHeight="1" x14ac:dyDescent="0.2">
      <c r="B15" t="s">
        <v>44</v>
      </c>
      <c r="C15" s="12">
        <v>146</v>
      </c>
      <c r="D15" s="8">
        <v>13.87</v>
      </c>
      <c r="E15" s="12">
        <v>127</v>
      </c>
      <c r="F15" s="8">
        <v>19.690000000000001</v>
      </c>
      <c r="G15" s="12">
        <v>17</v>
      </c>
      <c r="H15" s="8">
        <v>4.33</v>
      </c>
      <c r="I15" s="12">
        <v>0</v>
      </c>
    </row>
    <row r="16" spans="2:9" ht="15" customHeight="1" x14ac:dyDescent="0.2">
      <c r="B16" t="s">
        <v>45</v>
      </c>
      <c r="C16" s="12">
        <v>169</v>
      </c>
      <c r="D16" s="8">
        <v>16.05</v>
      </c>
      <c r="E16" s="12">
        <v>136</v>
      </c>
      <c r="F16" s="8">
        <v>21.09</v>
      </c>
      <c r="G16" s="12">
        <v>33</v>
      </c>
      <c r="H16" s="8">
        <v>8.4</v>
      </c>
      <c r="I16" s="12">
        <v>0</v>
      </c>
    </row>
    <row r="17" spans="2:9" ht="15" customHeight="1" x14ac:dyDescent="0.2">
      <c r="B17" t="s">
        <v>46</v>
      </c>
      <c r="C17" s="12">
        <v>35</v>
      </c>
      <c r="D17" s="8">
        <v>3.32</v>
      </c>
      <c r="E17" s="12">
        <v>22</v>
      </c>
      <c r="F17" s="8">
        <v>3.41</v>
      </c>
      <c r="G17" s="12">
        <v>7</v>
      </c>
      <c r="H17" s="8">
        <v>1.78</v>
      </c>
      <c r="I17" s="12">
        <v>1</v>
      </c>
    </row>
    <row r="18" spans="2:9" ht="15" customHeight="1" x14ac:dyDescent="0.2">
      <c r="B18" t="s">
        <v>47</v>
      </c>
      <c r="C18" s="12">
        <v>40</v>
      </c>
      <c r="D18" s="8">
        <v>3.8</v>
      </c>
      <c r="E18" s="12">
        <v>20</v>
      </c>
      <c r="F18" s="8">
        <v>3.1</v>
      </c>
      <c r="G18" s="12">
        <v>18</v>
      </c>
      <c r="H18" s="8">
        <v>4.58</v>
      </c>
      <c r="I18" s="12">
        <v>1</v>
      </c>
    </row>
    <row r="19" spans="2:9" ht="15" customHeight="1" x14ac:dyDescent="0.2">
      <c r="B19" t="s">
        <v>48</v>
      </c>
      <c r="C19" s="12">
        <v>36</v>
      </c>
      <c r="D19" s="8">
        <v>3.42</v>
      </c>
      <c r="E19" s="12">
        <v>21</v>
      </c>
      <c r="F19" s="8">
        <v>3.26</v>
      </c>
      <c r="G19" s="12">
        <v>13</v>
      </c>
      <c r="H19" s="8">
        <v>3.31</v>
      </c>
      <c r="I19" s="12">
        <v>2</v>
      </c>
    </row>
    <row r="20" spans="2:9" ht="15" customHeight="1" x14ac:dyDescent="0.2">
      <c r="B20" s="9" t="s">
        <v>217</v>
      </c>
      <c r="C20" s="12">
        <f>SUM(LTBL_03207[総数／事業所数])</f>
        <v>1053</v>
      </c>
      <c r="E20" s="12">
        <f>SUBTOTAL(109,LTBL_03207[個人／事業所数])</f>
        <v>645</v>
      </c>
      <c r="G20" s="12">
        <f>SUBTOTAL(109,LTBL_03207[法人／事業所数])</f>
        <v>393</v>
      </c>
      <c r="I20" s="12">
        <f>SUBTOTAL(109,LTBL_03207[法人以外の団体／事業所数])</f>
        <v>5</v>
      </c>
    </row>
    <row r="21" spans="2:9" ht="15" customHeight="1" x14ac:dyDescent="0.2">
      <c r="E21" s="11">
        <f>LTBL_03207[[#Totals],[個人／事業所数]]/LTBL_03207[[#Totals],[総数／事業所数]]</f>
        <v>0.61253561253561251</v>
      </c>
      <c r="G21" s="11">
        <f>LTBL_03207[[#Totals],[法人／事業所数]]/LTBL_03207[[#Totals],[総数／事業所数]]</f>
        <v>0.37321937321937321</v>
      </c>
      <c r="I21" s="11">
        <f>LTBL_03207[[#Totals],[法人以外の団体／事業所数]]/LTBL_03207[[#Totals],[総数／事業所数]]</f>
        <v>4.7483380816714148E-3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136</v>
      </c>
      <c r="D24" s="8">
        <v>12.92</v>
      </c>
      <c r="E24" s="12">
        <v>129</v>
      </c>
      <c r="F24" s="8">
        <v>20</v>
      </c>
      <c r="G24" s="12">
        <v>7</v>
      </c>
      <c r="H24" s="8">
        <v>1.78</v>
      </c>
      <c r="I24" s="12">
        <v>0</v>
      </c>
    </row>
    <row r="25" spans="2:9" ht="15" customHeight="1" x14ac:dyDescent="0.2">
      <c r="B25" t="s">
        <v>70</v>
      </c>
      <c r="C25" s="12">
        <v>134</v>
      </c>
      <c r="D25" s="8">
        <v>12.73</v>
      </c>
      <c r="E25" s="12">
        <v>119</v>
      </c>
      <c r="F25" s="8">
        <v>18.45</v>
      </c>
      <c r="G25" s="12">
        <v>15</v>
      </c>
      <c r="H25" s="8">
        <v>3.82</v>
      </c>
      <c r="I25" s="12">
        <v>0</v>
      </c>
    </row>
    <row r="26" spans="2:9" ht="15" customHeight="1" x14ac:dyDescent="0.2">
      <c r="B26" t="s">
        <v>67</v>
      </c>
      <c r="C26" s="12">
        <v>91</v>
      </c>
      <c r="D26" s="8">
        <v>8.64</v>
      </c>
      <c r="E26" s="12">
        <v>57</v>
      </c>
      <c r="F26" s="8">
        <v>8.84</v>
      </c>
      <c r="G26" s="12">
        <v>33</v>
      </c>
      <c r="H26" s="8">
        <v>8.4</v>
      </c>
      <c r="I26" s="12">
        <v>0</v>
      </c>
    </row>
    <row r="27" spans="2:9" ht="15" customHeight="1" x14ac:dyDescent="0.2">
      <c r="B27" t="s">
        <v>64</v>
      </c>
      <c r="C27" s="12">
        <v>89</v>
      </c>
      <c r="D27" s="8">
        <v>8.4499999999999993</v>
      </c>
      <c r="E27" s="12">
        <v>66</v>
      </c>
      <c r="F27" s="8">
        <v>10.23</v>
      </c>
      <c r="G27" s="12">
        <v>22</v>
      </c>
      <c r="H27" s="8">
        <v>5.6</v>
      </c>
      <c r="I27" s="12">
        <v>1</v>
      </c>
    </row>
    <row r="28" spans="2:9" ht="15" customHeight="1" x14ac:dyDescent="0.2">
      <c r="B28" t="s">
        <v>66</v>
      </c>
      <c r="C28" s="12">
        <v>73</v>
      </c>
      <c r="D28" s="8">
        <v>6.93</v>
      </c>
      <c r="E28" s="12">
        <v>38</v>
      </c>
      <c r="F28" s="8">
        <v>5.89</v>
      </c>
      <c r="G28" s="12">
        <v>35</v>
      </c>
      <c r="H28" s="8">
        <v>8.91</v>
      </c>
      <c r="I28" s="12">
        <v>0</v>
      </c>
    </row>
    <row r="29" spans="2:9" ht="15" customHeight="1" x14ac:dyDescent="0.2">
      <c r="B29" t="s">
        <v>57</v>
      </c>
      <c r="C29" s="12">
        <v>46</v>
      </c>
      <c r="D29" s="8">
        <v>4.37</v>
      </c>
      <c r="E29" s="12">
        <v>17</v>
      </c>
      <c r="F29" s="8">
        <v>2.64</v>
      </c>
      <c r="G29" s="12">
        <v>29</v>
      </c>
      <c r="H29" s="8">
        <v>7.38</v>
      </c>
      <c r="I29" s="12">
        <v>0</v>
      </c>
    </row>
    <row r="30" spans="2:9" ht="15" customHeight="1" x14ac:dyDescent="0.2">
      <c r="B30" t="s">
        <v>58</v>
      </c>
      <c r="C30" s="12">
        <v>38</v>
      </c>
      <c r="D30" s="8">
        <v>3.61</v>
      </c>
      <c r="E30" s="12">
        <v>22</v>
      </c>
      <c r="F30" s="8">
        <v>3.41</v>
      </c>
      <c r="G30" s="12">
        <v>16</v>
      </c>
      <c r="H30" s="8">
        <v>4.07</v>
      </c>
      <c r="I30" s="12">
        <v>0</v>
      </c>
    </row>
    <row r="31" spans="2:9" ht="15" customHeight="1" x14ac:dyDescent="0.2">
      <c r="B31" t="s">
        <v>73</v>
      </c>
      <c r="C31" s="12">
        <v>35</v>
      </c>
      <c r="D31" s="8">
        <v>3.32</v>
      </c>
      <c r="E31" s="12">
        <v>22</v>
      </c>
      <c r="F31" s="8">
        <v>3.41</v>
      </c>
      <c r="G31" s="12">
        <v>7</v>
      </c>
      <c r="H31" s="8">
        <v>1.78</v>
      </c>
      <c r="I31" s="12">
        <v>1</v>
      </c>
    </row>
    <row r="32" spans="2:9" ht="15" customHeight="1" x14ac:dyDescent="0.2">
      <c r="B32" t="s">
        <v>65</v>
      </c>
      <c r="C32" s="12">
        <v>33</v>
      </c>
      <c r="D32" s="8">
        <v>3.13</v>
      </c>
      <c r="E32" s="12">
        <v>21</v>
      </c>
      <c r="F32" s="8">
        <v>3.26</v>
      </c>
      <c r="G32" s="12">
        <v>12</v>
      </c>
      <c r="H32" s="8">
        <v>3.05</v>
      </c>
      <c r="I32" s="12">
        <v>0</v>
      </c>
    </row>
    <row r="33" spans="2:9" ht="15" customHeight="1" x14ac:dyDescent="0.2">
      <c r="B33" t="s">
        <v>63</v>
      </c>
      <c r="C33" s="12">
        <v>31</v>
      </c>
      <c r="D33" s="8">
        <v>2.94</v>
      </c>
      <c r="E33" s="12">
        <v>18</v>
      </c>
      <c r="F33" s="8">
        <v>2.79</v>
      </c>
      <c r="G33" s="12">
        <v>13</v>
      </c>
      <c r="H33" s="8">
        <v>3.31</v>
      </c>
      <c r="I33" s="12">
        <v>0</v>
      </c>
    </row>
    <row r="34" spans="2:9" ht="15" customHeight="1" x14ac:dyDescent="0.2">
      <c r="B34" t="s">
        <v>69</v>
      </c>
      <c r="C34" s="12">
        <v>25</v>
      </c>
      <c r="D34" s="8">
        <v>2.37</v>
      </c>
      <c r="E34" s="12">
        <v>5</v>
      </c>
      <c r="F34" s="8">
        <v>0.78</v>
      </c>
      <c r="G34" s="12">
        <v>20</v>
      </c>
      <c r="H34" s="8">
        <v>5.09</v>
      </c>
      <c r="I34" s="12">
        <v>0</v>
      </c>
    </row>
    <row r="35" spans="2:9" ht="15" customHeight="1" x14ac:dyDescent="0.2">
      <c r="B35" t="s">
        <v>59</v>
      </c>
      <c r="C35" s="12">
        <v>21</v>
      </c>
      <c r="D35" s="8">
        <v>1.99</v>
      </c>
      <c r="E35" s="12">
        <v>9</v>
      </c>
      <c r="F35" s="8">
        <v>1.4</v>
      </c>
      <c r="G35" s="12">
        <v>12</v>
      </c>
      <c r="H35" s="8">
        <v>3.05</v>
      </c>
      <c r="I35" s="12">
        <v>0</v>
      </c>
    </row>
    <row r="36" spans="2:9" ht="15" customHeight="1" x14ac:dyDescent="0.2">
      <c r="B36" t="s">
        <v>85</v>
      </c>
      <c r="C36" s="12">
        <v>20</v>
      </c>
      <c r="D36" s="8">
        <v>1.9</v>
      </c>
      <c r="E36" s="12">
        <v>2</v>
      </c>
      <c r="F36" s="8">
        <v>0.31</v>
      </c>
      <c r="G36" s="12">
        <v>18</v>
      </c>
      <c r="H36" s="8">
        <v>4.58</v>
      </c>
      <c r="I36" s="12">
        <v>0</v>
      </c>
    </row>
    <row r="37" spans="2:9" ht="15" customHeight="1" x14ac:dyDescent="0.2">
      <c r="B37" t="s">
        <v>74</v>
      </c>
      <c r="C37" s="12">
        <v>20</v>
      </c>
      <c r="D37" s="8">
        <v>1.9</v>
      </c>
      <c r="E37" s="12">
        <v>19</v>
      </c>
      <c r="F37" s="8">
        <v>2.95</v>
      </c>
      <c r="G37" s="12">
        <v>1</v>
      </c>
      <c r="H37" s="8">
        <v>0.25</v>
      </c>
      <c r="I37" s="12">
        <v>0</v>
      </c>
    </row>
    <row r="38" spans="2:9" ht="15" customHeight="1" x14ac:dyDescent="0.2">
      <c r="B38" t="s">
        <v>75</v>
      </c>
      <c r="C38" s="12">
        <v>20</v>
      </c>
      <c r="D38" s="8">
        <v>1.9</v>
      </c>
      <c r="E38" s="12">
        <v>1</v>
      </c>
      <c r="F38" s="8">
        <v>0.16</v>
      </c>
      <c r="G38" s="12">
        <v>17</v>
      </c>
      <c r="H38" s="8">
        <v>4.33</v>
      </c>
      <c r="I38" s="12">
        <v>1</v>
      </c>
    </row>
    <row r="39" spans="2:9" ht="15" customHeight="1" x14ac:dyDescent="0.2">
      <c r="B39" t="s">
        <v>80</v>
      </c>
      <c r="C39" s="12">
        <v>18</v>
      </c>
      <c r="D39" s="8">
        <v>1.71</v>
      </c>
      <c r="E39" s="12">
        <v>8</v>
      </c>
      <c r="F39" s="8">
        <v>1.24</v>
      </c>
      <c r="G39" s="12">
        <v>10</v>
      </c>
      <c r="H39" s="8">
        <v>2.54</v>
      </c>
      <c r="I39" s="12">
        <v>0</v>
      </c>
    </row>
    <row r="40" spans="2:9" ht="15" customHeight="1" x14ac:dyDescent="0.2">
      <c r="B40" t="s">
        <v>60</v>
      </c>
      <c r="C40" s="12">
        <v>17</v>
      </c>
      <c r="D40" s="8">
        <v>1.61</v>
      </c>
      <c r="E40" s="12">
        <v>10</v>
      </c>
      <c r="F40" s="8">
        <v>1.55</v>
      </c>
      <c r="G40" s="12">
        <v>7</v>
      </c>
      <c r="H40" s="8">
        <v>1.78</v>
      </c>
      <c r="I40" s="12">
        <v>0</v>
      </c>
    </row>
    <row r="41" spans="2:9" ht="15" customHeight="1" x14ac:dyDescent="0.2">
      <c r="B41" t="s">
        <v>68</v>
      </c>
      <c r="C41" s="12">
        <v>16</v>
      </c>
      <c r="D41" s="8">
        <v>1.52</v>
      </c>
      <c r="E41" s="12">
        <v>13</v>
      </c>
      <c r="F41" s="8">
        <v>2.02</v>
      </c>
      <c r="G41" s="12">
        <v>3</v>
      </c>
      <c r="H41" s="8">
        <v>0.76</v>
      </c>
      <c r="I41" s="12">
        <v>0</v>
      </c>
    </row>
    <row r="42" spans="2:9" ht="15" customHeight="1" x14ac:dyDescent="0.2">
      <c r="B42" t="s">
        <v>76</v>
      </c>
      <c r="C42" s="12">
        <v>16</v>
      </c>
      <c r="D42" s="8">
        <v>1.52</v>
      </c>
      <c r="E42" s="12">
        <v>14</v>
      </c>
      <c r="F42" s="8">
        <v>2.17</v>
      </c>
      <c r="G42" s="12">
        <v>2</v>
      </c>
      <c r="H42" s="8">
        <v>0.51</v>
      </c>
      <c r="I42" s="12">
        <v>0</v>
      </c>
    </row>
    <row r="43" spans="2:9" ht="15" customHeight="1" x14ac:dyDescent="0.2">
      <c r="B43" t="s">
        <v>79</v>
      </c>
      <c r="C43" s="12">
        <v>15</v>
      </c>
      <c r="D43" s="8">
        <v>1.42</v>
      </c>
      <c r="E43" s="12">
        <v>7</v>
      </c>
      <c r="F43" s="8">
        <v>1.0900000000000001</v>
      </c>
      <c r="G43" s="12">
        <v>8</v>
      </c>
      <c r="H43" s="8">
        <v>2.04</v>
      </c>
      <c r="I43" s="12">
        <v>0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132</v>
      </c>
      <c r="C47" s="12">
        <v>71</v>
      </c>
      <c r="D47" s="8">
        <v>6.74</v>
      </c>
      <c r="E47" s="12">
        <v>69</v>
      </c>
      <c r="F47" s="8">
        <v>10.7</v>
      </c>
      <c r="G47" s="12">
        <v>2</v>
      </c>
      <c r="H47" s="8">
        <v>0.51</v>
      </c>
      <c r="I47" s="12">
        <v>0</v>
      </c>
    </row>
    <row r="48" spans="2:9" ht="15" customHeight="1" x14ac:dyDescent="0.2">
      <c r="B48" t="s">
        <v>124</v>
      </c>
      <c r="C48" s="12">
        <v>65</v>
      </c>
      <c r="D48" s="8">
        <v>6.17</v>
      </c>
      <c r="E48" s="12">
        <v>49</v>
      </c>
      <c r="F48" s="8">
        <v>7.6</v>
      </c>
      <c r="G48" s="12">
        <v>15</v>
      </c>
      <c r="H48" s="8">
        <v>3.82</v>
      </c>
      <c r="I48" s="12">
        <v>0</v>
      </c>
    </row>
    <row r="49" spans="2:9" ht="15" customHeight="1" x14ac:dyDescent="0.2">
      <c r="B49" t="s">
        <v>131</v>
      </c>
      <c r="C49" s="12">
        <v>50</v>
      </c>
      <c r="D49" s="8">
        <v>4.75</v>
      </c>
      <c r="E49" s="12">
        <v>49</v>
      </c>
      <c r="F49" s="8">
        <v>7.6</v>
      </c>
      <c r="G49" s="12">
        <v>1</v>
      </c>
      <c r="H49" s="8">
        <v>0.25</v>
      </c>
      <c r="I49" s="12">
        <v>0</v>
      </c>
    </row>
    <row r="50" spans="2:9" ht="15" customHeight="1" x14ac:dyDescent="0.2">
      <c r="B50" t="s">
        <v>129</v>
      </c>
      <c r="C50" s="12">
        <v>44</v>
      </c>
      <c r="D50" s="8">
        <v>4.18</v>
      </c>
      <c r="E50" s="12">
        <v>44</v>
      </c>
      <c r="F50" s="8">
        <v>6.82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119</v>
      </c>
      <c r="C51" s="12">
        <v>32</v>
      </c>
      <c r="D51" s="8">
        <v>3.04</v>
      </c>
      <c r="E51" s="12">
        <v>28</v>
      </c>
      <c r="F51" s="8">
        <v>4.34</v>
      </c>
      <c r="G51" s="12">
        <v>4</v>
      </c>
      <c r="H51" s="8">
        <v>1.02</v>
      </c>
      <c r="I51" s="12">
        <v>0</v>
      </c>
    </row>
    <row r="52" spans="2:9" ht="15" customHeight="1" x14ac:dyDescent="0.2">
      <c r="B52" t="s">
        <v>128</v>
      </c>
      <c r="C52" s="12">
        <v>31</v>
      </c>
      <c r="D52" s="8">
        <v>2.94</v>
      </c>
      <c r="E52" s="12">
        <v>26</v>
      </c>
      <c r="F52" s="8">
        <v>4.03</v>
      </c>
      <c r="G52" s="12">
        <v>5</v>
      </c>
      <c r="H52" s="8">
        <v>1.27</v>
      </c>
      <c r="I52" s="12">
        <v>0</v>
      </c>
    </row>
    <row r="53" spans="2:9" ht="15" customHeight="1" x14ac:dyDescent="0.2">
      <c r="B53" t="s">
        <v>122</v>
      </c>
      <c r="C53" s="12">
        <v>24</v>
      </c>
      <c r="D53" s="8">
        <v>2.2799999999999998</v>
      </c>
      <c r="E53" s="12">
        <v>14</v>
      </c>
      <c r="F53" s="8">
        <v>2.17</v>
      </c>
      <c r="G53" s="12">
        <v>10</v>
      </c>
      <c r="H53" s="8">
        <v>2.54</v>
      </c>
      <c r="I53" s="12">
        <v>0</v>
      </c>
    </row>
    <row r="54" spans="2:9" ht="15" customHeight="1" x14ac:dyDescent="0.2">
      <c r="B54" t="s">
        <v>120</v>
      </c>
      <c r="C54" s="12">
        <v>21</v>
      </c>
      <c r="D54" s="8">
        <v>1.99</v>
      </c>
      <c r="E54" s="12">
        <v>13</v>
      </c>
      <c r="F54" s="8">
        <v>2.02</v>
      </c>
      <c r="G54" s="12">
        <v>8</v>
      </c>
      <c r="H54" s="8">
        <v>2.04</v>
      </c>
      <c r="I54" s="12">
        <v>0</v>
      </c>
    </row>
    <row r="55" spans="2:9" ht="15" customHeight="1" x14ac:dyDescent="0.2">
      <c r="B55" t="s">
        <v>123</v>
      </c>
      <c r="C55" s="12">
        <v>19</v>
      </c>
      <c r="D55" s="8">
        <v>1.8</v>
      </c>
      <c r="E55" s="12">
        <v>4</v>
      </c>
      <c r="F55" s="8">
        <v>0.62</v>
      </c>
      <c r="G55" s="12">
        <v>15</v>
      </c>
      <c r="H55" s="8">
        <v>3.82</v>
      </c>
      <c r="I55" s="12">
        <v>0</v>
      </c>
    </row>
    <row r="56" spans="2:9" ht="15" customHeight="1" x14ac:dyDescent="0.2">
      <c r="B56" t="s">
        <v>127</v>
      </c>
      <c r="C56" s="12">
        <v>19</v>
      </c>
      <c r="D56" s="8">
        <v>1.8</v>
      </c>
      <c r="E56" s="12">
        <v>16</v>
      </c>
      <c r="F56" s="8">
        <v>2.48</v>
      </c>
      <c r="G56" s="12">
        <v>3</v>
      </c>
      <c r="H56" s="8">
        <v>0.76</v>
      </c>
      <c r="I56" s="12">
        <v>0</v>
      </c>
    </row>
    <row r="57" spans="2:9" ht="15" customHeight="1" x14ac:dyDescent="0.2">
      <c r="B57" t="s">
        <v>133</v>
      </c>
      <c r="C57" s="12">
        <v>19</v>
      </c>
      <c r="D57" s="8">
        <v>1.8</v>
      </c>
      <c r="E57" s="12">
        <v>16</v>
      </c>
      <c r="F57" s="8">
        <v>2.48</v>
      </c>
      <c r="G57" s="12">
        <v>3</v>
      </c>
      <c r="H57" s="8">
        <v>0.76</v>
      </c>
      <c r="I57" s="12">
        <v>0</v>
      </c>
    </row>
    <row r="58" spans="2:9" ht="15" customHeight="1" x14ac:dyDescent="0.2">
      <c r="B58" t="s">
        <v>115</v>
      </c>
      <c r="C58" s="12">
        <v>18</v>
      </c>
      <c r="D58" s="8">
        <v>1.71</v>
      </c>
      <c r="E58" s="12">
        <v>4</v>
      </c>
      <c r="F58" s="8">
        <v>0.62</v>
      </c>
      <c r="G58" s="12">
        <v>14</v>
      </c>
      <c r="H58" s="8">
        <v>3.56</v>
      </c>
      <c r="I58" s="12">
        <v>0</v>
      </c>
    </row>
    <row r="59" spans="2:9" ht="15" customHeight="1" x14ac:dyDescent="0.2">
      <c r="B59" t="s">
        <v>125</v>
      </c>
      <c r="C59" s="12">
        <v>18</v>
      </c>
      <c r="D59" s="8">
        <v>1.71</v>
      </c>
      <c r="E59" s="12">
        <v>1</v>
      </c>
      <c r="F59" s="8">
        <v>0.16</v>
      </c>
      <c r="G59" s="12">
        <v>17</v>
      </c>
      <c r="H59" s="8">
        <v>4.33</v>
      </c>
      <c r="I59" s="12">
        <v>0</v>
      </c>
    </row>
    <row r="60" spans="2:9" ht="15" customHeight="1" x14ac:dyDescent="0.2">
      <c r="B60" t="s">
        <v>148</v>
      </c>
      <c r="C60" s="12">
        <v>17</v>
      </c>
      <c r="D60" s="8">
        <v>1.61</v>
      </c>
      <c r="E60" s="12">
        <v>1</v>
      </c>
      <c r="F60" s="8">
        <v>0.16</v>
      </c>
      <c r="G60" s="12">
        <v>16</v>
      </c>
      <c r="H60" s="8">
        <v>4.07</v>
      </c>
      <c r="I60" s="12">
        <v>0</v>
      </c>
    </row>
    <row r="61" spans="2:9" ht="15" customHeight="1" x14ac:dyDescent="0.2">
      <c r="B61" t="s">
        <v>147</v>
      </c>
      <c r="C61" s="12">
        <v>16</v>
      </c>
      <c r="D61" s="8">
        <v>1.52</v>
      </c>
      <c r="E61" s="12">
        <v>8</v>
      </c>
      <c r="F61" s="8">
        <v>1.24</v>
      </c>
      <c r="G61" s="12">
        <v>8</v>
      </c>
      <c r="H61" s="8">
        <v>2.04</v>
      </c>
      <c r="I61" s="12">
        <v>0</v>
      </c>
    </row>
    <row r="62" spans="2:9" ht="15" customHeight="1" x14ac:dyDescent="0.2">
      <c r="B62" t="s">
        <v>126</v>
      </c>
      <c r="C62" s="12">
        <v>16</v>
      </c>
      <c r="D62" s="8">
        <v>1.52</v>
      </c>
      <c r="E62" s="12">
        <v>12</v>
      </c>
      <c r="F62" s="8">
        <v>1.86</v>
      </c>
      <c r="G62" s="12">
        <v>4</v>
      </c>
      <c r="H62" s="8">
        <v>1.02</v>
      </c>
      <c r="I62" s="12">
        <v>0</v>
      </c>
    </row>
    <row r="63" spans="2:9" ht="15" customHeight="1" x14ac:dyDescent="0.2">
      <c r="B63" t="s">
        <v>143</v>
      </c>
      <c r="C63" s="12">
        <v>16</v>
      </c>
      <c r="D63" s="8">
        <v>1.52</v>
      </c>
      <c r="E63" s="12">
        <v>14</v>
      </c>
      <c r="F63" s="8">
        <v>2.17</v>
      </c>
      <c r="G63" s="12">
        <v>2</v>
      </c>
      <c r="H63" s="8">
        <v>0.51</v>
      </c>
      <c r="I63" s="12">
        <v>0</v>
      </c>
    </row>
    <row r="64" spans="2:9" ht="15" customHeight="1" x14ac:dyDescent="0.2">
      <c r="B64" t="s">
        <v>144</v>
      </c>
      <c r="C64" s="12">
        <v>15</v>
      </c>
      <c r="D64" s="8">
        <v>1.42</v>
      </c>
      <c r="E64" s="12">
        <v>10</v>
      </c>
      <c r="F64" s="8">
        <v>1.55</v>
      </c>
      <c r="G64" s="12">
        <v>5</v>
      </c>
      <c r="H64" s="8">
        <v>1.27</v>
      </c>
      <c r="I64" s="12">
        <v>0</v>
      </c>
    </row>
    <row r="65" spans="2:9" ht="15" customHeight="1" x14ac:dyDescent="0.2">
      <c r="B65" t="s">
        <v>135</v>
      </c>
      <c r="C65" s="12">
        <v>14</v>
      </c>
      <c r="D65" s="8">
        <v>1.33</v>
      </c>
      <c r="E65" s="12">
        <v>8</v>
      </c>
      <c r="F65" s="8">
        <v>1.24</v>
      </c>
      <c r="G65" s="12">
        <v>6</v>
      </c>
      <c r="H65" s="8">
        <v>1.53</v>
      </c>
      <c r="I65" s="12">
        <v>0</v>
      </c>
    </row>
    <row r="66" spans="2:9" ht="15" customHeight="1" x14ac:dyDescent="0.2">
      <c r="B66" t="s">
        <v>134</v>
      </c>
      <c r="C66" s="12">
        <v>14</v>
      </c>
      <c r="D66" s="8">
        <v>1.33</v>
      </c>
      <c r="E66" s="12">
        <v>14</v>
      </c>
      <c r="F66" s="8">
        <v>2.17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C81B-F917-4329-9A60-D8752641422C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227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102</v>
      </c>
      <c r="D6" s="8">
        <v>13.82</v>
      </c>
      <c r="E6" s="12">
        <v>51</v>
      </c>
      <c r="F6" s="8">
        <v>10.81</v>
      </c>
      <c r="G6" s="12">
        <v>51</v>
      </c>
      <c r="H6" s="8">
        <v>19.920000000000002</v>
      </c>
      <c r="I6" s="12">
        <v>0</v>
      </c>
    </row>
    <row r="7" spans="2:9" ht="15" customHeight="1" x14ac:dyDescent="0.2">
      <c r="B7" t="s">
        <v>36</v>
      </c>
      <c r="C7" s="12">
        <v>50</v>
      </c>
      <c r="D7" s="8">
        <v>6.78</v>
      </c>
      <c r="E7" s="12">
        <v>27</v>
      </c>
      <c r="F7" s="8">
        <v>5.72</v>
      </c>
      <c r="G7" s="12">
        <v>21</v>
      </c>
      <c r="H7" s="8">
        <v>8.1999999999999993</v>
      </c>
      <c r="I7" s="12">
        <v>2</v>
      </c>
    </row>
    <row r="8" spans="2:9" ht="15" customHeight="1" x14ac:dyDescent="0.2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2</v>
      </c>
      <c r="D9" s="8">
        <v>0.27</v>
      </c>
      <c r="E9" s="12">
        <v>1</v>
      </c>
      <c r="F9" s="8">
        <v>0.21</v>
      </c>
      <c r="G9" s="12">
        <v>1</v>
      </c>
      <c r="H9" s="8">
        <v>0.39</v>
      </c>
      <c r="I9" s="12">
        <v>0</v>
      </c>
    </row>
    <row r="10" spans="2:9" ht="15" customHeight="1" x14ac:dyDescent="0.2">
      <c r="B10" t="s">
        <v>39</v>
      </c>
      <c r="C10" s="12">
        <v>5</v>
      </c>
      <c r="D10" s="8">
        <v>0.68</v>
      </c>
      <c r="E10" s="12">
        <v>2</v>
      </c>
      <c r="F10" s="8">
        <v>0.42</v>
      </c>
      <c r="G10" s="12">
        <v>3</v>
      </c>
      <c r="H10" s="8">
        <v>1.17</v>
      </c>
      <c r="I10" s="12">
        <v>0</v>
      </c>
    </row>
    <row r="11" spans="2:9" ht="15" customHeight="1" x14ac:dyDescent="0.2">
      <c r="B11" t="s">
        <v>40</v>
      </c>
      <c r="C11" s="12">
        <v>210</v>
      </c>
      <c r="D11" s="8">
        <v>28.46</v>
      </c>
      <c r="E11" s="12">
        <v>124</v>
      </c>
      <c r="F11" s="8">
        <v>26.27</v>
      </c>
      <c r="G11" s="12">
        <v>85</v>
      </c>
      <c r="H11" s="8">
        <v>33.200000000000003</v>
      </c>
      <c r="I11" s="12">
        <v>1</v>
      </c>
    </row>
    <row r="12" spans="2:9" ht="15" customHeight="1" x14ac:dyDescent="0.2">
      <c r="B12" t="s">
        <v>41</v>
      </c>
      <c r="C12" s="12">
        <v>9</v>
      </c>
      <c r="D12" s="8">
        <v>1.22</v>
      </c>
      <c r="E12" s="12">
        <v>1</v>
      </c>
      <c r="F12" s="8">
        <v>0.21</v>
      </c>
      <c r="G12" s="12">
        <v>8</v>
      </c>
      <c r="H12" s="8">
        <v>3.13</v>
      </c>
      <c r="I12" s="12">
        <v>0</v>
      </c>
    </row>
    <row r="13" spans="2:9" ht="15" customHeight="1" x14ac:dyDescent="0.2">
      <c r="B13" t="s">
        <v>42</v>
      </c>
      <c r="C13" s="12">
        <v>57</v>
      </c>
      <c r="D13" s="8">
        <v>7.72</v>
      </c>
      <c r="E13" s="12">
        <v>30</v>
      </c>
      <c r="F13" s="8">
        <v>6.36</v>
      </c>
      <c r="G13" s="12">
        <v>27</v>
      </c>
      <c r="H13" s="8">
        <v>10.55</v>
      </c>
      <c r="I13" s="12">
        <v>0</v>
      </c>
    </row>
    <row r="14" spans="2:9" ht="15" customHeight="1" x14ac:dyDescent="0.2">
      <c r="B14" t="s">
        <v>43</v>
      </c>
      <c r="C14" s="12">
        <v>24</v>
      </c>
      <c r="D14" s="8">
        <v>3.25</v>
      </c>
      <c r="E14" s="12">
        <v>14</v>
      </c>
      <c r="F14" s="8">
        <v>2.97</v>
      </c>
      <c r="G14" s="12">
        <v>10</v>
      </c>
      <c r="H14" s="8">
        <v>3.91</v>
      </c>
      <c r="I14" s="12">
        <v>0</v>
      </c>
    </row>
    <row r="15" spans="2:9" ht="15" customHeight="1" x14ac:dyDescent="0.2">
      <c r="B15" t="s">
        <v>44</v>
      </c>
      <c r="C15" s="12">
        <v>93</v>
      </c>
      <c r="D15" s="8">
        <v>12.6</v>
      </c>
      <c r="E15" s="12">
        <v>82</v>
      </c>
      <c r="F15" s="8">
        <v>17.37</v>
      </c>
      <c r="G15" s="12">
        <v>10</v>
      </c>
      <c r="H15" s="8">
        <v>3.91</v>
      </c>
      <c r="I15" s="12">
        <v>0</v>
      </c>
    </row>
    <row r="16" spans="2:9" ht="15" customHeight="1" x14ac:dyDescent="0.2">
      <c r="B16" t="s">
        <v>45</v>
      </c>
      <c r="C16" s="12">
        <v>115</v>
      </c>
      <c r="D16" s="8">
        <v>15.58</v>
      </c>
      <c r="E16" s="12">
        <v>99</v>
      </c>
      <c r="F16" s="8">
        <v>20.97</v>
      </c>
      <c r="G16" s="12">
        <v>16</v>
      </c>
      <c r="H16" s="8">
        <v>6.25</v>
      </c>
      <c r="I16" s="12">
        <v>0</v>
      </c>
    </row>
    <row r="17" spans="2:9" ht="15" customHeight="1" x14ac:dyDescent="0.2">
      <c r="B17" t="s">
        <v>46</v>
      </c>
      <c r="C17" s="12">
        <v>19</v>
      </c>
      <c r="D17" s="8">
        <v>2.57</v>
      </c>
      <c r="E17" s="12">
        <v>16</v>
      </c>
      <c r="F17" s="8">
        <v>3.39</v>
      </c>
      <c r="G17" s="12">
        <v>0</v>
      </c>
      <c r="H17" s="8">
        <v>0</v>
      </c>
      <c r="I17" s="12">
        <v>1</v>
      </c>
    </row>
    <row r="18" spans="2:9" ht="15" customHeight="1" x14ac:dyDescent="0.2">
      <c r="B18" t="s">
        <v>47</v>
      </c>
      <c r="C18" s="12">
        <v>28</v>
      </c>
      <c r="D18" s="8">
        <v>3.79</v>
      </c>
      <c r="E18" s="12">
        <v>10</v>
      </c>
      <c r="F18" s="8">
        <v>2.12</v>
      </c>
      <c r="G18" s="12">
        <v>17</v>
      </c>
      <c r="H18" s="8">
        <v>6.64</v>
      </c>
      <c r="I18" s="12">
        <v>0</v>
      </c>
    </row>
    <row r="19" spans="2:9" ht="15" customHeight="1" x14ac:dyDescent="0.2">
      <c r="B19" t="s">
        <v>48</v>
      </c>
      <c r="C19" s="12">
        <v>24</v>
      </c>
      <c r="D19" s="8">
        <v>3.25</v>
      </c>
      <c r="E19" s="12">
        <v>15</v>
      </c>
      <c r="F19" s="8">
        <v>3.18</v>
      </c>
      <c r="G19" s="12">
        <v>7</v>
      </c>
      <c r="H19" s="8">
        <v>2.73</v>
      </c>
      <c r="I19" s="12">
        <v>1</v>
      </c>
    </row>
    <row r="20" spans="2:9" ht="15" customHeight="1" x14ac:dyDescent="0.2">
      <c r="B20" s="9" t="s">
        <v>217</v>
      </c>
      <c r="C20" s="12">
        <f>SUM(LTBL_03208[総数／事業所数])</f>
        <v>738</v>
      </c>
      <c r="E20" s="12">
        <f>SUBTOTAL(109,LTBL_03208[個人／事業所数])</f>
        <v>472</v>
      </c>
      <c r="G20" s="12">
        <f>SUBTOTAL(109,LTBL_03208[法人／事業所数])</f>
        <v>256</v>
      </c>
      <c r="I20" s="12">
        <f>SUBTOTAL(109,LTBL_03208[法人以外の団体／事業所数])</f>
        <v>5</v>
      </c>
    </row>
    <row r="21" spans="2:9" ht="15" customHeight="1" x14ac:dyDescent="0.2">
      <c r="E21" s="11">
        <f>LTBL_03208[[#Totals],[個人／事業所数]]/LTBL_03208[[#Totals],[総数／事業所数]]</f>
        <v>0.63956639566395668</v>
      </c>
      <c r="G21" s="11">
        <f>LTBL_03208[[#Totals],[法人／事業所数]]/LTBL_03208[[#Totals],[総数／事業所数]]</f>
        <v>0.34688346883468835</v>
      </c>
      <c r="I21" s="11">
        <f>LTBL_03208[[#Totals],[法人以外の団体／事業所数]]/LTBL_03208[[#Totals],[総数／事業所数]]</f>
        <v>6.7750677506775072E-3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105</v>
      </c>
      <c r="D24" s="8">
        <v>14.23</v>
      </c>
      <c r="E24" s="12">
        <v>95</v>
      </c>
      <c r="F24" s="8">
        <v>20.13</v>
      </c>
      <c r="G24" s="12">
        <v>10</v>
      </c>
      <c r="H24" s="8">
        <v>3.91</v>
      </c>
      <c r="I24" s="12">
        <v>0</v>
      </c>
    </row>
    <row r="25" spans="2:9" ht="15" customHeight="1" x14ac:dyDescent="0.2">
      <c r="B25" t="s">
        <v>70</v>
      </c>
      <c r="C25" s="12">
        <v>71</v>
      </c>
      <c r="D25" s="8">
        <v>9.6199999999999992</v>
      </c>
      <c r="E25" s="12">
        <v>67</v>
      </c>
      <c r="F25" s="8">
        <v>14.19</v>
      </c>
      <c r="G25" s="12">
        <v>4</v>
      </c>
      <c r="H25" s="8">
        <v>1.56</v>
      </c>
      <c r="I25" s="12">
        <v>0</v>
      </c>
    </row>
    <row r="26" spans="2:9" ht="15" customHeight="1" x14ac:dyDescent="0.2">
      <c r="B26" t="s">
        <v>66</v>
      </c>
      <c r="C26" s="12">
        <v>66</v>
      </c>
      <c r="D26" s="8">
        <v>8.94</v>
      </c>
      <c r="E26" s="12">
        <v>33</v>
      </c>
      <c r="F26" s="8">
        <v>6.99</v>
      </c>
      <c r="G26" s="12">
        <v>33</v>
      </c>
      <c r="H26" s="8">
        <v>12.89</v>
      </c>
      <c r="I26" s="12">
        <v>0</v>
      </c>
    </row>
    <row r="27" spans="2:9" ht="15" customHeight="1" x14ac:dyDescent="0.2">
      <c r="B27" t="s">
        <v>64</v>
      </c>
      <c r="C27" s="12">
        <v>59</v>
      </c>
      <c r="D27" s="8">
        <v>7.99</v>
      </c>
      <c r="E27" s="12">
        <v>42</v>
      </c>
      <c r="F27" s="8">
        <v>8.9</v>
      </c>
      <c r="G27" s="12">
        <v>16</v>
      </c>
      <c r="H27" s="8">
        <v>6.25</v>
      </c>
      <c r="I27" s="12">
        <v>1</v>
      </c>
    </row>
    <row r="28" spans="2:9" ht="15" customHeight="1" x14ac:dyDescent="0.2">
      <c r="B28" t="s">
        <v>57</v>
      </c>
      <c r="C28" s="12">
        <v>48</v>
      </c>
      <c r="D28" s="8">
        <v>6.5</v>
      </c>
      <c r="E28" s="12">
        <v>23</v>
      </c>
      <c r="F28" s="8">
        <v>4.87</v>
      </c>
      <c r="G28" s="12">
        <v>25</v>
      </c>
      <c r="H28" s="8">
        <v>9.77</v>
      </c>
      <c r="I28" s="12">
        <v>0</v>
      </c>
    </row>
    <row r="29" spans="2:9" ht="15" customHeight="1" x14ac:dyDescent="0.2">
      <c r="B29" t="s">
        <v>67</v>
      </c>
      <c r="C29" s="12">
        <v>40</v>
      </c>
      <c r="D29" s="8">
        <v>5.42</v>
      </c>
      <c r="E29" s="12">
        <v>28</v>
      </c>
      <c r="F29" s="8">
        <v>5.93</v>
      </c>
      <c r="G29" s="12">
        <v>12</v>
      </c>
      <c r="H29" s="8">
        <v>4.6900000000000004</v>
      </c>
      <c r="I29" s="12">
        <v>0</v>
      </c>
    </row>
    <row r="30" spans="2:9" ht="15" customHeight="1" x14ac:dyDescent="0.2">
      <c r="B30" t="s">
        <v>58</v>
      </c>
      <c r="C30" s="12">
        <v>31</v>
      </c>
      <c r="D30" s="8">
        <v>4.2</v>
      </c>
      <c r="E30" s="12">
        <v>20</v>
      </c>
      <c r="F30" s="8">
        <v>4.24</v>
      </c>
      <c r="G30" s="12">
        <v>11</v>
      </c>
      <c r="H30" s="8">
        <v>4.3</v>
      </c>
      <c r="I30" s="12">
        <v>0</v>
      </c>
    </row>
    <row r="31" spans="2:9" ht="15" customHeight="1" x14ac:dyDescent="0.2">
      <c r="B31" t="s">
        <v>65</v>
      </c>
      <c r="C31" s="12">
        <v>29</v>
      </c>
      <c r="D31" s="8">
        <v>3.93</v>
      </c>
      <c r="E31" s="12">
        <v>17</v>
      </c>
      <c r="F31" s="8">
        <v>3.6</v>
      </c>
      <c r="G31" s="12">
        <v>12</v>
      </c>
      <c r="H31" s="8">
        <v>4.6900000000000004</v>
      </c>
      <c r="I31" s="12">
        <v>0</v>
      </c>
    </row>
    <row r="32" spans="2:9" ht="15" customHeight="1" x14ac:dyDescent="0.2">
      <c r="B32" t="s">
        <v>63</v>
      </c>
      <c r="C32" s="12">
        <v>26</v>
      </c>
      <c r="D32" s="8">
        <v>3.52</v>
      </c>
      <c r="E32" s="12">
        <v>22</v>
      </c>
      <c r="F32" s="8">
        <v>4.66</v>
      </c>
      <c r="G32" s="12">
        <v>4</v>
      </c>
      <c r="H32" s="8">
        <v>1.56</v>
      </c>
      <c r="I32" s="12">
        <v>0</v>
      </c>
    </row>
    <row r="33" spans="2:9" ht="15" customHeight="1" x14ac:dyDescent="0.2">
      <c r="B33" t="s">
        <v>59</v>
      </c>
      <c r="C33" s="12">
        <v>23</v>
      </c>
      <c r="D33" s="8">
        <v>3.12</v>
      </c>
      <c r="E33" s="12">
        <v>8</v>
      </c>
      <c r="F33" s="8">
        <v>1.69</v>
      </c>
      <c r="G33" s="12">
        <v>15</v>
      </c>
      <c r="H33" s="8">
        <v>5.86</v>
      </c>
      <c r="I33" s="12">
        <v>0</v>
      </c>
    </row>
    <row r="34" spans="2:9" ht="15" customHeight="1" x14ac:dyDescent="0.2">
      <c r="B34" t="s">
        <v>73</v>
      </c>
      <c r="C34" s="12">
        <v>19</v>
      </c>
      <c r="D34" s="8">
        <v>2.57</v>
      </c>
      <c r="E34" s="12">
        <v>16</v>
      </c>
      <c r="F34" s="8">
        <v>3.39</v>
      </c>
      <c r="G34" s="12">
        <v>0</v>
      </c>
      <c r="H34" s="8">
        <v>0</v>
      </c>
      <c r="I34" s="12">
        <v>1</v>
      </c>
    </row>
    <row r="35" spans="2:9" ht="15" customHeight="1" x14ac:dyDescent="0.2">
      <c r="B35" t="s">
        <v>60</v>
      </c>
      <c r="C35" s="12">
        <v>17</v>
      </c>
      <c r="D35" s="8">
        <v>2.2999999999999998</v>
      </c>
      <c r="E35" s="12">
        <v>11</v>
      </c>
      <c r="F35" s="8">
        <v>2.33</v>
      </c>
      <c r="G35" s="12">
        <v>5</v>
      </c>
      <c r="H35" s="8">
        <v>1.95</v>
      </c>
      <c r="I35" s="12">
        <v>1</v>
      </c>
    </row>
    <row r="36" spans="2:9" ht="15" customHeight="1" x14ac:dyDescent="0.2">
      <c r="B36" t="s">
        <v>81</v>
      </c>
      <c r="C36" s="12">
        <v>17</v>
      </c>
      <c r="D36" s="8">
        <v>2.2999999999999998</v>
      </c>
      <c r="E36" s="12">
        <v>12</v>
      </c>
      <c r="F36" s="8">
        <v>2.54</v>
      </c>
      <c r="G36" s="12">
        <v>5</v>
      </c>
      <c r="H36" s="8">
        <v>1.95</v>
      </c>
      <c r="I36" s="12">
        <v>0</v>
      </c>
    </row>
    <row r="37" spans="2:9" ht="15" customHeight="1" x14ac:dyDescent="0.2">
      <c r="B37" t="s">
        <v>86</v>
      </c>
      <c r="C37" s="12">
        <v>16</v>
      </c>
      <c r="D37" s="8">
        <v>2.17</v>
      </c>
      <c r="E37" s="12">
        <v>7</v>
      </c>
      <c r="F37" s="8">
        <v>1.48</v>
      </c>
      <c r="G37" s="12">
        <v>9</v>
      </c>
      <c r="H37" s="8">
        <v>3.52</v>
      </c>
      <c r="I37" s="12">
        <v>0</v>
      </c>
    </row>
    <row r="38" spans="2:9" ht="15" customHeight="1" x14ac:dyDescent="0.2">
      <c r="B38" t="s">
        <v>69</v>
      </c>
      <c r="C38" s="12">
        <v>15</v>
      </c>
      <c r="D38" s="8">
        <v>2.0299999999999998</v>
      </c>
      <c r="E38" s="12">
        <v>6</v>
      </c>
      <c r="F38" s="8">
        <v>1.27</v>
      </c>
      <c r="G38" s="12">
        <v>9</v>
      </c>
      <c r="H38" s="8">
        <v>3.52</v>
      </c>
      <c r="I38" s="12">
        <v>0</v>
      </c>
    </row>
    <row r="39" spans="2:9" ht="15" customHeight="1" x14ac:dyDescent="0.2">
      <c r="B39" t="s">
        <v>74</v>
      </c>
      <c r="C39" s="12">
        <v>14</v>
      </c>
      <c r="D39" s="8">
        <v>1.9</v>
      </c>
      <c r="E39" s="12">
        <v>10</v>
      </c>
      <c r="F39" s="8">
        <v>2.12</v>
      </c>
      <c r="G39" s="12">
        <v>3</v>
      </c>
      <c r="H39" s="8">
        <v>1.17</v>
      </c>
      <c r="I39" s="12">
        <v>0</v>
      </c>
    </row>
    <row r="40" spans="2:9" ht="15" customHeight="1" x14ac:dyDescent="0.2">
      <c r="B40" t="s">
        <v>75</v>
      </c>
      <c r="C40" s="12">
        <v>14</v>
      </c>
      <c r="D40" s="8">
        <v>1.9</v>
      </c>
      <c r="E40" s="12">
        <v>0</v>
      </c>
      <c r="F40" s="8">
        <v>0</v>
      </c>
      <c r="G40" s="12">
        <v>14</v>
      </c>
      <c r="H40" s="8">
        <v>5.47</v>
      </c>
      <c r="I40" s="12">
        <v>0</v>
      </c>
    </row>
    <row r="41" spans="2:9" ht="15" customHeight="1" x14ac:dyDescent="0.2">
      <c r="B41" t="s">
        <v>76</v>
      </c>
      <c r="C41" s="12">
        <v>10</v>
      </c>
      <c r="D41" s="8">
        <v>1.36</v>
      </c>
      <c r="E41" s="12">
        <v>10</v>
      </c>
      <c r="F41" s="8">
        <v>2.12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80</v>
      </c>
      <c r="C42" s="12">
        <v>9</v>
      </c>
      <c r="D42" s="8">
        <v>1.22</v>
      </c>
      <c r="E42" s="12">
        <v>1</v>
      </c>
      <c r="F42" s="8">
        <v>0.21</v>
      </c>
      <c r="G42" s="12">
        <v>8</v>
      </c>
      <c r="H42" s="8">
        <v>3.13</v>
      </c>
      <c r="I42" s="12">
        <v>0</v>
      </c>
    </row>
    <row r="43" spans="2:9" ht="15" customHeight="1" x14ac:dyDescent="0.2">
      <c r="B43" t="s">
        <v>87</v>
      </c>
      <c r="C43" s="12">
        <v>9</v>
      </c>
      <c r="D43" s="8">
        <v>1.22</v>
      </c>
      <c r="E43" s="12">
        <v>0</v>
      </c>
      <c r="F43" s="8">
        <v>0</v>
      </c>
      <c r="G43" s="12">
        <v>9</v>
      </c>
      <c r="H43" s="8">
        <v>3.52</v>
      </c>
      <c r="I43" s="12">
        <v>0</v>
      </c>
    </row>
    <row r="44" spans="2:9" ht="15" customHeight="1" x14ac:dyDescent="0.2">
      <c r="B44" t="s">
        <v>68</v>
      </c>
      <c r="C44" s="12">
        <v>9</v>
      </c>
      <c r="D44" s="8">
        <v>1.22</v>
      </c>
      <c r="E44" s="12">
        <v>8</v>
      </c>
      <c r="F44" s="8">
        <v>1.69</v>
      </c>
      <c r="G44" s="12">
        <v>1</v>
      </c>
      <c r="H44" s="8">
        <v>0.39</v>
      </c>
      <c r="I44" s="12">
        <v>0</v>
      </c>
    </row>
    <row r="47" spans="2:9" ht="33" customHeight="1" x14ac:dyDescent="0.2">
      <c r="B47" t="s">
        <v>219</v>
      </c>
      <c r="C47" s="10" t="s">
        <v>50</v>
      </c>
      <c r="D47" s="10" t="s">
        <v>51</v>
      </c>
      <c r="E47" s="10" t="s">
        <v>52</v>
      </c>
      <c r="F47" s="10" t="s">
        <v>53</v>
      </c>
      <c r="G47" s="10" t="s">
        <v>54</v>
      </c>
      <c r="H47" s="10" t="s">
        <v>55</v>
      </c>
      <c r="I47" s="10" t="s">
        <v>56</v>
      </c>
    </row>
    <row r="48" spans="2:9" ht="15" customHeight="1" x14ac:dyDescent="0.2">
      <c r="B48" t="s">
        <v>132</v>
      </c>
      <c r="C48" s="12">
        <v>49</v>
      </c>
      <c r="D48" s="8">
        <v>6.64</v>
      </c>
      <c r="E48" s="12">
        <v>46</v>
      </c>
      <c r="F48" s="8">
        <v>9.75</v>
      </c>
      <c r="G48" s="12">
        <v>3</v>
      </c>
      <c r="H48" s="8">
        <v>1.17</v>
      </c>
      <c r="I48" s="12">
        <v>0</v>
      </c>
    </row>
    <row r="49" spans="2:9" ht="15" customHeight="1" x14ac:dyDescent="0.2">
      <c r="B49" t="s">
        <v>131</v>
      </c>
      <c r="C49" s="12">
        <v>44</v>
      </c>
      <c r="D49" s="8">
        <v>5.96</v>
      </c>
      <c r="E49" s="12">
        <v>44</v>
      </c>
      <c r="F49" s="8">
        <v>9.32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124</v>
      </c>
      <c r="C50" s="12">
        <v>31</v>
      </c>
      <c r="D50" s="8">
        <v>4.2</v>
      </c>
      <c r="E50" s="12">
        <v>25</v>
      </c>
      <c r="F50" s="8">
        <v>5.3</v>
      </c>
      <c r="G50" s="12">
        <v>6</v>
      </c>
      <c r="H50" s="8">
        <v>2.34</v>
      </c>
      <c r="I50" s="12">
        <v>0</v>
      </c>
    </row>
    <row r="51" spans="2:9" ht="15" customHeight="1" x14ac:dyDescent="0.2">
      <c r="B51" t="s">
        <v>115</v>
      </c>
      <c r="C51" s="12">
        <v>21</v>
      </c>
      <c r="D51" s="8">
        <v>2.85</v>
      </c>
      <c r="E51" s="12">
        <v>11</v>
      </c>
      <c r="F51" s="8">
        <v>2.33</v>
      </c>
      <c r="G51" s="12">
        <v>10</v>
      </c>
      <c r="H51" s="8">
        <v>3.91</v>
      </c>
      <c r="I51" s="12">
        <v>0</v>
      </c>
    </row>
    <row r="52" spans="2:9" ht="15" customHeight="1" x14ac:dyDescent="0.2">
      <c r="B52" t="s">
        <v>120</v>
      </c>
      <c r="C52" s="12">
        <v>20</v>
      </c>
      <c r="D52" s="8">
        <v>2.71</v>
      </c>
      <c r="E52" s="12">
        <v>11</v>
      </c>
      <c r="F52" s="8">
        <v>2.33</v>
      </c>
      <c r="G52" s="12">
        <v>9</v>
      </c>
      <c r="H52" s="8">
        <v>3.52</v>
      </c>
      <c r="I52" s="12">
        <v>0</v>
      </c>
    </row>
    <row r="53" spans="2:9" ht="15" customHeight="1" x14ac:dyDescent="0.2">
      <c r="B53" t="s">
        <v>118</v>
      </c>
      <c r="C53" s="12">
        <v>18</v>
      </c>
      <c r="D53" s="8">
        <v>2.44</v>
      </c>
      <c r="E53" s="12">
        <v>15</v>
      </c>
      <c r="F53" s="8">
        <v>3.18</v>
      </c>
      <c r="G53" s="12">
        <v>3</v>
      </c>
      <c r="H53" s="8">
        <v>1.17</v>
      </c>
      <c r="I53" s="12">
        <v>0</v>
      </c>
    </row>
    <row r="54" spans="2:9" ht="15" customHeight="1" x14ac:dyDescent="0.2">
      <c r="B54" t="s">
        <v>127</v>
      </c>
      <c r="C54" s="12">
        <v>17</v>
      </c>
      <c r="D54" s="8">
        <v>2.2999999999999998</v>
      </c>
      <c r="E54" s="12">
        <v>17</v>
      </c>
      <c r="F54" s="8">
        <v>3.6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129</v>
      </c>
      <c r="C55" s="12">
        <v>17</v>
      </c>
      <c r="D55" s="8">
        <v>2.2999999999999998</v>
      </c>
      <c r="E55" s="12">
        <v>17</v>
      </c>
      <c r="F55" s="8">
        <v>3.6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122</v>
      </c>
      <c r="C56" s="12">
        <v>15</v>
      </c>
      <c r="D56" s="8">
        <v>2.0299999999999998</v>
      </c>
      <c r="E56" s="12">
        <v>9</v>
      </c>
      <c r="F56" s="8">
        <v>1.91</v>
      </c>
      <c r="G56" s="12">
        <v>6</v>
      </c>
      <c r="H56" s="8">
        <v>2.34</v>
      </c>
      <c r="I56" s="12">
        <v>0</v>
      </c>
    </row>
    <row r="57" spans="2:9" ht="15" customHeight="1" x14ac:dyDescent="0.2">
      <c r="B57" t="s">
        <v>128</v>
      </c>
      <c r="C57" s="12">
        <v>15</v>
      </c>
      <c r="D57" s="8">
        <v>2.0299999999999998</v>
      </c>
      <c r="E57" s="12">
        <v>15</v>
      </c>
      <c r="F57" s="8">
        <v>3.18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144</v>
      </c>
      <c r="C58" s="12">
        <v>14</v>
      </c>
      <c r="D58" s="8">
        <v>1.9</v>
      </c>
      <c r="E58" s="12">
        <v>9</v>
      </c>
      <c r="F58" s="8">
        <v>1.91</v>
      </c>
      <c r="G58" s="12">
        <v>5</v>
      </c>
      <c r="H58" s="8">
        <v>1.95</v>
      </c>
      <c r="I58" s="12">
        <v>0</v>
      </c>
    </row>
    <row r="59" spans="2:9" ht="15" customHeight="1" x14ac:dyDescent="0.2">
      <c r="B59" t="s">
        <v>116</v>
      </c>
      <c r="C59" s="12">
        <v>13</v>
      </c>
      <c r="D59" s="8">
        <v>1.76</v>
      </c>
      <c r="E59" s="12">
        <v>8</v>
      </c>
      <c r="F59" s="8">
        <v>1.69</v>
      </c>
      <c r="G59" s="12">
        <v>5</v>
      </c>
      <c r="H59" s="8">
        <v>1.95</v>
      </c>
      <c r="I59" s="12">
        <v>0</v>
      </c>
    </row>
    <row r="60" spans="2:9" ht="15" customHeight="1" x14ac:dyDescent="0.2">
      <c r="B60" t="s">
        <v>141</v>
      </c>
      <c r="C60" s="12">
        <v>13</v>
      </c>
      <c r="D60" s="8">
        <v>1.76</v>
      </c>
      <c r="E60" s="12">
        <v>4</v>
      </c>
      <c r="F60" s="8">
        <v>0.85</v>
      </c>
      <c r="G60" s="12">
        <v>9</v>
      </c>
      <c r="H60" s="8">
        <v>3.52</v>
      </c>
      <c r="I60" s="12">
        <v>0</v>
      </c>
    </row>
    <row r="61" spans="2:9" ht="15" customHeight="1" x14ac:dyDescent="0.2">
      <c r="B61" t="s">
        <v>119</v>
      </c>
      <c r="C61" s="12">
        <v>13</v>
      </c>
      <c r="D61" s="8">
        <v>1.76</v>
      </c>
      <c r="E61" s="12">
        <v>11</v>
      </c>
      <c r="F61" s="8">
        <v>2.33</v>
      </c>
      <c r="G61" s="12">
        <v>2</v>
      </c>
      <c r="H61" s="8">
        <v>0.78</v>
      </c>
      <c r="I61" s="12">
        <v>0</v>
      </c>
    </row>
    <row r="62" spans="2:9" ht="15" customHeight="1" x14ac:dyDescent="0.2">
      <c r="B62" t="s">
        <v>133</v>
      </c>
      <c r="C62" s="12">
        <v>13</v>
      </c>
      <c r="D62" s="8">
        <v>1.76</v>
      </c>
      <c r="E62" s="12">
        <v>13</v>
      </c>
      <c r="F62" s="8">
        <v>2.75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135</v>
      </c>
      <c r="C63" s="12">
        <v>12</v>
      </c>
      <c r="D63" s="8">
        <v>1.63</v>
      </c>
      <c r="E63" s="12">
        <v>10</v>
      </c>
      <c r="F63" s="8">
        <v>2.12</v>
      </c>
      <c r="G63" s="12">
        <v>2</v>
      </c>
      <c r="H63" s="8">
        <v>0.78</v>
      </c>
      <c r="I63" s="12">
        <v>0</v>
      </c>
    </row>
    <row r="64" spans="2:9" ht="15" customHeight="1" x14ac:dyDescent="0.2">
      <c r="B64" t="s">
        <v>140</v>
      </c>
      <c r="C64" s="12">
        <v>12</v>
      </c>
      <c r="D64" s="8">
        <v>1.63</v>
      </c>
      <c r="E64" s="12">
        <v>5</v>
      </c>
      <c r="F64" s="8">
        <v>1.06</v>
      </c>
      <c r="G64" s="12">
        <v>7</v>
      </c>
      <c r="H64" s="8">
        <v>2.73</v>
      </c>
      <c r="I64" s="12">
        <v>0</v>
      </c>
    </row>
    <row r="65" spans="2:9" ht="15" customHeight="1" x14ac:dyDescent="0.2">
      <c r="B65" t="s">
        <v>134</v>
      </c>
      <c r="C65" s="12">
        <v>12</v>
      </c>
      <c r="D65" s="8">
        <v>1.63</v>
      </c>
      <c r="E65" s="12">
        <v>9</v>
      </c>
      <c r="F65" s="8">
        <v>1.91</v>
      </c>
      <c r="G65" s="12">
        <v>3</v>
      </c>
      <c r="H65" s="8">
        <v>1.17</v>
      </c>
      <c r="I65" s="12">
        <v>0</v>
      </c>
    </row>
    <row r="66" spans="2:9" ht="15" customHeight="1" x14ac:dyDescent="0.2">
      <c r="B66" t="s">
        <v>145</v>
      </c>
      <c r="C66" s="12">
        <v>10</v>
      </c>
      <c r="D66" s="8">
        <v>1.36</v>
      </c>
      <c r="E66" s="12">
        <v>4</v>
      </c>
      <c r="F66" s="8">
        <v>0.85</v>
      </c>
      <c r="G66" s="12">
        <v>6</v>
      </c>
      <c r="H66" s="8">
        <v>2.34</v>
      </c>
      <c r="I66" s="12">
        <v>0</v>
      </c>
    </row>
    <row r="67" spans="2:9" ht="15" customHeight="1" x14ac:dyDescent="0.2">
      <c r="B67" t="s">
        <v>121</v>
      </c>
      <c r="C67" s="12">
        <v>10</v>
      </c>
      <c r="D67" s="8">
        <v>1.36</v>
      </c>
      <c r="E67" s="12">
        <v>3</v>
      </c>
      <c r="F67" s="8">
        <v>0.64</v>
      </c>
      <c r="G67" s="12">
        <v>7</v>
      </c>
      <c r="H67" s="8">
        <v>2.73</v>
      </c>
      <c r="I67" s="12">
        <v>0</v>
      </c>
    </row>
    <row r="68" spans="2:9" ht="15" customHeight="1" x14ac:dyDescent="0.2">
      <c r="B68" t="s">
        <v>126</v>
      </c>
      <c r="C68" s="12">
        <v>10</v>
      </c>
      <c r="D68" s="8">
        <v>1.36</v>
      </c>
      <c r="E68" s="12">
        <v>9</v>
      </c>
      <c r="F68" s="8">
        <v>1.91</v>
      </c>
      <c r="G68" s="12">
        <v>1</v>
      </c>
      <c r="H68" s="8">
        <v>0.39</v>
      </c>
      <c r="I68" s="12">
        <v>0</v>
      </c>
    </row>
    <row r="69" spans="2:9" ht="15" customHeight="1" x14ac:dyDescent="0.2">
      <c r="B69" t="s">
        <v>143</v>
      </c>
      <c r="C69" s="12">
        <v>10</v>
      </c>
      <c r="D69" s="8">
        <v>1.36</v>
      </c>
      <c r="E69" s="12">
        <v>10</v>
      </c>
      <c r="F69" s="8">
        <v>2.12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ACF10-4D7F-4BC5-9507-7E4D33206BE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228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1</v>
      </c>
      <c r="D5" s="8">
        <v>0.04</v>
      </c>
      <c r="E5" s="12">
        <v>0</v>
      </c>
      <c r="F5" s="8">
        <v>0</v>
      </c>
      <c r="G5" s="12">
        <v>1</v>
      </c>
      <c r="H5" s="8">
        <v>0.09</v>
      </c>
      <c r="I5" s="12">
        <v>0</v>
      </c>
    </row>
    <row r="6" spans="2:9" ht="15" customHeight="1" x14ac:dyDescent="0.2">
      <c r="B6" t="s">
        <v>35</v>
      </c>
      <c r="C6" s="12">
        <v>384</v>
      </c>
      <c r="D6" s="8">
        <v>13.59</v>
      </c>
      <c r="E6" s="12">
        <v>164</v>
      </c>
      <c r="F6" s="8">
        <v>9.58</v>
      </c>
      <c r="G6" s="12">
        <v>220</v>
      </c>
      <c r="H6" s="8">
        <v>20.2</v>
      </c>
      <c r="I6" s="12">
        <v>0</v>
      </c>
    </row>
    <row r="7" spans="2:9" ht="15" customHeight="1" x14ac:dyDescent="0.2">
      <c r="B7" t="s">
        <v>36</v>
      </c>
      <c r="C7" s="12">
        <v>212</v>
      </c>
      <c r="D7" s="8">
        <v>7.5</v>
      </c>
      <c r="E7" s="12">
        <v>91</v>
      </c>
      <c r="F7" s="8">
        <v>5.32</v>
      </c>
      <c r="G7" s="12">
        <v>121</v>
      </c>
      <c r="H7" s="8">
        <v>11.11</v>
      </c>
      <c r="I7" s="12">
        <v>0</v>
      </c>
    </row>
    <row r="8" spans="2:9" ht="15" customHeight="1" x14ac:dyDescent="0.2">
      <c r="B8" t="s">
        <v>37</v>
      </c>
      <c r="C8" s="12">
        <v>7</v>
      </c>
      <c r="D8" s="8">
        <v>0.25</v>
      </c>
      <c r="E8" s="12">
        <v>0</v>
      </c>
      <c r="F8" s="8">
        <v>0</v>
      </c>
      <c r="G8" s="12">
        <v>5</v>
      </c>
      <c r="H8" s="8">
        <v>0.46</v>
      </c>
      <c r="I8" s="12">
        <v>0</v>
      </c>
    </row>
    <row r="9" spans="2:9" ht="15" customHeight="1" x14ac:dyDescent="0.2">
      <c r="B9" t="s">
        <v>38</v>
      </c>
      <c r="C9" s="12">
        <v>12</v>
      </c>
      <c r="D9" s="8">
        <v>0.42</v>
      </c>
      <c r="E9" s="12">
        <v>4</v>
      </c>
      <c r="F9" s="8">
        <v>0.23</v>
      </c>
      <c r="G9" s="12">
        <v>8</v>
      </c>
      <c r="H9" s="8">
        <v>0.73</v>
      </c>
      <c r="I9" s="12">
        <v>0</v>
      </c>
    </row>
    <row r="10" spans="2:9" ht="15" customHeight="1" x14ac:dyDescent="0.2">
      <c r="B10" t="s">
        <v>39</v>
      </c>
      <c r="C10" s="12">
        <v>23</v>
      </c>
      <c r="D10" s="8">
        <v>0.81</v>
      </c>
      <c r="E10" s="12">
        <v>9</v>
      </c>
      <c r="F10" s="8">
        <v>0.53</v>
      </c>
      <c r="G10" s="12">
        <v>14</v>
      </c>
      <c r="H10" s="8">
        <v>1.29</v>
      </c>
      <c r="I10" s="12">
        <v>0</v>
      </c>
    </row>
    <row r="11" spans="2:9" ht="15" customHeight="1" x14ac:dyDescent="0.2">
      <c r="B11" t="s">
        <v>40</v>
      </c>
      <c r="C11" s="12">
        <v>741</v>
      </c>
      <c r="D11" s="8">
        <v>26.23</v>
      </c>
      <c r="E11" s="12">
        <v>426</v>
      </c>
      <c r="F11" s="8">
        <v>24.88</v>
      </c>
      <c r="G11" s="12">
        <v>315</v>
      </c>
      <c r="H11" s="8">
        <v>28.93</v>
      </c>
      <c r="I11" s="12">
        <v>0</v>
      </c>
    </row>
    <row r="12" spans="2:9" ht="15" customHeight="1" x14ac:dyDescent="0.2">
      <c r="B12" t="s">
        <v>41</v>
      </c>
      <c r="C12" s="12">
        <v>10</v>
      </c>
      <c r="D12" s="8">
        <v>0.35</v>
      </c>
      <c r="E12" s="12">
        <v>3</v>
      </c>
      <c r="F12" s="8">
        <v>0.18</v>
      </c>
      <c r="G12" s="12">
        <v>7</v>
      </c>
      <c r="H12" s="8">
        <v>0.64</v>
      </c>
      <c r="I12" s="12">
        <v>0</v>
      </c>
    </row>
    <row r="13" spans="2:9" ht="15" customHeight="1" x14ac:dyDescent="0.2">
      <c r="B13" t="s">
        <v>42</v>
      </c>
      <c r="C13" s="12">
        <v>225</v>
      </c>
      <c r="D13" s="8">
        <v>7.96</v>
      </c>
      <c r="E13" s="12">
        <v>135</v>
      </c>
      <c r="F13" s="8">
        <v>7.89</v>
      </c>
      <c r="G13" s="12">
        <v>82</v>
      </c>
      <c r="H13" s="8">
        <v>7.53</v>
      </c>
      <c r="I13" s="12">
        <v>0</v>
      </c>
    </row>
    <row r="14" spans="2:9" ht="15" customHeight="1" x14ac:dyDescent="0.2">
      <c r="B14" t="s">
        <v>43</v>
      </c>
      <c r="C14" s="12">
        <v>116</v>
      </c>
      <c r="D14" s="8">
        <v>4.1100000000000003</v>
      </c>
      <c r="E14" s="12">
        <v>67</v>
      </c>
      <c r="F14" s="8">
        <v>3.91</v>
      </c>
      <c r="G14" s="12">
        <v>47</v>
      </c>
      <c r="H14" s="8">
        <v>4.32</v>
      </c>
      <c r="I14" s="12">
        <v>1</v>
      </c>
    </row>
    <row r="15" spans="2:9" ht="15" customHeight="1" x14ac:dyDescent="0.2">
      <c r="B15" t="s">
        <v>44</v>
      </c>
      <c r="C15" s="12">
        <v>351</v>
      </c>
      <c r="D15" s="8">
        <v>12.42</v>
      </c>
      <c r="E15" s="12">
        <v>273</v>
      </c>
      <c r="F15" s="8">
        <v>15.95</v>
      </c>
      <c r="G15" s="12">
        <v>73</v>
      </c>
      <c r="H15" s="8">
        <v>6.7</v>
      </c>
      <c r="I15" s="12">
        <v>0</v>
      </c>
    </row>
    <row r="16" spans="2:9" ht="15" customHeight="1" x14ac:dyDescent="0.2">
      <c r="B16" t="s">
        <v>45</v>
      </c>
      <c r="C16" s="12">
        <v>432</v>
      </c>
      <c r="D16" s="8">
        <v>15.29</v>
      </c>
      <c r="E16" s="12">
        <v>368</v>
      </c>
      <c r="F16" s="8">
        <v>21.5</v>
      </c>
      <c r="G16" s="12">
        <v>64</v>
      </c>
      <c r="H16" s="8">
        <v>5.88</v>
      </c>
      <c r="I16" s="12">
        <v>0</v>
      </c>
    </row>
    <row r="17" spans="2:9" ht="15" customHeight="1" x14ac:dyDescent="0.2">
      <c r="B17" t="s">
        <v>46</v>
      </c>
      <c r="C17" s="12">
        <v>69</v>
      </c>
      <c r="D17" s="8">
        <v>2.44</v>
      </c>
      <c r="E17" s="12">
        <v>55</v>
      </c>
      <c r="F17" s="8">
        <v>3.21</v>
      </c>
      <c r="G17" s="12">
        <v>12</v>
      </c>
      <c r="H17" s="8">
        <v>1.1000000000000001</v>
      </c>
      <c r="I17" s="12">
        <v>0</v>
      </c>
    </row>
    <row r="18" spans="2:9" ht="15" customHeight="1" x14ac:dyDescent="0.2">
      <c r="B18" t="s">
        <v>47</v>
      </c>
      <c r="C18" s="12">
        <v>140</v>
      </c>
      <c r="D18" s="8">
        <v>4.96</v>
      </c>
      <c r="E18" s="12">
        <v>66</v>
      </c>
      <c r="F18" s="8">
        <v>3.86</v>
      </c>
      <c r="G18" s="12">
        <v>71</v>
      </c>
      <c r="H18" s="8">
        <v>6.52</v>
      </c>
      <c r="I18" s="12">
        <v>0</v>
      </c>
    </row>
    <row r="19" spans="2:9" ht="15" customHeight="1" x14ac:dyDescent="0.2">
      <c r="B19" t="s">
        <v>48</v>
      </c>
      <c r="C19" s="12">
        <v>102</v>
      </c>
      <c r="D19" s="8">
        <v>3.61</v>
      </c>
      <c r="E19" s="12">
        <v>51</v>
      </c>
      <c r="F19" s="8">
        <v>2.98</v>
      </c>
      <c r="G19" s="12">
        <v>49</v>
      </c>
      <c r="H19" s="8">
        <v>4.5</v>
      </c>
      <c r="I19" s="12">
        <v>0</v>
      </c>
    </row>
    <row r="20" spans="2:9" ht="15" customHeight="1" x14ac:dyDescent="0.2">
      <c r="B20" s="9" t="s">
        <v>217</v>
      </c>
      <c r="C20" s="12">
        <f>SUM(LTBL_03209[総数／事業所数])</f>
        <v>2825</v>
      </c>
      <c r="E20" s="12">
        <f>SUBTOTAL(109,LTBL_03209[個人／事業所数])</f>
        <v>1712</v>
      </c>
      <c r="G20" s="12">
        <f>SUBTOTAL(109,LTBL_03209[法人／事業所数])</f>
        <v>1089</v>
      </c>
      <c r="I20" s="12">
        <f>SUBTOTAL(109,LTBL_03209[法人以外の団体／事業所数])</f>
        <v>1</v>
      </c>
    </row>
    <row r="21" spans="2:9" ht="15" customHeight="1" x14ac:dyDescent="0.2">
      <c r="E21" s="11">
        <f>LTBL_03209[[#Totals],[個人／事業所数]]/LTBL_03209[[#Totals],[総数／事業所数]]</f>
        <v>0.60601769911504422</v>
      </c>
      <c r="G21" s="11">
        <f>LTBL_03209[[#Totals],[法人／事業所数]]/LTBL_03209[[#Totals],[総数／事業所数]]</f>
        <v>0.38548672566371683</v>
      </c>
      <c r="I21" s="11">
        <f>LTBL_03209[[#Totals],[法人以外の団体／事業所数]]/LTBL_03209[[#Totals],[総数／事業所数]]</f>
        <v>3.5398230088495576E-4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375</v>
      </c>
      <c r="D24" s="8">
        <v>13.27</v>
      </c>
      <c r="E24" s="12">
        <v>349</v>
      </c>
      <c r="F24" s="8">
        <v>20.39</v>
      </c>
      <c r="G24" s="12">
        <v>26</v>
      </c>
      <c r="H24" s="8">
        <v>2.39</v>
      </c>
      <c r="I24" s="12">
        <v>0</v>
      </c>
    </row>
    <row r="25" spans="2:9" ht="15" customHeight="1" x14ac:dyDescent="0.2">
      <c r="B25" t="s">
        <v>70</v>
      </c>
      <c r="C25" s="12">
        <v>293</v>
      </c>
      <c r="D25" s="8">
        <v>10.37</v>
      </c>
      <c r="E25" s="12">
        <v>252</v>
      </c>
      <c r="F25" s="8">
        <v>14.72</v>
      </c>
      <c r="G25" s="12">
        <v>41</v>
      </c>
      <c r="H25" s="8">
        <v>3.76</v>
      </c>
      <c r="I25" s="12">
        <v>0</v>
      </c>
    </row>
    <row r="26" spans="2:9" ht="15" customHeight="1" x14ac:dyDescent="0.2">
      <c r="B26" t="s">
        <v>66</v>
      </c>
      <c r="C26" s="12">
        <v>245</v>
      </c>
      <c r="D26" s="8">
        <v>8.67</v>
      </c>
      <c r="E26" s="12">
        <v>134</v>
      </c>
      <c r="F26" s="8">
        <v>7.83</v>
      </c>
      <c r="G26" s="12">
        <v>111</v>
      </c>
      <c r="H26" s="8">
        <v>10.19</v>
      </c>
      <c r="I26" s="12">
        <v>0</v>
      </c>
    </row>
    <row r="27" spans="2:9" ht="15" customHeight="1" x14ac:dyDescent="0.2">
      <c r="B27" t="s">
        <v>64</v>
      </c>
      <c r="C27" s="12">
        <v>194</v>
      </c>
      <c r="D27" s="8">
        <v>6.87</v>
      </c>
      <c r="E27" s="12">
        <v>149</v>
      </c>
      <c r="F27" s="8">
        <v>8.6999999999999993</v>
      </c>
      <c r="G27" s="12">
        <v>45</v>
      </c>
      <c r="H27" s="8">
        <v>4.13</v>
      </c>
      <c r="I27" s="12">
        <v>0</v>
      </c>
    </row>
    <row r="28" spans="2:9" ht="15" customHeight="1" x14ac:dyDescent="0.2">
      <c r="B28" t="s">
        <v>67</v>
      </c>
      <c r="C28" s="12">
        <v>182</v>
      </c>
      <c r="D28" s="8">
        <v>6.44</v>
      </c>
      <c r="E28" s="12">
        <v>130</v>
      </c>
      <c r="F28" s="8">
        <v>7.59</v>
      </c>
      <c r="G28" s="12">
        <v>44</v>
      </c>
      <c r="H28" s="8">
        <v>4.04</v>
      </c>
      <c r="I28" s="12">
        <v>0</v>
      </c>
    </row>
    <row r="29" spans="2:9" ht="15" customHeight="1" x14ac:dyDescent="0.2">
      <c r="B29" t="s">
        <v>57</v>
      </c>
      <c r="C29" s="12">
        <v>163</v>
      </c>
      <c r="D29" s="8">
        <v>5.77</v>
      </c>
      <c r="E29" s="12">
        <v>62</v>
      </c>
      <c r="F29" s="8">
        <v>3.62</v>
      </c>
      <c r="G29" s="12">
        <v>101</v>
      </c>
      <c r="H29" s="8">
        <v>9.27</v>
      </c>
      <c r="I29" s="12">
        <v>0</v>
      </c>
    </row>
    <row r="30" spans="2:9" ht="15" customHeight="1" x14ac:dyDescent="0.2">
      <c r="B30" t="s">
        <v>58</v>
      </c>
      <c r="C30" s="12">
        <v>124</v>
      </c>
      <c r="D30" s="8">
        <v>4.3899999999999997</v>
      </c>
      <c r="E30" s="12">
        <v>68</v>
      </c>
      <c r="F30" s="8">
        <v>3.97</v>
      </c>
      <c r="G30" s="12">
        <v>56</v>
      </c>
      <c r="H30" s="8">
        <v>5.14</v>
      </c>
      <c r="I30" s="12">
        <v>0</v>
      </c>
    </row>
    <row r="31" spans="2:9" ht="15" customHeight="1" x14ac:dyDescent="0.2">
      <c r="B31" t="s">
        <v>65</v>
      </c>
      <c r="C31" s="12">
        <v>98</v>
      </c>
      <c r="D31" s="8">
        <v>3.47</v>
      </c>
      <c r="E31" s="12">
        <v>66</v>
      </c>
      <c r="F31" s="8">
        <v>3.86</v>
      </c>
      <c r="G31" s="12">
        <v>32</v>
      </c>
      <c r="H31" s="8">
        <v>2.94</v>
      </c>
      <c r="I31" s="12">
        <v>0</v>
      </c>
    </row>
    <row r="32" spans="2:9" ht="15" customHeight="1" x14ac:dyDescent="0.2">
      <c r="B32" t="s">
        <v>59</v>
      </c>
      <c r="C32" s="12">
        <v>97</v>
      </c>
      <c r="D32" s="8">
        <v>3.43</v>
      </c>
      <c r="E32" s="12">
        <v>34</v>
      </c>
      <c r="F32" s="8">
        <v>1.99</v>
      </c>
      <c r="G32" s="12">
        <v>63</v>
      </c>
      <c r="H32" s="8">
        <v>5.79</v>
      </c>
      <c r="I32" s="12">
        <v>0</v>
      </c>
    </row>
    <row r="33" spans="2:9" ht="15" customHeight="1" x14ac:dyDescent="0.2">
      <c r="B33" t="s">
        <v>63</v>
      </c>
      <c r="C33" s="12">
        <v>77</v>
      </c>
      <c r="D33" s="8">
        <v>2.73</v>
      </c>
      <c r="E33" s="12">
        <v>43</v>
      </c>
      <c r="F33" s="8">
        <v>2.5099999999999998</v>
      </c>
      <c r="G33" s="12">
        <v>34</v>
      </c>
      <c r="H33" s="8">
        <v>3.12</v>
      </c>
      <c r="I33" s="12">
        <v>0</v>
      </c>
    </row>
    <row r="34" spans="2:9" ht="15" customHeight="1" x14ac:dyDescent="0.2">
      <c r="B34" t="s">
        <v>74</v>
      </c>
      <c r="C34" s="12">
        <v>71</v>
      </c>
      <c r="D34" s="8">
        <v>2.5099999999999998</v>
      </c>
      <c r="E34" s="12">
        <v>63</v>
      </c>
      <c r="F34" s="8">
        <v>3.68</v>
      </c>
      <c r="G34" s="12">
        <v>8</v>
      </c>
      <c r="H34" s="8">
        <v>0.73</v>
      </c>
      <c r="I34" s="12">
        <v>0</v>
      </c>
    </row>
    <row r="35" spans="2:9" ht="15" customHeight="1" x14ac:dyDescent="0.2">
      <c r="B35" t="s">
        <v>73</v>
      </c>
      <c r="C35" s="12">
        <v>69</v>
      </c>
      <c r="D35" s="8">
        <v>2.44</v>
      </c>
      <c r="E35" s="12">
        <v>55</v>
      </c>
      <c r="F35" s="8">
        <v>3.21</v>
      </c>
      <c r="G35" s="12">
        <v>12</v>
      </c>
      <c r="H35" s="8">
        <v>1.1000000000000001</v>
      </c>
      <c r="I35" s="12">
        <v>0</v>
      </c>
    </row>
    <row r="36" spans="2:9" ht="15" customHeight="1" x14ac:dyDescent="0.2">
      <c r="B36" t="s">
        <v>75</v>
      </c>
      <c r="C36" s="12">
        <v>69</v>
      </c>
      <c r="D36" s="8">
        <v>2.44</v>
      </c>
      <c r="E36" s="12">
        <v>3</v>
      </c>
      <c r="F36" s="8">
        <v>0.18</v>
      </c>
      <c r="G36" s="12">
        <v>63</v>
      </c>
      <c r="H36" s="8">
        <v>5.79</v>
      </c>
      <c r="I36" s="12">
        <v>0</v>
      </c>
    </row>
    <row r="37" spans="2:9" ht="15" customHeight="1" x14ac:dyDescent="0.2">
      <c r="B37" t="s">
        <v>68</v>
      </c>
      <c r="C37" s="12">
        <v>57</v>
      </c>
      <c r="D37" s="8">
        <v>2.02</v>
      </c>
      <c r="E37" s="12">
        <v>43</v>
      </c>
      <c r="F37" s="8">
        <v>2.5099999999999998</v>
      </c>
      <c r="G37" s="12">
        <v>13</v>
      </c>
      <c r="H37" s="8">
        <v>1.19</v>
      </c>
      <c r="I37" s="12">
        <v>1</v>
      </c>
    </row>
    <row r="38" spans="2:9" ht="15" customHeight="1" x14ac:dyDescent="0.2">
      <c r="B38" t="s">
        <v>69</v>
      </c>
      <c r="C38" s="12">
        <v>55</v>
      </c>
      <c r="D38" s="8">
        <v>1.95</v>
      </c>
      <c r="E38" s="12">
        <v>23</v>
      </c>
      <c r="F38" s="8">
        <v>1.34</v>
      </c>
      <c r="G38" s="12">
        <v>32</v>
      </c>
      <c r="H38" s="8">
        <v>2.94</v>
      </c>
      <c r="I38" s="12">
        <v>0</v>
      </c>
    </row>
    <row r="39" spans="2:9" ht="15" customHeight="1" x14ac:dyDescent="0.2">
      <c r="B39" t="s">
        <v>76</v>
      </c>
      <c r="C39" s="12">
        <v>49</v>
      </c>
      <c r="D39" s="8">
        <v>1.73</v>
      </c>
      <c r="E39" s="12">
        <v>31</v>
      </c>
      <c r="F39" s="8">
        <v>1.81</v>
      </c>
      <c r="G39" s="12">
        <v>18</v>
      </c>
      <c r="H39" s="8">
        <v>1.65</v>
      </c>
      <c r="I39" s="12">
        <v>0</v>
      </c>
    </row>
    <row r="40" spans="2:9" ht="15" customHeight="1" x14ac:dyDescent="0.2">
      <c r="B40" t="s">
        <v>61</v>
      </c>
      <c r="C40" s="12">
        <v>37</v>
      </c>
      <c r="D40" s="8">
        <v>1.31</v>
      </c>
      <c r="E40" s="12">
        <v>14</v>
      </c>
      <c r="F40" s="8">
        <v>0.82</v>
      </c>
      <c r="G40" s="12">
        <v>23</v>
      </c>
      <c r="H40" s="8">
        <v>2.11</v>
      </c>
      <c r="I40" s="12">
        <v>0</v>
      </c>
    </row>
    <row r="41" spans="2:9" ht="15" customHeight="1" x14ac:dyDescent="0.2">
      <c r="B41" t="s">
        <v>88</v>
      </c>
      <c r="C41" s="12">
        <v>35</v>
      </c>
      <c r="D41" s="8">
        <v>1.24</v>
      </c>
      <c r="E41" s="12">
        <v>6</v>
      </c>
      <c r="F41" s="8">
        <v>0.35</v>
      </c>
      <c r="G41" s="12">
        <v>24</v>
      </c>
      <c r="H41" s="8">
        <v>2.2000000000000002</v>
      </c>
      <c r="I41" s="12">
        <v>0</v>
      </c>
    </row>
    <row r="42" spans="2:9" ht="15" customHeight="1" x14ac:dyDescent="0.2">
      <c r="B42" t="s">
        <v>72</v>
      </c>
      <c r="C42" s="12">
        <v>31</v>
      </c>
      <c r="D42" s="8">
        <v>1.1000000000000001</v>
      </c>
      <c r="E42" s="12">
        <v>13</v>
      </c>
      <c r="F42" s="8">
        <v>0.76</v>
      </c>
      <c r="G42" s="12">
        <v>18</v>
      </c>
      <c r="H42" s="8">
        <v>1.65</v>
      </c>
      <c r="I42" s="12">
        <v>0</v>
      </c>
    </row>
    <row r="43" spans="2:9" ht="15" customHeight="1" x14ac:dyDescent="0.2">
      <c r="B43" t="s">
        <v>77</v>
      </c>
      <c r="C43" s="12">
        <v>28</v>
      </c>
      <c r="D43" s="8">
        <v>0.99</v>
      </c>
      <c r="E43" s="12">
        <v>7</v>
      </c>
      <c r="F43" s="8">
        <v>0.41</v>
      </c>
      <c r="G43" s="12">
        <v>21</v>
      </c>
      <c r="H43" s="8">
        <v>1.93</v>
      </c>
      <c r="I43" s="12">
        <v>0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132</v>
      </c>
      <c r="C47" s="12">
        <v>179</v>
      </c>
      <c r="D47" s="8">
        <v>6.34</v>
      </c>
      <c r="E47" s="12">
        <v>170</v>
      </c>
      <c r="F47" s="8">
        <v>9.93</v>
      </c>
      <c r="G47" s="12">
        <v>9</v>
      </c>
      <c r="H47" s="8">
        <v>0.83</v>
      </c>
      <c r="I47" s="12">
        <v>0</v>
      </c>
    </row>
    <row r="48" spans="2:9" ht="15" customHeight="1" x14ac:dyDescent="0.2">
      <c r="B48" t="s">
        <v>131</v>
      </c>
      <c r="C48" s="12">
        <v>144</v>
      </c>
      <c r="D48" s="8">
        <v>5.0999999999999996</v>
      </c>
      <c r="E48" s="12">
        <v>141</v>
      </c>
      <c r="F48" s="8">
        <v>8.24</v>
      </c>
      <c r="G48" s="12">
        <v>3</v>
      </c>
      <c r="H48" s="8">
        <v>0.28000000000000003</v>
      </c>
      <c r="I48" s="12">
        <v>0</v>
      </c>
    </row>
    <row r="49" spans="2:9" ht="15" customHeight="1" x14ac:dyDescent="0.2">
      <c r="B49" t="s">
        <v>124</v>
      </c>
      <c r="C49" s="12">
        <v>136</v>
      </c>
      <c r="D49" s="8">
        <v>4.8099999999999996</v>
      </c>
      <c r="E49" s="12">
        <v>108</v>
      </c>
      <c r="F49" s="8">
        <v>6.31</v>
      </c>
      <c r="G49" s="12">
        <v>20</v>
      </c>
      <c r="H49" s="8">
        <v>1.84</v>
      </c>
      <c r="I49" s="12">
        <v>0</v>
      </c>
    </row>
    <row r="50" spans="2:9" ht="15" customHeight="1" x14ac:dyDescent="0.2">
      <c r="B50" t="s">
        <v>129</v>
      </c>
      <c r="C50" s="12">
        <v>85</v>
      </c>
      <c r="D50" s="8">
        <v>3.01</v>
      </c>
      <c r="E50" s="12">
        <v>79</v>
      </c>
      <c r="F50" s="8">
        <v>4.6100000000000003</v>
      </c>
      <c r="G50" s="12">
        <v>6</v>
      </c>
      <c r="H50" s="8">
        <v>0.55000000000000004</v>
      </c>
      <c r="I50" s="12">
        <v>0</v>
      </c>
    </row>
    <row r="51" spans="2:9" ht="15" customHeight="1" x14ac:dyDescent="0.2">
      <c r="B51" t="s">
        <v>116</v>
      </c>
      <c r="C51" s="12">
        <v>63</v>
      </c>
      <c r="D51" s="8">
        <v>2.23</v>
      </c>
      <c r="E51" s="12">
        <v>39</v>
      </c>
      <c r="F51" s="8">
        <v>2.2799999999999998</v>
      </c>
      <c r="G51" s="12">
        <v>24</v>
      </c>
      <c r="H51" s="8">
        <v>2.2000000000000002</v>
      </c>
      <c r="I51" s="12">
        <v>0</v>
      </c>
    </row>
    <row r="52" spans="2:9" ht="15" customHeight="1" x14ac:dyDescent="0.2">
      <c r="B52" t="s">
        <v>119</v>
      </c>
      <c r="C52" s="12">
        <v>60</v>
      </c>
      <c r="D52" s="8">
        <v>2.12</v>
      </c>
      <c r="E52" s="12">
        <v>44</v>
      </c>
      <c r="F52" s="8">
        <v>2.57</v>
      </c>
      <c r="G52" s="12">
        <v>16</v>
      </c>
      <c r="H52" s="8">
        <v>1.47</v>
      </c>
      <c r="I52" s="12">
        <v>0</v>
      </c>
    </row>
    <row r="53" spans="2:9" ht="15" customHeight="1" x14ac:dyDescent="0.2">
      <c r="B53" t="s">
        <v>122</v>
      </c>
      <c r="C53" s="12">
        <v>58</v>
      </c>
      <c r="D53" s="8">
        <v>2.0499999999999998</v>
      </c>
      <c r="E53" s="12">
        <v>38</v>
      </c>
      <c r="F53" s="8">
        <v>2.2200000000000002</v>
      </c>
      <c r="G53" s="12">
        <v>20</v>
      </c>
      <c r="H53" s="8">
        <v>1.84</v>
      </c>
      <c r="I53" s="12">
        <v>0</v>
      </c>
    </row>
    <row r="54" spans="2:9" ht="15" customHeight="1" x14ac:dyDescent="0.2">
      <c r="B54" t="s">
        <v>128</v>
      </c>
      <c r="C54" s="12">
        <v>53</v>
      </c>
      <c r="D54" s="8">
        <v>1.88</v>
      </c>
      <c r="E54" s="12">
        <v>43</v>
      </c>
      <c r="F54" s="8">
        <v>2.5099999999999998</v>
      </c>
      <c r="G54" s="12">
        <v>10</v>
      </c>
      <c r="H54" s="8">
        <v>0.92</v>
      </c>
      <c r="I54" s="12">
        <v>0</v>
      </c>
    </row>
    <row r="55" spans="2:9" ht="15" customHeight="1" x14ac:dyDescent="0.2">
      <c r="B55" t="s">
        <v>120</v>
      </c>
      <c r="C55" s="12">
        <v>52</v>
      </c>
      <c r="D55" s="8">
        <v>1.84</v>
      </c>
      <c r="E55" s="12">
        <v>34</v>
      </c>
      <c r="F55" s="8">
        <v>1.99</v>
      </c>
      <c r="G55" s="12">
        <v>18</v>
      </c>
      <c r="H55" s="8">
        <v>1.65</v>
      </c>
      <c r="I55" s="12">
        <v>0</v>
      </c>
    </row>
    <row r="56" spans="2:9" ht="15" customHeight="1" x14ac:dyDescent="0.2">
      <c r="B56" t="s">
        <v>127</v>
      </c>
      <c r="C56" s="12">
        <v>52</v>
      </c>
      <c r="D56" s="8">
        <v>1.84</v>
      </c>
      <c r="E56" s="12">
        <v>45</v>
      </c>
      <c r="F56" s="8">
        <v>2.63</v>
      </c>
      <c r="G56" s="12">
        <v>7</v>
      </c>
      <c r="H56" s="8">
        <v>0.64</v>
      </c>
      <c r="I56" s="12">
        <v>0</v>
      </c>
    </row>
    <row r="57" spans="2:9" ht="15" customHeight="1" x14ac:dyDescent="0.2">
      <c r="B57" t="s">
        <v>121</v>
      </c>
      <c r="C57" s="12">
        <v>49</v>
      </c>
      <c r="D57" s="8">
        <v>1.73</v>
      </c>
      <c r="E57" s="12">
        <v>17</v>
      </c>
      <c r="F57" s="8">
        <v>0.99</v>
      </c>
      <c r="G57" s="12">
        <v>32</v>
      </c>
      <c r="H57" s="8">
        <v>2.94</v>
      </c>
      <c r="I57" s="12">
        <v>0</v>
      </c>
    </row>
    <row r="58" spans="2:9" ht="15" customHeight="1" x14ac:dyDescent="0.2">
      <c r="B58" t="s">
        <v>143</v>
      </c>
      <c r="C58" s="12">
        <v>49</v>
      </c>
      <c r="D58" s="8">
        <v>1.73</v>
      </c>
      <c r="E58" s="12">
        <v>31</v>
      </c>
      <c r="F58" s="8">
        <v>1.81</v>
      </c>
      <c r="G58" s="12">
        <v>18</v>
      </c>
      <c r="H58" s="8">
        <v>1.65</v>
      </c>
      <c r="I58" s="12">
        <v>0</v>
      </c>
    </row>
    <row r="59" spans="2:9" ht="15" customHeight="1" x14ac:dyDescent="0.2">
      <c r="B59" t="s">
        <v>126</v>
      </c>
      <c r="C59" s="12">
        <v>47</v>
      </c>
      <c r="D59" s="8">
        <v>1.66</v>
      </c>
      <c r="E59" s="12">
        <v>39</v>
      </c>
      <c r="F59" s="8">
        <v>2.2799999999999998</v>
      </c>
      <c r="G59" s="12">
        <v>8</v>
      </c>
      <c r="H59" s="8">
        <v>0.73</v>
      </c>
      <c r="I59" s="12">
        <v>0</v>
      </c>
    </row>
    <row r="60" spans="2:9" ht="15" customHeight="1" x14ac:dyDescent="0.2">
      <c r="B60" t="s">
        <v>134</v>
      </c>
      <c r="C60" s="12">
        <v>47</v>
      </c>
      <c r="D60" s="8">
        <v>1.66</v>
      </c>
      <c r="E60" s="12">
        <v>43</v>
      </c>
      <c r="F60" s="8">
        <v>2.5099999999999998</v>
      </c>
      <c r="G60" s="12">
        <v>4</v>
      </c>
      <c r="H60" s="8">
        <v>0.37</v>
      </c>
      <c r="I60" s="12">
        <v>0</v>
      </c>
    </row>
    <row r="61" spans="2:9" ht="15" customHeight="1" x14ac:dyDescent="0.2">
      <c r="B61" t="s">
        <v>144</v>
      </c>
      <c r="C61" s="12">
        <v>46</v>
      </c>
      <c r="D61" s="8">
        <v>1.63</v>
      </c>
      <c r="E61" s="12">
        <v>36</v>
      </c>
      <c r="F61" s="8">
        <v>2.1</v>
      </c>
      <c r="G61" s="12">
        <v>10</v>
      </c>
      <c r="H61" s="8">
        <v>0.92</v>
      </c>
      <c r="I61" s="12">
        <v>0</v>
      </c>
    </row>
    <row r="62" spans="2:9" ht="15" customHeight="1" x14ac:dyDescent="0.2">
      <c r="B62" t="s">
        <v>118</v>
      </c>
      <c r="C62" s="12">
        <v>45</v>
      </c>
      <c r="D62" s="8">
        <v>1.59</v>
      </c>
      <c r="E62" s="12">
        <v>32</v>
      </c>
      <c r="F62" s="8">
        <v>1.87</v>
      </c>
      <c r="G62" s="12">
        <v>13</v>
      </c>
      <c r="H62" s="8">
        <v>1.19</v>
      </c>
      <c r="I62" s="12">
        <v>0</v>
      </c>
    </row>
    <row r="63" spans="2:9" ht="15" customHeight="1" x14ac:dyDescent="0.2">
      <c r="B63" t="s">
        <v>117</v>
      </c>
      <c r="C63" s="12">
        <v>42</v>
      </c>
      <c r="D63" s="8">
        <v>1.49</v>
      </c>
      <c r="E63" s="12">
        <v>17</v>
      </c>
      <c r="F63" s="8">
        <v>0.99</v>
      </c>
      <c r="G63" s="12">
        <v>25</v>
      </c>
      <c r="H63" s="8">
        <v>2.2999999999999998</v>
      </c>
      <c r="I63" s="12">
        <v>0</v>
      </c>
    </row>
    <row r="64" spans="2:9" ht="15" customHeight="1" x14ac:dyDescent="0.2">
      <c r="B64" t="s">
        <v>115</v>
      </c>
      <c r="C64" s="12">
        <v>41</v>
      </c>
      <c r="D64" s="8">
        <v>1.45</v>
      </c>
      <c r="E64" s="12">
        <v>11</v>
      </c>
      <c r="F64" s="8">
        <v>0.64</v>
      </c>
      <c r="G64" s="12">
        <v>30</v>
      </c>
      <c r="H64" s="8">
        <v>2.75</v>
      </c>
      <c r="I64" s="12">
        <v>0</v>
      </c>
    </row>
    <row r="65" spans="2:9" ht="15" customHeight="1" x14ac:dyDescent="0.2">
      <c r="B65" t="s">
        <v>137</v>
      </c>
      <c r="C65" s="12">
        <v>41</v>
      </c>
      <c r="D65" s="8">
        <v>1.45</v>
      </c>
      <c r="E65" s="12">
        <v>0</v>
      </c>
      <c r="F65" s="8">
        <v>0</v>
      </c>
      <c r="G65" s="12">
        <v>40</v>
      </c>
      <c r="H65" s="8">
        <v>3.67</v>
      </c>
      <c r="I65" s="12">
        <v>0</v>
      </c>
    </row>
    <row r="66" spans="2:9" ht="15" customHeight="1" x14ac:dyDescent="0.2">
      <c r="B66" t="s">
        <v>141</v>
      </c>
      <c r="C66" s="12">
        <v>40</v>
      </c>
      <c r="D66" s="8">
        <v>1.42</v>
      </c>
      <c r="E66" s="12">
        <v>14</v>
      </c>
      <c r="F66" s="8">
        <v>0.82</v>
      </c>
      <c r="G66" s="12">
        <v>26</v>
      </c>
      <c r="H66" s="8">
        <v>2.39</v>
      </c>
      <c r="I66" s="12">
        <v>0</v>
      </c>
    </row>
    <row r="68" spans="2:9" ht="15" customHeight="1" x14ac:dyDescent="0.2">
      <c r="B68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0E39-D932-4A03-9012-9AD05B118FE3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229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1</v>
      </c>
      <c r="D5" s="8">
        <v>0.26</v>
      </c>
      <c r="E5" s="12">
        <v>1</v>
      </c>
      <c r="F5" s="8">
        <v>0.4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57</v>
      </c>
      <c r="D6" s="8">
        <v>14.58</v>
      </c>
      <c r="E6" s="12">
        <v>37</v>
      </c>
      <c r="F6" s="8">
        <v>14.98</v>
      </c>
      <c r="G6" s="12">
        <v>20</v>
      </c>
      <c r="H6" s="8">
        <v>15.5</v>
      </c>
      <c r="I6" s="12">
        <v>0</v>
      </c>
    </row>
    <row r="7" spans="2:9" ht="15" customHeight="1" x14ac:dyDescent="0.2">
      <c r="B7" t="s">
        <v>36</v>
      </c>
      <c r="C7" s="12">
        <v>37</v>
      </c>
      <c r="D7" s="8">
        <v>9.4600000000000009</v>
      </c>
      <c r="E7" s="12">
        <v>15</v>
      </c>
      <c r="F7" s="8">
        <v>6.07</v>
      </c>
      <c r="G7" s="12">
        <v>21</v>
      </c>
      <c r="H7" s="8">
        <v>16.28</v>
      </c>
      <c r="I7" s="12">
        <v>1</v>
      </c>
    </row>
    <row r="8" spans="2:9" ht="15" customHeight="1" x14ac:dyDescent="0.2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3</v>
      </c>
      <c r="D9" s="8">
        <v>0.77</v>
      </c>
      <c r="E9" s="12">
        <v>1</v>
      </c>
      <c r="F9" s="8">
        <v>0.4</v>
      </c>
      <c r="G9" s="12">
        <v>2</v>
      </c>
      <c r="H9" s="8">
        <v>1.55</v>
      </c>
      <c r="I9" s="12">
        <v>0</v>
      </c>
    </row>
    <row r="10" spans="2:9" ht="15" customHeight="1" x14ac:dyDescent="0.2">
      <c r="B10" t="s">
        <v>39</v>
      </c>
      <c r="C10" s="12">
        <v>2</v>
      </c>
      <c r="D10" s="8">
        <v>0.51</v>
      </c>
      <c r="E10" s="12">
        <v>1</v>
      </c>
      <c r="F10" s="8">
        <v>0.4</v>
      </c>
      <c r="G10" s="12">
        <v>1</v>
      </c>
      <c r="H10" s="8">
        <v>0.78</v>
      </c>
      <c r="I10" s="12">
        <v>0</v>
      </c>
    </row>
    <row r="11" spans="2:9" ht="15" customHeight="1" x14ac:dyDescent="0.2">
      <c r="B11" t="s">
        <v>40</v>
      </c>
      <c r="C11" s="12">
        <v>99</v>
      </c>
      <c r="D11" s="8">
        <v>25.32</v>
      </c>
      <c r="E11" s="12">
        <v>62</v>
      </c>
      <c r="F11" s="8">
        <v>25.1</v>
      </c>
      <c r="G11" s="12">
        <v>35</v>
      </c>
      <c r="H11" s="8">
        <v>27.13</v>
      </c>
      <c r="I11" s="12">
        <v>2</v>
      </c>
    </row>
    <row r="12" spans="2:9" ht="15" customHeight="1" x14ac:dyDescent="0.2">
      <c r="B12" t="s">
        <v>41</v>
      </c>
      <c r="C12" s="12">
        <v>4</v>
      </c>
      <c r="D12" s="8">
        <v>1.02</v>
      </c>
      <c r="E12" s="12">
        <v>0</v>
      </c>
      <c r="F12" s="8">
        <v>0</v>
      </c>
      <c r="G12" s="12">
        <v>4</v>
      </c>
      <c r="H12" s="8">
        <v>3.1</v>
      </c>
      <c r="I12" s="12">
        <v>0</v>
      </c>
    </row>
    <row r="13" spans="2:9" ht="15" customHeight="1" x14ac:dyDescent="0.2">
      <c r="B13" t="s">
        <v>42</v>
      </c>
      <c r="C13" s="12">
        <v>17</v>
      </c>
      <c r="D13" s="8">
        <v>4.3499999999999996</v>
      </c>
      <c r="E13" s="12">
        <v>4</v>
      </c>
      <c r="F13" s="8">
        <v>1.62</v>
      </c>
      <c r="G13" s="12">
        <v>13</v>
      </c>
      <c r="H13" s="8">
        <v>10.08</v>
      </c>
      <c r="I13" s="12">
        <v>0</v>
      </c>
    </row>
    <row r="14" spans="2:9" ht="15" customHeight="1" x14ac:dyDescent="0.2">
      <c r="B14" t="s">
        <v>43</v>
      </c>
      <c r="C14" s="12">
        <v>16</v>
      </c>
      <c r="D14" s="8">
        <v>4.09</v>
      </c>
      <c r="E14" s="12">
        <v>11</v>
      </c>
      <c r="F14" s="8">
        <v>4.45</v>
      </c>
      <c r="G14" s="12">
        <v>3</v>
      </c>
      <c r="H14" s="8">
        <v>2.33</v>
      </c>
      <c r="I14" s="12">
        <v>0</v>
      </c>
    </row>
    <row r="15" spans="2:9" ht="15" customHeight="1" x14ac:dyDescent="0.2">
      <c r="B15" t="s">
        <v>44</v>
      </c>
      <c r="C15" s="12">
        <v>41</v>
      </c>
      <c r="D15" s="8">
        <v>10.49</v>
      </c>
      <c r="E15" s="12">
        <v>31</v>
      </c>
      <c r="F15" s="8">
        <v>12.55</v>
      </c>
      <c r="G15" s="12">
        <v>9</v>
      </c>
      <c r="H15" s="8">
        <v>6.98</v>
      </c>
      <c r="I15" s="12">
        <v>0</v>
      </c>
    </row>
    <row r="16" spans="2:9" ht="15" customHeight="1" x14ac:dyDescent="0.2">
      <c r="B16" t="s">
        <v>45</v>
      </c>
      <c r="C16" s="12">
        <v>67</v>
      </c>
      <c r="D16" s="8">
        <v>17.14</v>
      </c>
      <c r="E16" s="12">
        <v>57</v>
      </c>
      <c r="F16" s="8">
        <v>23.08</v>
      </c>
      <c r="G16" s="12">
        <v>9</v>
      </c>
      <c r="H16" s="8">
        <v>6.98</v>
      </c>
      <c r="I16" s="12">
        <v>0</v>
      </c>
    </row>
    <row r="17" spans="2:9" ht="15" customHeight="1" x14ac:dyDescent="0.2">
      <c r="B17" t="s">
        <v>46</v>
      </c>
      <c r="C17" s="12">
        <v>12</v>
      </c>
      <c r="D17" s="8">
        <v>3.07</v>
      </c>
      <c r="E17" s="12">
        <v>9</v>
      </c>
      <c r="F17" s="8">
        <v>3.64</v>
      </c>
      <c r="G17" s="12">
        <v>2</v>
      </c>
      <c r="H17" s="8">
        <v>1.55</v>
      </c>
      <c r="I17" s="12">
        <v>0</v>
      </c>
    </row>
    <row r="18" spans="2:9" ht="15" customHeight="1" x14ac:dyDescent="0.2">
      <c r="B18" t="s">
        <v>47</v>
      </c>
      <c r="C18" s="12">
        <v>24</v>
      </c>
      <c r="D18" s="8">
        <v>6.14</v>
      </c>
      <c r="E18" s="12">
        <v>10</v>
      </c>
      <c r="F18" s="8">
        <v>4.05</v>
      </c>
      <c r="G18" s="12">
        <v>7</v>
      </c>
      <c r="H18" s="8">
        <v>5.43</v>
      </c>
      <c r="I18" s="12">
        <v>4</v>
      </c>
    </row>
    <row r="19" spans="2:9" ht="15" customHeight="1" x14ac:dyDescent="0.2">
      <c r="B19" t="s">
        <v>48</v>
      </c>
      <c r="C19" s="12">
        <v>11</v>
      </c>
      <c r="D19" s="8">
        <v>2.81</v>
      </c>
      <c r="E19" s="12">
        <v>8</v>
      </c>
      <c r="F19" s="8">
        <v>3.24</v>
      </c>
      <c r="G19" s="12">
        <v>3</v>
      </c>
      <c r="H19" s="8">
        <v>2.33</v>
      </c>
      <c r="I19" s="12">
        <v>0</v>
      </c>
    </row>
    <row r="20" spans="2:9" ht="15" customHeight="1" x14ac:dyDescent="0.2">
      <c r="B20" s="9" t="s">
        <v>217</v>
      </c>
      <c r="C20" s="12">
        <f>SUM(LTBL_03210[総数／事業所数])</f>
        <v>391</v>
      </c>
      <c r="E20" s="12">
        <f>SUBTOTAL(109,LTBL_03210[個人／事業所数])</f>
        <v>247</v>
      </c>
      <c r="G20" s="12">
        <f>SUBTOTAL(109,LTBL_03210[法人／事業所数])</f>
        <v>129</v>
      </c>
      <c r="I20" s="12">
        <f>SUBTOTAL(109,LTBL_03210[法人以外の団体／事業所数])</f>
        <v>7</v>
      </c>
    </row>
    <row r="21" spans="2:9" ht="15" customHeight="1" x14ac:dyDescent="0.2">
      <c r="E21" s="11">
        <f>LTBL_03210[[#Totals],[個人／事業所数]]/LTBL_03210[[#Totals],[総数／事業所数]]</f>
        <v>0.63171355498721227</v>
      </c>
      <c r="G21" s="11">
        <f>LTBL_03210[[#Totals],[法人／事業所数]]/LTBL_03210[[#Totals],[総数／事業所数]]</f>
        <v>0.32992327365728902</v>
      </c>
      <c r="I21" s="11">
        <f>LTBL_03210[[#Totals],[法人以外の団体／事業所数]]/LTBL_03210[[#Totals],[総数／事業所数]]</f>
        <v>1.7902813299232736E-2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61</v>
      </c>
      <c r="D24" s="8">
        <v>15.6</v>
      </c>
      <c r="E24" s="12">
        <v>54</v>
      </c>
      <c r="F24" s="8">
        <v>21.86</v>
      </c>
      <c r="G24" s="12">
        <v>7</v>
      </c>
      <c r="H24" s="8">
        <v>5.43</v>
      </c>
      <c r="I24" s="12">
        <v>0</v>
      </c>
    </row>
    <row r="25" spans="2:9" ht="15" customHeight="1" x14ac:dyDescent="0.2">
      <c r="B25" t="s">
        <v>64</v>
      </c>
      <c r="C25" s="12">
        <v>33</v>
      </c>
      <c r="D25" s="8">
        <v>8.44</v>
      </c>
      <c r="E25" s="12">
        <v>26</v>
      </c>
      <c r="F25" s="8">
        <v>10.53</v>
      </c>
      <c r="G25" s="12">
        <v>6</v>
      </c>
      <c r="H25" s="8">
        <v>4.6500000000000004</v>
      </c>
      <c r="I25" s="12">
        <v>1</v>
      </c>
    </row>
    <row r="26" spans="2:9" ht="15" customHeight="1" x14ac:dyDescent="0.2">
      <c r="B26" t="s">
        <v>66</v>
      </c>
      <c r="C26" s="12">
        <v>32</v>
      </c>
      <c r="D26" s="8">
        <v>8.18</v>
      </c>
      <c r="E26" s="12">
        <v>17</v>
      </c>
      <c r="F26" s="8">
        <v>6.88</v>
      </c>
      <c r="G26" s="12">
        <v>14</v>
      </c>
      <c r="H26" s="8">
        <v>10.85</v>
      </c>
      <c r="I26" s="12">
        <v>1</v>
      </c>
    </row>
    <row r="27" spans="2:9" ht="15" customHeight="1" x14ac:dyDescent="0.2">
      <c r="B27" t="s">
        <v>70</v>
      </c>
      <c r="C27" s="12">
        <v>31</v>
      </c>
      <c r="D27" s="8">
        <v>7.93</v>
      </c>
      <c r="E27" s="12">
        <v>25</v>
      </c>
      <c r="F27" s="8">
        <v>10.119999999999999</v>
      </c>
      <c r="G27" s="12">
        <v>6</v>
      </c>
      <c r="H27" s="8">
        <v>4.6500000000000004</v>
      </c>
      <c r="I27" s="12">
        <v>0</v>
      </c>
    </row>
    <row r="28" spans="2:9" ht="15" customHeight="1" x14ac:dyDescent="0.2">
      <c r="B28" t="s">
        <v>57</v>
      </c>
      <c r="C28" s="12">
        <v>26</v>
      </c>
      <c r="D28" s="8">
        <v>6.65</v>
      </c>
      <c r="E28" s="12">
        <v>19</v>
      </c>
      <c r="F28" s="8">
        <v>7.69</v>
      </c>
      <c r="G28" s="12">
        <v>7</v>
      </c>
      <c r="H28" s="8">
        <v>5.43</v>
      </c>
      <c r="I28" s="12">
        <v>0</v>
      </c>
    </row>
    <row r="29" spans="2:9" ht="15" customHeight="1" x14ac:dyDescent="0.2">
      <c r="B29" t="s">
        <v>58</v>
      </c>
      <c r="C29" s="12">
        <v>20</v>
      </c>
      <c r="D29" s="8">
        <v>5.12</v>
      </c>
      <c r="E29" s="12">
        <v>16</v>
      </c>
      <c r="F29" s="8">
        <v>6.48</v>
      </c>
      <c r="G29" s="12">
        <v>4</v>
      </c>
      <c r="H29" s="8">
        <v>3.1</v>
      </c>
      <c r="I29" s="12">
        <v>0</v>
      </c>
    </row>
    <row r="30" spans="2:9" ht="15" customHeight="1" x14ac:dyDescent="0.2">
      <c r="B30" t="s">
        <v>65</v>
      </c>
      <c r="C30" s="12">
        <v>12</v>
      </c>
      <c r="D30" s="8">
        <v>3.07</v>
      </c>
      <c r="E30" s="12">
        <v>10</v>
      </c>
      <c r="F30" s="8">
        <v>4.05</v>
      </c>
      <c r="G30" s="12">
        <v>2</v>
      </c>
      <c r="H30" s="8">
        <v>1.55</v>
      </c>
      <c r="I30" s="12">
        <v>0</v>
      </c>
    </row>
    <row r="31" spans="2:9" ht="15" customHeight="1" x14ac:dyDescent="0.2">
      <c r="B31" t="s">
        <v>73</v>
      </c>
      <c r="C31" s="12">
        <v>12</v>
      </c>
      <c r="D31" s="8">
        <v>3.07</v>
      </c>
      <c r="E31" s="12">
        <v>9</v>
      </c>
      <c r="F31" s="8">
        <v>3.64</v>
      </c>
      <c r="G31" s="12">
        <v>2</v>
      </c>
      <c r="H31" s="8">
        <v>1.55</v>
      </c>
      <c r="I31" s="12">
        <v>0</v>
      </c>
    </row>
    <row r="32" spans="2:9" ht="15" customHeight="1" x14ac:dyDescent="0.2">
      <c r="B32" t="s">
        <v>74</v>
      </c>
      <c r="C32" s="12">
        <v>12</v>
      </c>
      <c r="D32" s="8">
        <v>3.07</v>
      </c>
      <c r="E32" s="12">
        <v>10</v>
      </c>
      <c r="F32" s="8">
        <v>4.05</v>
      </c>
      <c r="G32" s="12">
        <v>2</v>
      </c>
      <c r="H32" s="8">
        <v>1.55</v>
      </c>
      <c r="I32" s="12">
        <v>0</v>
      </c>
    </row>
    <row r="33" spans="2:9" ht="15" customHeight="1" x14ac:dyDescent="0.2">
      <c r="B33" t="s">
        <v>75</v>
      </c>
      <c r="C33" s="12">
        <v>12</v>
      </c>
      <c r="D33" s="8">
        <v>3.07</v>
      </c>
      <c r="E33" s="12">
        <v>0</v>
      </c>
      <c r="F33" s="8">
        <v>0</v>
      </c>
      <c r="G33" s="12">
        <v>5</v>
      </c>
      <c r="H33" s="8">
        <v>3.88</v>
      </c>
      <c r="I33" s="12">
        <v>4</v>
      </c>
    </row>
    <row r="34" spans="2:9" ht="15" customHeight="1" x14ac:dyDescent="0.2">
      <c r="B34" t="s">
        <v>59</v>
      </c>
      <c r="C34" s="12">
        <v>11</v>
      </c>
      <c r="D34" s="8">
        <v>2.81</v>
      </c>
      <c r="E34" s="12">
        <v>2</v>
      </c>
      <c r="F34" s="8">
        <v>0.81</v>
      </c>
      <c r="G34" s="12">
        <v>9</v>
      </c>
      <c r="H34" s="8">
        <v>6.98</v>
      </c>
      <c r="I34" s="12">
        <v>0</v>
      </c>
    </row>
    <row r="35" spans="2:9" ht="15" customHeight="1" x14ac:dyDescent="0.2">
      <c r="B35" t="s">
        <v>60</v>
      </c>
      <c r="C35" s="12">
        <v>10</v>
      </c>
      <c r="D35" s="8">
        <v>2.56</v>
      </c>
      <c r="E35" s="12">
        <v>1</v>
      </c>
      <c r="F35" s="8">
        <v>0.4</v>
      </c>
      <c r="G35" s="12">
        <v>8</v>
      </c>
      <c r="H35" s="8">
        <v>6.2</v>
      </c>
      <c r="I35" s="12">
        <v>1</v>
      </c>
    </row>
    <row r="36" spans="2:9" ht="15" customHeight="1" x14ac:dyDescent="0.2">
      <c r="B36" t="s">
        <v>63</v>
      </c>
      <c r="C36" s="12">
        <v>9</v>
      </c>
      <c r="D36" s="8">
        <v>2.2999999999999998</v>
      </c>
      <c r="E36" s="12">
        <v>5</v>
      </c>
      <c r="F36" s="8">
        <v>2.02</v>
      </c>
      <c r="G36" s="12">
        <v>4</v>
      </c>
      <c r="H36" s="8">
        <v>3.1</v>
      </c>
      <c r="I36" s="12">
        <v>0</v>
      </c>
    </row>
    <row r="37" spans="2:9" ht="15" customHeight="1" x14ac:dyDescent="0.2">
      <c r="B37" t="s">
        <v>67</v>
      </c>
      <c r="C37" s="12">
        <v>9</v>
      </c>
      <c r="D37" s="8">
        <v>2.2999999999999998</v>
      </c>
      <c r="E37" s="12">
        <v>4</v>
      </c>
      <c r="F37" s="8">
        <v>1.62</v>
      </c>
      <c r="G37" s="12">
        <v>5</v>
      </c>
      <c r="H37" s="8">
        <v>3.88</v>
      </c>
      <c r="I37" s="12">
        <v>0</v>
      </c>
    </row>
    <row r="38" spans="2:9" ht="15" customHeight="1" x14ac:dyDescent="0.2">
      <c r="B38" t="s">
        <v>69</v>
      </c>
      <c r="C38" s="12">
        <v>9</v>
      </c>
      <c r="D38" s="8">
        <v>2.2999999999999998</v>
      </c>
      <c r="E38" s="12">
        <v>7</v>
      </c>
      <c r="F38" s="8">
        <v>2.83</v>
      </c>
      <c r="G38" s="12">
        <v>2</v>
      </c>
      <c r="H38" s="8">
        <v>1.55</v>
      </c>
      <c r="I38" s="12">
        <v>0</v>
      </c>
    </row>
    <row r="39" spans="2:9" ht="15" customHeight="1" x14ac:dyDescent="0.2">
      <c r="B39" t="s">
        <v>81</v>
      </c>
      <c r="C39" s="12">
        <v>9</v>
      </c>
      <c r="D39" s="8">
        <v>2.2999999999999998</v>
      </c>
      <c r="E39" s="12">
        <v>6</v>
      </c>
      <c r="F39" s="8">
        <v>2.4300000000000002</v>
      </c>
      <c r="G39" s="12">
        <v>3</v>
      </c>
      <c r="H39" s="8">
        <v>2.33</v>
      </c>
      <c r="I39" s="12">
        <v>0</v>
      </c>
    </row>
    <row r="40" spans="2:9" ht="15" customHeight="1" x14ac:dyDescent="0.2">
      <c r="B40" t="s">
        <v>87</v>
      </c>
      <c r="C40" s="12">
        <v>7</v>
      </c>
      <c r="D40" s="8">
        <v>1.79</v>
      </c>
      <c r="E40" s="12">
        <v>0</v>
      </c>
      <c r="F40" s="8">
        <v>0</v>
      </c>
      <c r="G40" s="12">
        <v>7</v>
      </c>
      <c r="H40" s="8">
        <v>5.43</v>
      </c>
      <c r="I40" s="12">
        <v>0</v>
      </c>
    </row>
    <row r="41" spans="2:9" ht="15" customHeight="1" x14ac:dyDescent="0.2">
      <c r="B41" t="s">
        <v>76</v>
      </c>
      <c r="C41" s="12">
        <v>7</v>
      </c>
      <c r="D41" s="8">
        <v>1.79</v>
      </c>
      <c r="E41" s="12">
        <v>4</v>
      </c>
      <c r="F41" s="8">
        <v>1.62</v>
      </c>
      <c r="G41" s="12">
        <v>3</v>
      </c>
      <c r="H41" s="8">
        <v>2.33</v>
      </c>
      <c r="I41" s="12">
        <v>0</v>
      </c>
    </row>
    <row r="42" spans="2:9" ht="15" customHeight="1" x14ac:dyDescent="0.2">
      <c r="B42" t="s">
        <v>68</v>
      </c>
      <c r="C42" s="12">
        <v>5</v>
      </c>
      <c r="D42" s="8">
        <v>1.28</v>
      </c>
      <c r="E42" s="12">
        <v>4</v>
      </c>
      <c r="F42" s="8">
        <v>1.62</v>
      </c>
      <c r="G42" s="12">
        <v>1</v>
      </c>
      <c r="H42" s="8">
        <v>0.78</v>
      </c>
      <c r="I42" s="12">
        <v>0</v>
      </c>
    </row>
    <row r="43" spans="2:9" ht="15" customHeight="1" x14ac:dyDescent="0.2">
      <c r="B43" t="s">
        <v>89</v>
      </c>
      <c r="C43" s="12">
        <v>4</v>
      </c>
      <c r="D43" s="8">
        <v>1.02</v>
      </c>
      <c r="E43" s="12">
        <v>1</v>
      </c>
      <c r="F43" s="8">
        <v>0.4</v>
      </c>
      <c r="G43" s="12">
        <v>3</v>
      </c>
      <c r="H43" s="8">
        <v>2.33</v>
      </c>
      <c r="I43" s="12">
        <v>0</v>
      </c>
    </row>
    <row r="44" spans="2:9" ht="15" customHeight="1" x14ac:dyDescent="0.2">
      <c r="B44" t="s">
        <v>90</v>
      </c>
      <c r="C44" s="12">
        <v>4</v>
      </c>
      <c r="D44" s="8">
        <v>1.02</v>
      </c>
      <c r="E44" s="12">
        <v>1</v>
      </c>
      <c r="F44" s="8">
        <v>0.4</v>
      </c>
      <c r="G44" s="12">
        <v>3</v>
      </c>
      <c r="H44" s="8">
        <v>2.33</v>
      </c>
      <c r="I44" s="12">
        <v>0</v>
      </c>
    </row>
    <row r="45" spans="2:9" ht="15" customHeight="1" x14ac:dyDescent="0.2">
      <c r="B45" t="s">
        <v>61</v>
      </c>
      <c r="C45" s="12">
        <v>4</v>
      </c>
      <c r="D45" s="8">
        <v>1.02</v>
      </c>
      <c r="E45" s="12">
        <v>1</v>
      </c>
      <c r="F45" s="8">
        <v>0.4</v>
      </c>
      <c r="G45" s="12">
        <v>3</v>
      </c>
      <c r="H45" s="8">
        <v>2.33</v>
      </c>
      <c r="I45" s="12">
        <v>0</v>
      </c>
    </row>
    <row r="46" spans="2:9" ht="15" customHeight="1" x14ac:dyDescent="0.2">
      <c r="B46" t="s">
        <v>80</v>
      </c>
      <c r="C46" s="12">
        <v>4</v>
      </c>
      <c r="D46" s="8">
        <v>1.02</v>
      </c>
      <c r="E46" s="12">
        <v>0</v>
      </c>
      <c r="F46" s="8">
        <v>0</v>
      </c>
      <c r="G46" s="12">
        <v>4</v>
      </c>
      <c r="H46" s="8">
        <v>3.1</v>
      </c>
      <c r="I46" s="12">
        <v>0</v>
      </c>
    </row>
    <row r="47" spans="2:9" ht="15" customHeight="1" x14ac:dyDescent="0.2">
      <c r="B47" t="s">
        <v>72</v>
      </c>
      <c r="C47" s="12">
        <v>4</v>
      </c>
      <c r="D47" s="8">
        <v>1.02</v>
      </c>
      <c r="E47" s="12">
        <v>2</v>
      </c>
      <c r="F47" s="8">
        <v>0.81</v>
      </c>
      <c r="G47" s="12">
        <v>2</v>
      </c>
      <c r="H47" s="8">
        <v>1.55</v>
      </c>
      <c r="I47" s="12">
        <v>0</v>
      </c>
    </row>
    <row r="50" spans="2:9" ht="33" customHeight="1" x14ac:dyDescent="0.2">
      <c r="B50" t="s">
        <v>219</v>
      </c>
      <c r="C50" s="10" t="s">
        <v>50</v>
      </c>
      <c r="D50" s="10" t="s">
        <v>51</v>
      </c>
      <c r="E50" s="10" t="s">
        <v>52</v>
      </c>
      <c r="F50" s="10" t="s">
        <v>53</v>
      </c>
      <c r="G50" s="10" t="s">
        <v>54</v>
      </c>
      <c r="H50" s="10" t="s">
        <v>55</v>
      </c>
      <c r="I50" s="10" t="s">
        <v>56</v>
      </c>
    </row>
    <row r="51" spans="2:9" ht="15" customHeight="1" x14ac:dyDescent="0.2">
      <c r="B51" t="s">
        <v>131</v>
      </c>
      <c r="C51" s="12">
        <v>27</v>
      </c>
      <c r="D51" s="8">
        <v>6.91</v>
      </c>
      <c r="E51" s="12">
        <v>26</v>
      </c>
      <c r="F51" s="8">
        <v>10.53</v>
      </c>
      <c r="G51" s="12">
        <v>1</v>
      </c>
      <c r="H51" s="8">
        <v>0.78</v>
      </c>
      <c r="I51" s="12">
        <v>0</v>
      </c>
    </row>
    <row r="52" spans="2:9" ht="15" customHeight="1" x14ac:dyDescent="0.2">
      <c r="B52" t="s">
        <v>132</v>
      </c>
      <c r="C52" s="12">
        <v>26</v>
      </c>
      <c r="D52" s="8">
        <v>6.65</v>
      </c>
      <c r="E52" s="12">
        <v>24</v>
      </c>
      <c r="F52" s="8">
        <v>9.7200000000000006</v>
      </c>
      <c r="G52" s="12">
        <v>2</v>
      </c>
      <c r="H52" s="8">
        <v>1.55</v>
      </c>
      <c r="I52" s="12">
        <v>0</v>
      </c>
    </row>
    <row r="53" spans="2:9" ht="15" customHeight="1" x14ac:dyDescent="0.2">
      <c r="B53" t="s">
        <v>116</v>
      </c>
      <c r="C53" s="12">
        <v>15</v>
      </c>
      <c r="D53" s="8">
        <v>3.84</v>
      </c>
      <c r="E53" s="12">
        <v>14</v>
      </c>
      <c r="F53" s="8">
        <v>5.67</v>
      </c>
      <c r="G53" s="12">
        <v>1</v>
      </c>
      <c r="H53" s="8">
        <v>0.78</v>
      </c>
      <c r="I53" s="12">
        <v>0</v>
      </c>
    </row>
    <row r="54" spans="2:9" ht="15" customHeight="1" x14ac:dyDescent="0.2">
      <c r="B54" t="s">
        <v>122</v>
      </c>
      <c r="C54" s="12">
        <v>11</v>
      </c>
      <c r="D54" s="8">
        <v>2.81</v>
      </c>
      <c r="E54" s="12">
        <v>4</v>
      </c>
      <c r="F54" s="8">
        <v>1.62</v>
      </c>
      <c r="G54" s="12">
        <v>6</v>
      </c>
      <c r="H54" s="8">
        <v>4.6500000000000004</v>
      </c>
      <c r="I54" s="12">
        <v>1</v>
      </c>
    </row>
    <row r="55" spans="2:9" ht="15" customHeight="1" x14ac:dyDescent="0.2">
      <c r="B55" t="s">
        <v>119</v>
      </c>
      <c r="C55" s="12">
        <v>10</v>
      </c>
      <c r="D55" s="8">
        <v>2.56</v>
      </c>
      <c r="E55" s="12">
        <v>10</v>
      </c>
      <c r="F55" s="8">
        <v>4.05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115</v>
      </c>
      <c r="C56" s="12">
        <v>9</v>
      </c>
      <c r="D56" s="8">
        <v>2.2999999999999998</v>
      </c>
      <c r="E56" s="12">
        <v>3</v>
      </c>
      <c r="F56" s="8">
        <v>1.21</v>
      </c>
      <c r="G56" s="12">
        <v>6</v>
      </c>
      <c r="H56" s="8">
        <v>4.6500000000000004</v>
      </c>
      <c r="I56" s="12">
        <v>0</v>
      </c>
    </row>
    <row r="57" spans="2:9" ht="15" customHeight="1" x14ac:dyDescent="0.2">
      <c r="B57" t="s">
        <v>120</v>
      </c>
      <c r="C57" s="12">
        <v>9</v>
      </c>
      <c r="D57" s="8">
        <v>2.2999999999999998</v>
      </c>
      <c r="E57" s="12">
        <v>8</v>
      </c>
      <c r="F57" s="8">
        <v>3.24</v>
      </c>
      <c r="G57" s="12">
        <v>1</v>
      </c>
      <c r="H57" s="8">
        <v>0.78</v>
      </c>
      <c r="I57" s="12">
        <v>0</v>
      </c>
    </row>
    <row r="58" spans="2:9" ht="15" customHeight="1" x14ac:dyDescent="0.2">
      <c r="B58" t="s">
        <v>149</v>
      </c>
      <c r="C58" s="12">
        <v>9</v>
      </c>
      <c r="D58" s="8">
        <v>2.2999999999999998</v>
      </c>
      <c r="E58" s="12">
        <v>6</v>
      </c>
      <c r="F58" s="8">
        <v>2.4300000000000002</v>
      </c>
      <c r="G58" s="12">
        <v>3</v>
      </c>
      <c r="H58" s="8">
        <v>2.33</v>
      </c>
      <c r="I58" s="12">
        <v>0</v>
      </c>
    </row>
    <row r="59" spans="2:9" ht="15" customHeight="1" x14ac:dyDescent="0.2">
      <c r="B59" t="s">
        <v>127</v>
      </c>
      <c r="C59" s="12">
        <v>8</v>
      </c>
      <c r="D59" s="8">
        <v>2.0499999999999998</v>
      </c>
      <c r="E59" s="12">
        <v>6</v>
      </c>
      <c r="F59" s="8">
        <v>2.4300000000000002</v>
      </c>
      <c r="G59" s="12">
        <v>2</v>
      </c>
      <c r="H59" s="8">
        <v>1.55</v>
      </c>
      <c r="I59" s="12">
        <v>0</v>
      </c>
    </row>
    <row r="60" spans="2:9" ht="15" customHeight="1" x14ac:dyDescent="0.2">
      <c r="B60" t="s">
        <v>133</v>
      </c>
      <c r="C60" s="12">
        <v>8</v>
      </c>
      <c r="D60" s="8">
        <v>2.0499999999999998</v>
      </c>
      <c r="E60" s="12">
        <v>6</v>
      </c>
      <c r="F60" s="8">
        <v>2.4300000000000002</v>
      </c>
      <c r="G60" s="12">
        <v>2</v>
      </c>
      <c r="H60" s="8">
        <v>1.55</v>
      </c>
      <c r="I60" s="12">
        <v>0</v>
      </c>
    </row>
    <row r="61" spans="2:9" ht="15" customHeight="1" x14ac:dyDescent="0.2">
      <c r="B61" t="s">
        <v>134</v>
      </c>
      <c r="C61" s="12">
        <v>8</v>
      </c>
      <c r="D61" s="8">
        <v>2.0499999999999998</v>
      </c>
      <c r="E61" s="12">
        <v>7</v>
      </c>
      <c r="F61" s="8">
        <v>2.83</v>
      </c>
      <c r="G61" s="12">
        <v>1</v>
      </c>
      <c r="H61" s="8">
        <v>0.78</v>
      </c>
      <c r="I61" s="12">
        <v>0</v>
      </c>
    </row>
    <row r="62" spans="2:9" ht="15" customHeight="1" x14ac:dyDescent="0.2">
      <c r="B62" t="s">
        <v>151</v>
      </c>
      <c r="C62" s="12">
        <v>8</v>
      </c>
      <c r="D62" s="8">
        <v>2.0499999999999998</v>
      </c>
      <c r="E62" s="12">
        <v>0</v>
      </c>
      <c r="F62" s="8">
        <v>0</v>
      </c>
      <c r="G62" s="12">
        <v>1</v>
      </c>
      <c r="H62" s="8">
        <v>0.78</v>
      </c>
      <c r="I62" s="12">
        <v>4</v>
      </c>
    </row>
    <row r="63" spans="2:9" ht="15" customHeight="1" x14ac:dyDescent="0.2">
      <c r="B63" t="s">
        <v>118</v>
      </c>
      <c r="C63" s="12">
        <v>7</v>
      </c>
      <c r="D63" s="8">
        <v>1.79</v>
      </c>
      <c r="E63" s="12">
        <v>4</v>
      </c>
      <c r="F63" s="8">
        <v>1.62</v>
      </c>
      <c r="G63" s="12">
        <v>3</v>
      </c>
      <c r="H63" s="8">
        <v>2.33</v>
      </c>
      <c r="I63" s="12">
        <v>0</v>
      </c>
    </row>
    <row r="64" spans="2:9" ht="15" customHeight="1" x14ac:dyDescent="0.2">
      <c r="B64" t="s">
        <v>150</v>
      </c>
      <c r="C64" s="12">
        <v>7</v>
      </c>
      <c r="D64" s="8">
        <v>1.79</v>
      </c>
      <c r="E64" s="12">
        <v>5</v>
      </c>
      <c r="F64" s="8">
        <v>2.02</v>
      </c>
      <c r="G64" s="12">
        <v>2</v>
      </c>
      <c r="H64" s="8">
        <v>1.55</v>
      </c>
      <c r="I64" s="12">
        <v>0</v>
      </c>
    </row>
    <row r="65" spans="2:9" ht="15" customHeight="1" x14ac:dyDescent="0.2">
      <c r="B65" t="s">
        <v>143</v>
      </c>
      <c r="C65" s="12">
        <v>7</v>
      </c>
      <c r="D65" s="8">
        <v>1.79</v>
      </c>
      <c r="E65" s="12">
        <v>4</v>
      </c>
      <c r="F65" s="8">
        <v>1.62</v>
      </c>
      <c r="G65" s="12">
        <v>3</v>
      </c>
      <c r="H65" s="8">
        <v>2.33</v>
      </c>
      <c r="I65" s="12">
        <v>0</v>
      </c>
    </row>
    <row r="66" spans="2:9" ht="15" customHeight="1" x14ac:dyDescent="0.2">
      <c r="B66" t="s">
        <v>141</v>
      </c>
      <c r="C66" s="12">
        <v>6</v>
      </c>
      <c r="D66" s="8">
        <v>1.53</v>
      </c>
      <c r="E66" s="12">
        <v>0</v>
      </c>
      <c r="F66" s="8">
        <v>0</v>
      </c>
      <c r="G66" s="12">
        <v>6</v>
      </c>
      <c r="H66" s="8">
        <v>4.6500000000000004</v>
      </c>
      <c r="I66" s="12">
        <v>0</v>
      </c>
    </row>
    <row r="67" spans="2:9" ht="15" customHeight="1" x14ac:dyDescent="0.2">
      <c r="B67" t="s">
        <v>125</v>
      </c>
      <c r="C67" s="12">
        <v>6</v>
      </c>
      <c r="D67" s="8">
        <v>1.53</v>
      </c>
      <c r="E67" s="12">
        <v>4</v>
      </c>
      <c r="F67" s="8">
        <v>1.62</v>
      </c>
      <c r="G67" s="12">
        <v>2</v>
      </c>
      <c r="H67" s="8">
        <v>1.55</v>
      </c>
      <c r="I67" s="12">
        <v>0</v>
      </c>
    </row>
    <row r="68" spans="2:9" ht="15" customHeight="1" x14ac:dyDescent="0.2">
      <c r="B68" t="s">
        <v>128</v>
      </c>
      <c r="C68" s="12">
        <v>6</v>
      </c>
      <c r="D68" s="8">
        <v>1.53</v>
      </c>
      <c r="E68" s="12">
        <v>6</v>
      </c>
      <c r="F68" s="8">
        <v>2.4300000000000002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129</v>
      </c>
      <c r="C69" s="12">
        <v>6</v>
      </c>
      <c r="D69" s="8">
        <v>1.53</v>
      </c>
      <c r="E69" s="12">
        <v>6</v>
      </c>
      <c r="F69" s="8">
        <v>2.4300000000000002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130</v>
      </c>
      <c r="C70" s="12">
        <v>6</v>
      </c>
      <c r="D70" s="8">
        <v>1.53</v>
      </c>
      <c r="E70" s="12">
        <v>2</v>
      </c>
      <c r="F70" s="8">
        <v>0.81</v>
      </c>
      <c r="G70" s="12">
        <v>4</v>
      </c>
      <c r="H70" s="8">
        <v>3.1</v>
      </c>
      <c r="I70" s="12">
        <v>0</v>
      </c>
    </row>
    <row r="72" spans="2:9" ht="15" customHeight="1" x14ac:dyDescent="0.2">
      <c r="B72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0B76-7929-4A9A-B842-ECE3883B0D3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230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122</v>
      </c>
      <c r="D6" s="8">
        <v>11.84</v>
      </c>
      <c r="E6" s="12">
        <v>29</v>
      </c>
      <c r="F6" s="8">
        <v>5.4</v>
      </c>
      <c r="G6" s="12">
        <v>92</v>
      </c>
      <c r="H6" s="8">
        <v>19.29</v>
      </c>
      <c r="I6" s="12">
        <v>1</v>
      </c>
    </row>
    <row r="7" spans="2:9" ht="15" customHeight="1" x14ac:dyDescent="0.2">
      <c r="B7" t="s">
        <v>36</v>
      </c>
      <c r="C7" s="12">
        <v>48</v>
      </c>
      <c r="D7" s="8">
        <v>4.66</v>
      </c>
      <c r="E7" s="12">
        <v>11</v>
      </c>
      <c r="F7" s="8">
        <v>2.0499999999999998</v>
      </c>
      <c r="G7" s="12">
        <v>37</v>
      </c>
      <c r="H7" s="8">
        <v>7.76</v>
      </c>
      <c r="I7" s="12">
        <v>0</v>
      </c>
    </row>
    <row r="8" spans="2:9" ht="15" customHeight="1" x14ac:dyDescent="0.2">
      <c r="B8" t="s">
        <v>37</v>
      </c>
      <c r="C8" s="12">
        <v>1</v>
      </c>
      <c r="D8" s="8">
        <v>0.1</v>
      </c>
      <c r="E8" s="12">
        <v>0</v>
      </c>
      <c r="F8" s="8">
        <v>0</v>
      </c>
      <c r="G8" s="12">
        <v>1</v>
      </c>
      <c r="H8" s="8">
        <v>0.21</v>
      </c>
      <c r="I8" s="12">
        <v>0</v>
      </c>
    </row>
    <row r="9" spans="2:9" ht="15" customHeight="1" x14ac:dyDescent="0.2">
      <c r="B9" t="s">
        <v>38</v>
      </c>
      <c r="C9" s="12">
        <v>8</v>
      </c>
      <c r="D9" s="8">
        <v>0.78</v>
      </c>
      <c r="E9" s="12">
        <v>0</v>
      </c>
      <c r="F9" s="8">
        <v>0</v>
      </c>
      <c r="G9" s="12">
        <v>8</v>
      </c>
      <c r="H9" s="8">
        <v>1.68</v>
      </c>
      <c r="I9" s="12">
        <v>0</v>
      </c>
    </row>
    <row r="10" spans="2:9" ht="15" customHeight="1" x14ac:dyDescent="0.2">
      <c r="B10" t="s">
        <v>39</v>
      </c>
      <c r="C10" s="12">
        <v>9</v>
      </c>
      <c r="D10" s="8">
        <v>0.87</v>
      </c>
      <c r="E10" s="12">
        <v>2</v>
      </c>
      <c r="F10" s="8">
        <v>0.37</v>
      </c>
      <c r="G10" s="12">
        <v>7</v>
      </c>
      <c r="H10" s="8">
        <v>1.47</v>
      </c>
      <c r="I10" s="12">
        <v>0</v>
      </c>
    </row>
    <row r="11" spans="2:9" ht="15" customHeight="1" x14ac:dyDescent="0.2">
      <c r="B11" t="s">
        <v>40</v>
      </c>
      <c r="C11" s="12">
        <v>253</v>
      </c>
      <c r="D11" s="8">
        <v>24.56</v>
      </c>
      <c r="E11" s="12">
        <v>112</v>
      </c>
      <c r="F11" s="8">
        <v>20.86</v>
      </c>
      <c r="G11" s="12">
        <v>141</v>
      </c>
      <c r="H11" s="8">
        <v>29.56</v>
      </c>
      <c r="I11" s="12">
        <v>0</v>
      </c>
    </row>
    <row r="12" spans="2:9" ht="15" customHeight="1" x14ac:dyDescent="0.2">
      <c r="B12" t="s">
        <v>41</v>
      </c>
      <c r="C12" s="12">
        <v>19</v>
      </c>
      <c r="D12" s="8">
        <v>1.84</v>
      </c>
      <c r="E12" s="12">
        <v>5</v>
      </c>
      <c r="F12" s="8">
        <v>0.93</v>
      </c>
      <c r="G12" s="12">
        <v>14</v>
      </c>
      <c r="H12" s="8">
        <v>2.94</v>
      </c>
      <c r="I12" s="12">
        <v>0</v>
      </c>
    </row>
    <row r="13" spans="2:9" ht="15" customHeight="1" x14ac:dyDescent="0.2">
      <c r="B13" t="s">
        <v>42</v>
      </c>
      <c r="C13" s="12">
        <v>88</v>
      </c>
      <c r="D13" s="8">
        <v>8.5399999999999991</v>
      </c>
      <c r="E13" s="12">
        <v>54</v>
      </c>
      <c r="F13" s="8">
        <v>10.06</v>
      </c>
      <c r="G13" s="12">
        <v>34</v>
      </c>
      <c r="H13" s="8">
        <v>7.13</v>
      </c>
      <c r="I13" s="12">
        <v>0</v>
      </c>
    </row>
    <row r="14" spans="2:9" ht="15" customHeight="1" x14ac:dyDescent="0.2">
      <c r="B14" t="s">
        <v>43</v>
      </c>
      <c r="C14" s="12">
        <v>49</v>
      </c>
      <c r="D14" s="8">
        <v>4.76</v>
      </c>
      <c r="E14" s="12">
        <v>19</v>
      </c>
      <c r="F14" s="8">
        <v>3.54</v>
      </c>
      <c r="G14" s="12">
        <v>30</v>
      </c>
      <c r="H14" s="8">
        <v>6.29</v>
      </c>
      <c r="I14" s="12">
        <v>0</v>
      </c>
    </row>
    <row r="15" spans="2:9" ht="15" customHeight="1" x14ac:dyDescent="0.2">
      <c r="B15" t="s">
        <v>44</v>
      </c>
      <c r="C15" s="12">
        <v>169</v>
      </c>
      <c r="D15" s="8">
        <v>16.41</v>
      </c>
      <c r="E15" s="12">
        <v>131</v>
      </c>
      <c r="F15" s="8">
        <v>24.39</v>
      </c>
      <c r="G15" s="12">
        <v>37</v>
      </c>
      <c r="H15" s="8">
        <v>7.76</v>
      </c>
      <c r="I15" s="12">
        <v>0</v>
      </c>
    </row>
    <row r="16" spans="2:9" ht="15" customHeight="1" x14ac:dyDescent="0.2">
      <c r="B16" t="s">
        <v>45</v>
      </c>
      <c r="C16" s="12">
        <v>152</v>
      </c>
      <c r="D16" s="8">
        <v>14.76</v>
      </c>
      <c r="E16" s="12">
        <v>130</v>
      </c>
      <c r="F16" s="8">
        <v>24.21</v>
      </c>
      <c r="G16" s="12">
        <v>19</v>
      </c>
      <c r="H16" s="8">
        <v>3.98</v>
      </c>
      <c r="I16" s="12">
        <v>2</v>
      </c>
    </row>
    <row r="17" spans="2:9" ht="15" customHeight="1" x14ac:dyDescent="0.2">
      <c r="B17" t="s">
        <v>46</v>
      </c>
      <c r="C17" s="12">
        <v>24</v>
      </c>
      <c r="D17" s="8">
        <v>2.33</v>
      </c>
      <c r="E17" s="12">
        <v>17</v>
      </c>
      <c r="F17" s="8">
        <v>3.17</v>
      </c>
      <c r="G17" s="12">
        <v>4</v>
      </c>
      <c r="H17" s="8">
        <v>0.84</v>
      </c>
      <c r="I17" s="12">
        <v>0</v>
      </c>
    </row>
    <row r="18" spans="2:9" ht="15" customHeight="1" x14ac:dyDescent="0.2">
      <c r="B18" t="s">
        <v>47</v>
      </c>
      <c r="C18" s="12">
        <v>58</v>
      </c>
      <c r="D18" s="8">
        <v>5.63</v>
      </c>
      <c r="E18" s="12">
        <v>22</v>
      </c>
      <c r="F18" s="8">
        <v>4.0999999999999996</v>
      </c>
      <c r="G18" s="12">
        <v>31</v>
      </c>
      <c r="H18" s="8">
        <v>6.5</v>
      </c>
      <c r="I18" s="12">
        <v>5</v>
      </c>
    </row>
    <row r="19" spans="2:9" ht="15" customHeight="1" x14ac:dyDescent="0.2">
      <c r="B19" t="s">
        <v>48</v>
      </c>
      <c r="C19" s="12">
        <v>30</v>
      </c>
      <c r="D19" s="8">
        <v>2.91</v>
      </c>
      <c r="E19" s="12">
        <v>5</v>
      </c>
      <c r="F19" s="8">
        <v>0.93</v>
      </c>
      <c r="G19" s="12">
        <v>22</v>
      </c>
      <c r="H19" s="8">
        <v>4.6100000000000003</v>
      </c>
      <c r="I19" s="12">
        <v>2</v>
      </c>
    </row>
    <row r="20" spans="2:9" ht="15" customHeight="1" x14ac:dyDescent="0.2">
      <c r="B20" s="9" t="s">
        <v>217</v>
      </c>
      <c r="C20" s="12">
        <f>SUM(LTBL_03211[総数／事業所数])</f>
        <v>1030</v>
      </c>
      <c r="E20" s="12">
        <f>SUBTOTAL(109,LTBL_03211[個人／事業所数])</f>
        <v>537</v>
      </c>
      <c r="G20" s="12">
        <f>SUBTOTAL(109,LTBL_03211[法人／事業所数])</f>
        <v>477</v>
      </c>
      <c r="I20" s="12">
        <f>SUBTOTAL(109,LTBL_03211[法人以外の団体／事業所数])</f>
        <v>10</v>
      </c>
    </row>
    <row r="21" spans="2:9" ht="15" customHeight="1" x14ac:dyDescent="0.2">
      <c r="E21" s="11">
        <f>LTBL_03211[[#Totals],[個人／事業所数]]/LTBL_03211[[#Totals],[総数／事業所数]]</f>
        <v>0.52135922330097084</v>
      </c>
      <c r="G21" s="11">
        <f>LTBL_03211[[#Totals],[法人／事業所数]]/LTBL_03211[[#Totals],[総数／事業所数]]</f>
        <v>0.46310679611650485</v>
      </c>
      <c r="I21" s="11">
        <f>LTBL_03211[[#Totals],[法人以外の団体／事業所数]]/LTBL_03211[[#Totals],[総数／事業所数]]</f>
        <v>9.7087378640776691E-3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70</v>
      </c>
      <c r="C24" s="12">
        <v>150</v>
      </c>
      <c r="D24" s="8">
        <v>14.56</v>
      </c>
      <c r="E24" s="12">
        <v>126</v>
      </c>
      <c r="F24" s="8">
        <v>23.46</v>
      </c>
      <c r="G24" s="12">
        <v>24</v>
      </c>
      <c r="H24" s="8">
        <v>5.03</v>
      </c>
      <c r="I24" s="12">
        <v>0</v>
      </c>
    </row>
    <row r="25" spans="2:9" ht="15" customHeight="1" x14ac:dyDescent="0.2">
      <c r="B25" t="s">
        <v>71</v>
      </c>
      <c r="C25" s="12">
        <v>126</v>
      </c>
      <c r="D25" s="8">
        <v>12.23</v>
      </c>
      <c r="E25" s="12">
        <v>121</v>
      </c>
      <c r="F25" s="8">
        <v>22.53</v>
      </c>
      <c r="G25" s="12">
        <v>5</v>
      </c>
      <c r="H25" s="8">
        <v>1.05</v>
      </c>
      <c r="I25" s="12">
        <v>0</v>
      </c>
    </row>
    <row r="26" spans="2:9" ht="15" customHeight="1" x14ac:dyDescent="0.2">
      <c r="B26" t="s">
        <v>66</v>
      </c>
      <c r="C26" s="12">
        <v>81</v>
      </c>
      <c r="D26" s="8">
        <v>7.86</v>
      </c>
      <c r="E26" s="12">
        <v>38</v>
      </c>
      <c r="F26" s="8">
        <v>7.08</v>
      </c>
      <c r="G26" s="12">
        <v>43</v>
      </c>
      <c r="H26" s="8">
        <v>9.01</v>
      </c>
      <c r="I26" s="12">
        <v>0</v>
      </c>
    </row>
    <row r="27" spans="2:9" ht="15" customHeight="1" x14ac:dyDescent="0.2">
      <c r="B27" t="s">
        <v>67</v>
      </c>
      <c r="C27" s="12">
        <v>75</v>
      </c>
      <c r="D27" s="8">
        <v>7.28</v>
      </c>
      <c r="E27" s="12">
        <v>53</v>
      </c>
      <c r="F27" s="8">
        <v>9.8699999999999992</v>
      </c>
      <c r="G27" s="12">
        <v>22</v>
      </c>
      <c r="H27" s="8">
        <v>4.6100000000000003</v>
      </c>
      <c r="I27" s="12">
        <v>0</v>
      </c>
    </row>
    <row r="28" spans="2:9" ht="15" customHeight="1" x14ac:dyDescent="0.2">
      <c r="B28" t="s">
        <v>57</v>
      </c>
      <c r="C28" s="12">
        <v>62</v>
      </c>
      <c r="D28" s="8">
        <v>6.02</v>
      </c>
      <c r="E28" s="12">
        <v>10</v>
      </c>
      <c r="F28" s="8">
        <v>1.86</v>
      </c>
      <c r="G28" s="12">
        <v>52</v>
      </c>
      <c r="H28" s="8">
        <v>10.9</v>
      </c>
      <c r="I28" s="12">
        <v>0</v>
      </c>
    </row>
    <row r="29" spans="2:9" ht="15" customHeight="1" x14ac:dyDescent="0.2">
      <c r="B29" t="s">
        <v>64</v>
      </c>
      <c r="C29" s="12">
        <v>55</v>
      </c>
      <c r="D29" s="8">
        <v>5.34</v>
      </c>
      <c r="E29" s="12">
        <v>39</v>
      </c>
      <c r="F29" s="8">
        <v>7.26</v>
      </c>
      <c r="G29" s="12">
        <v>16</v>
      </c>
      <c r="H29" s="8">
        <v>3.35</v>
      </c>
      <c r="I29" s="12">
        <v>0</v>
      </c>
    </row>
    <row r="30" spans="2:9" ht="15" customHeight="1" x14ac:dyDescent="0.2">
      <c r="B30" t="s">
        <v>69</v>
      </c>
      <c r="C30" s="12">
        <v>35</v>
      </c>
      <c r="D30" s="8">
        <v>3.4</v>
      </c>
      <c r="E30" s="12">
        <v>8</v>
      </c>
      <c r="F30" s="8">
        <v>1.49</v>
      </c>
      <c r="G30" s="12">
        <v>27</v>
      </c>
      <c r="H30" s="8">
        <v>5.66</v>
      </c>
      <c r="I30" s="12">
        <v>0</v>
      </c>
    </row>
    <row r="31" spans="2:9" ht="15" customHeight="1" x14ac:dyDescent="0.2">
      <c r="B31" t="s">
        <v>75</v>
      </c>
      <c r="C31" s="12">
        <v>34</v>
      </c>
      <c r="D31" s="8">
        <v>3.3</v>
      </c>
      <c r="E31" s="12">
        <v>0</v>
      </c>
      <c r="F31" s="8">
        <v>0</v>
      </c>
      <c r="G31" s="12">
        <v>29</v>
      </c>
      <c r="H31" s="8">
        <v>6.08</v>
      </c>
      <c r="I31" s="12">
        <v>5</v>
      </c>
    </row>
    <row r="32" spans="2:9" ht="15" customHeight="1" x14ac:dyDescent="0.2">
      <c r="B32" t="s">
        <v>59</v>
      </c>
      <c r="C32" s="12">
        <v>32</v>
      </c>
      <c r="D32" s="8">
        <v>3.11</v>
      </c>
      <c r="E32" s="12">
        <v>7</v>
      </c>
      <c r="F32" s="8">
        <v>1.3</v>
      </c>
      <c r="G32" s="12">
        <v>24</v>
      </c>
      <c r="H32" s="8">
        <v>5.03</v>
      </c>
      <c r="I32" s="12">
        <v>1</v>
      </c>
    </row>
    <row r="33" spans="2:9" ht="15" customHeight="1" x14ac:dyDescent="0.2">
      <c r="B33" t="s">
        <v>63</v>
      </c>
      <c r="C33" s="12">
        <v>29</v>
      </c>
      <c r="D33" s="8">
        <v>2.82</v>
      </c>
      <c r="E33" s="12">
        <v>13</v>
      </c>
      <c r="F33" s="8">
        <v>2.42</v>
      </c>
      <c r="G33" s="12">
        <v>16</v>
      </c>
      <c r="H33" s="8">
        <v>3.35</v>
      </c>
      <c r="I33" s="12">
        <v>0</v>
      </c>
    </row>
    <row r="34" spans="2:9" ht="15" customHeight="1" x14ac:dyDescent="0.2">
      <c r="B34" t="s">
        <v>58</v>
      </c>
      <c r="C34" s="12">
        <v>28</v>
      </c>
      <c r="D34" s="8">
        <v>2.72</v>
      </c>
      <c r="E34" s="12">
        <v>12</v>
      </c>
      <c r="F34" s="8">
        <v>2.23</v>
      </c>
      <c r="G34" s="12">
        <v>16</v>
      </c>
      <c r="H34" s="8">
        <v>3.35</v>
      </c>
      <c r="I34" s="12">
        <v>0</v>
      </c>
    </row>
    <row r="35" spans="2:9" ht="15" customHeight="1" x14ac:dyDescent="0.2">
      <c r="B35" t="s">
        <v>65</v>
      </c>
      <c r="C35" s="12">
        <v>24</v>
      </c>
      <c r="D35" s="8">
        <v>2.33</v>
      </c>
      <c r="E35" s="12">
        <v>15</v>
      </c>
      <c r="F35" s="8">
        <v>2.79</v>
      </c>
      <c r="G35" s="12">
        <v>9</v>
      </c>
      <c r="H35" s="8">
        <v>1.89</v>
      </c>
      <c r="I35" s="12">
        <v>0</v>
      </c>
    </row>
    <row r="36" spans="2:9" ht="15" customHeight="1" x14ac:dyDescent="0.2">
      <c r="B36" t="s">
        <v>73</v>
      </c>
      <c r="C36" s="12">
        <v>24</v>
      </c>
      <c r="D36" s="8">
        <v>2.33</v>
      </c>
      <c r="E36" s="12">
        <v>17</v>
      </c>
      <c r="F36" s="8">
        <v>3.17</v>
      </c>
      <c r="G36" s="12">
        <v>4</v>
      </c>
      <c r="H36" s="8">
        <v>0.84</v>
      </c>
      <c r="I36" s="12">
        <v>0</v>
      </c>
    </row>
    <row r="37" spans="2:9" ht="15" customHeight="1" x14ac:dyDescent="0.2">
      <c r="B37" t="s">
        <v>74</v>
      </c>
      <c r="C37" s="12">
        <v>24</v>
      </c>
      <c r="D37" s="8">
        <v>2.33</v>
      </c>
      <c r="E37" s="12">
        <v>22</v>
      </c>
      <c r="F37" s="8">
        <v>4.0999999999999996</v>
      </c>
      <c r="G37" s="12">
        <v>2</v>
      </c>
      <c r="H37" s="8">
        <v>0.42</v>
      </c>
      <c r="I37" s="12">
        <v>0</v>
      </c>
    </row>
    <row r="38" spans="2:9" ht="15" customHeight="1" x14ac:dyDescent="0.2">
      <c r="B38" t="s">
        <v>80</v>
      </c>
      <c r="C38" s="12">
        <v>19</v>
      </c>
      <c r="D38" s="8">
        <v>1.84</v>
      </c>
      <c r="E38" s="12">
        <v>5</v>
      </c>
      <c r="F38" s="8">
        <v>0.93</v>
      </c>
      <c r="G38" s="12">
        <v>14</v>
      </c>
      <c r="H38" s="8">
        <v>2.94</v>
      </c>
      <c r="I38" s="12">
        <v>0</v>
      </c>
    </row>
    <row r="39" spans="2:9" ht="15" customHeight="1" x14ac:dyDescent="0.2">
      <c r="B39" t="s">
        <v>62</v>
      </c>
      <c r="C39" s="12">
        <v>17</v>
      </c>
      <c r="D39" s="8">
        <v>1.65</v>
      </c>
      <c r="E39" s="12">
        <v>1</v>
      </c>
      <c r="F39" s="8">
        <v>0.19</v>
      </c>
      <c r="G39" s="12">
        <v>16</v>
      </c>
      <c r="H39" s="8">
        <v>3.35</v>
      </c>
      <c r="I39" s="12">
        <v>0</v>
      </c>
    </row>
    <row r="40" spans="2:9" ht="15" customHeight="1" x14ac:dyDescent="0.2">
      <c r="B40" t="s">
        <v>79</v>
      </c>
      <c r="C40" s="12">
        <v>16</v>
      </c>
      <c r="D40" s="8">
        <v>1.55</v>
      </c>
      <c r="E40" s="12">
        <v>2</v>
      </c>
      <c r="F40" s="8">
        <v>0.37</v>
      </c>
      <c r="G40" s="12">
        <v>14</v>
      </c>
      <c r="H40" s="8">
        <v>2.94</v>
      </c>
      <c r="I40" s="12">
        <v>0</v>
      </c>
    </row>
    <row r="41" spans="2:9" ht="15" customHeight="1" x14ac:dyDescent="0.2">
      <c r="B41" t="s">
        <v>72</v>
      </c>
      <c r="C41" s="12">
        <v>16</v>
      </c>
      <c r="D41" s="8">
        <v>1.55</v>
      </c>
      <c r="E41" s="12">
        <v>8</v>
      </c>
      <c r="F41" s="8">
        <v>1.49</v>
      </c>
      <c r="G41" s="12">
        <v>8</v>
      </c>
      <c r="H41" s="8">
        <v>1.68</v>
      </c>
      <c r="I41" s="12">
        <v>0</v>
      </c>
    </row>
    <row r="42" spans="2:9" ht="15" customHeight="1" x14ac:dyDescent="0.2">
      <c r="B42" t="s">
        <v>68</v>
      </c>
      <c r="C42" s="12">
        <v>14</v>
      </c>
      <c r="D42" s="8">
        <v>1.36</v>
      </c>
      <c r="E42" s="12">
        <v>11</v>
      </c>
      <c r="F42" s="8">
        <v>2.0499999999999998</v>
      </c>
      <c r="G42" s="12">
        <v>3</v>
      </c>
      <c r="H42" s="8">
        <v>0.63</v>
      </c>
      <c r="I42" s="12">
        <v>0</v>
      </c>
    </row>
    <row r="43" spans="2:9" ht="15" customHeight="1" x14ac:dyDescent="0.2">
      <c r="B43" t="s">
        <v>81</v>
      </c>
      <c r="C43" s="12">
        <v>13</v>
      </c>
      <c r="D43" s="8">
        <v>1.26</v>
      </c>
      <c r="E43" s="12">
        <v>5</v>
      </c>
      <c r="F43" s="8">
        <v>0.93</v>
      </c>
      <c r="G43" s="12">
        <v>8</v>
      </c>
      <c r="H43" s="8">
        <v>1.68</v>
      </c>
      <c r="I43" s="12">
        <v>0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132</v>
      </c>
      <c r="C47" s="12">
        <v>71</v>
      </c>
      <c r="D47" s="8">
        <v>6.89</v>
      </c>
      <c r="E47" s="12">
        <v>71</v>
      </c>
      <c r="F47" s="8">
        <v>13.22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124</v>
      </c>
      <c r="C48" s="12">
        <v>52</v>
      </c>
      <c r="D48" s="8">
        <v>5.05</v>
      </c>
      <c r="E48" s="12">
        <v>38</v>
      </c>
      <c r="F48" s="8">
        <v>7.08</v>
      </c>
      <c r="G48" s="12">
        <v>14</v>
      </c>
      <c r="H48" s="8">
        <v>2.94</v>
      </c>
      <c r="I48" s="12">
        <v>0</v>
      </c>
    </row>
    <row r="49" spans="2:9" ht="15" customHeight="1" x14ac:dyDescent="0.2">
      <c r="B49" t="s">
        <v>131</v>
      </c>
      <c r="C49" s="12">
        <v>43</v>
      </c>
      <c r="D49" s="8">
        <v>4.17</v>
      </c>
      <c r="E49" s="12">
        <v>43</v>
      </c>
      <c r="F49" s="8">
        <v>8.01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129</v>
      </c>
      <c r="C50" s="12">
        <v>40</v>
      </c>
      <c r="D50" s="8">
        <v>3.88</v>
      </c>
      <c r="E50" s="12">
        <v>38</v>
      </c>
      <c r="F50" s="8">
        <v>7.08</v>
      </c>
      <c r="G50" s="12">
        <v>2</v>
      </c>
      <c r="H50" s="8">
        <v>0.42</v>
      </c>
      <c r="I50" s="12">
        <v>0</v>
      </c>
    </row>
    <row r="51" spans="2:9" ht="15" customHeight="1" x14ac:dyDescent="0.2">
      <c r="B51" t="s">
        <v>128</v>
      </c>
      <c r="C51" s="12">
        <v>33</v>
      </c>
      <c r="D51" s="8">
        <v>3.2</v>
      </c>
      <c r="E51" s="12">
        <v>28</v>
      </c>
      <c r="F51" s="8">
        <v>5.21</v>
      </c>
      <c r="G51" s="12">
        <v>5</v>
      </c>
      <c r="H51" s="8">
        <v>1.05</v>
      </c>
      <c r="I51" s="12">
        <v>0</v>
      </c>
    </row>
    <row r="52" spans="2:9" ht="15" customHeight="1" x14ac:dyDescent="0.2">
      <c r="B52" t="s">
        <v>127</v>
      </c>
      <c r="C52" s="12">
        <v>31</v>
      </c>
      <c r="D52" s="8">
        <v>3.01</v>
      </c>
      <c r="E52" s="12">
        <v>24</v>
      </c>
      <c r="F52" s="8">
        <v>4.47</v>
      </c>
      <c r="G52" s="12">
        <v>7</v>
      </c>
      <c r="H52" s="8">
        <v>1.47</v>
      </c>
      <c r="I52" s="12">
        <v>0</v>
      </c>
    </row>
    <row r="53" spans="2:9" ht="15" customHeight="1" x14ac:dyDescent="0.2">
      <c r="B53" t="s">
        <v>125</v>
      </c>
      <c r="C53" s="12">
        <v>27</v>
      </c>
      <c r="D53" s="8">
        <v>2.62</v>
      </c>
      <c r="E53" s="12">
        <v>5</v>
      </c>
      <c r="F53" s="8">
        <v>0.93</v>
      </c>
      <c r="G53" s="12">
        <v>22</v>
      </c>
      <c r="H53" s="8">
        <v>4.6100000000000003</v>
      </c>
      <c r="I53" s="12">
        <v>0</v>
      </c>
    </row>
    <row r="54" spans="2:9" ht="15" customHeight="1" x14ac:dyDescent="0.2">
      <c r="B54" t="s">
        <v>122</v>
      </c>
      <c r="C54" s="12">
        <v>23</v>
      </c>
      <c r="D54" s="8">
        <v>2.23</v>
      </c>
      <c r="E54" s="12">
        <v>13</v>
      </c>
      <c r="F54" s="8">
        <v>2.42</v>
      </c>
      <c r="G54" s="12">
        <v>10</v>
      </c>
      <c r="H54" s="8">
        <v>2.1</v>
      </c>
      <c r="I54" s="12">
        <v>0</v>
      </c>
    </row>
    <row r="55" spans="2:9" ht="15" customHeight="1" x14ac:dyDescent="0.2">
      <c r="B55" t="s">
        <v>115</v>
      </c>
      <c r="C55" s="12">
        <v>22</v>
      </c>
      <c r="D55" s="8">
        <v>2.14</v>
      </c>
      <c r="E55" s="12">
        <v>1</v>
      </c>
      <c r="F55" s="8">
        <v>0.19</v>
      </c>
      <c r="G55" s="12">
        <v>21</v>
      </c>
      <c r="H55" s="8">
        <v>4.4000000000000004</v>
      </c>
      <c r="I55" s="12">
        <v>0</v>
      </c>
    </row>
    <row r="56" spans="2:9" ht="15" customHeight="1" x14ac:dyDescent="0.2">
      <c r="B56" t="s">
        <v>116</v>
      </c>
      <c r="C56" s="12">
        <v>21</v>
      </c>
      <c r="D56" s="8">
        <v>2.04</v>
      </c>
      <c r="E56" s="12">
        <v>6</v>
      </c>
      <c r="F56" s="8">
        <v>1.1200000000000001</v>
      </c>
      <c r="G56" s="12">
        <v>15</v>
      </c>
      <c r="H56" s="8">
        <v>3.14</v>
      </c>
      <c r="I56" s="12">
        <v>0</v>
      </c>
    </row>
    <row r="57" spans="2:9" ht="15" customHeight="1" x14ac:dyDescent="0.2">
      <c r="B57" t="s">
        <v>126</v>
      </c>
      <c r="C57" s="12">
        <v>19</v>
      </c>
      <c r="D57" s="8">
        <v>1.84</v>
      </c>
      <c r="E57" s="12">
        <v>15</v>
      </c>
      <c r="F57" s="8">
        <v>2.79</v>
      </c>
      <c r="G57" s="12">
        <v>4</v>
      </c>
      <c r="H57" s="8">
        <v>0.84</v>
      </c>
      <c r="I57" s="12">
        <v>0</v>
      </c>
    </row>
    <row r="58" spans="2:9" ht="15" customHeight="1" x14ac:dyDescent="0.2">
      <c r="B58" t="s">
        <v>119</v>
      </c>
      <c r="C58" s="12">
        <v>18</v>
      </c>
      <c r="D58" s="8">
        <v>1.75</v>
      </c>
      <c r="E58" s="12">
        <v>13</v>
      </c>
      <c r="F58" s="8">
        <v>2.42</v>
      </c>
      <c r="G58" s="12">
        <v>5</v>
      </c>
      <c r="H58" s="8">
        <v>1.05</v>
      </c>
      <c r="I58" s="12">
        <v>0</v>
      </c>
    </row>
    <row r="59" spans="2:9" ht="15" customHeight="1" x14ac:dyDescent="0.2">
      <c r="B59" t="s">
        <v>141</v>
      </c>
      <c r="C59" s="12">
        <v>17</v>
      </c>
      <c r="D59" s="8">
        <v>1.65</v>
      </c>
      <c r="E59" s="12">
        <v>6</v>
      </c>
      <c r="F59" s="8">
        <v>1.1200000000000001</v>
      </c>
      <c r="G59" s="12">
        <v>10</v>
      </c>
      <c r="H59" s="8">
        <v>2.1</v>
      </c>
      <c r="I59" s="12">
        <v>1</v>
      </c>
    </row>
    <row r="60" spans="2:9" ht="15" customHeight="1" x14ac:dyDescent="0.2">
      <c r="B60" t="s">
        <v>135</v>
      </c>
      <c r="C60" s="12">
        <v>17</v>
      </c>
      <c r="D60" s="8">
        <v>1.65</v>
      </c>
      <c r="E60" s="12">
        <v>9</v>
      </c>
      <c r="F60" s="8">
        <v>1.68</v>
      </c>
      <c r="G60" s="12">
        <v>8</v>
      </c>
      <c r="H60" s="8">
        <v>1.68</v>
      </c>
      <c r="I60" s="12">
        <v>0</v>
      </c>
    </row>
    <row r="61" spans="2:9" ht="15" customHeight="1" x14ac:dyDescent="0.2">
      <c r="B61" t="s">
        <v>147</v>
      </c>
      <c r="C61" s="12">
        <v>16</v>
      </c>
      <c r="D61" s="8">
        <v>1.55</v>
      </c>
      <c r="E61" s="12">
        <v>5</v>
      </c>
      <c r="F61" s="8">
        <v>0.93</v>
      </c>
      <c r="G61" s="12">
        <v>11</v>
      </c>
      <c r="H61" s="8">
        <v>2.31</v>
      </c>
      <c r="I61" s="12">
        <v>0</v>
      </c>
    </row>
    <row r="62" spans="2:9" ht="15" customHeight="1" x14ac:dyDescent="0.2">
      <c r="B62" t="s">
        <v>134</v>
      </c>
      <c r="C62" s="12">
        <v>16</v>
      </c>
      <c r="D62" s="8">
        <v>1.55</v>
      </c>
      <c r="E62" s="12">
        <v>16</v>
      </c>
      <c r="F62" s="8">
        <v>2.98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150</v>
      </c>
      <c r="C63" s="12">
        <v>15</v>
      </c>
      <c r="D63" s="8">
        <v>1.46</v>
      </c>
      <c r="E63" s="12">
        <v>12</v>
      </c>
      <c r="F63" s="8">
        <v>2.23</v>
      </c>
      <c r="G63" s="12">
        <v>3</v>
      </c>
      <c r="H63" s="8">
        <v>0.63</v>
      </c>
      <c r="I63" s="12">
        <v>0</v>
      </c>
    </row>
    <row r="64" spans="2:9" ht="15" customHeight="1" x14ac:dyDescent="0.2">
      <c r="B64" t="s">
        <v>139</v>
      </c>
      <c r="C64" s="12">
        <v>14</v>
      </c>
      <c r="D64" s="8">
        <v>1.36</v>
      </c>
      <c r="E64" s="12">
        <v>12</v>
      </c>
      <c r="F64" s="8">
        <v>2.23</v>
      </c>
      <c r="G64" s="12">
        <v>2</v>
      </c>
      <c r="H64" s="8">
        <v>0.42</v>
      </c>
      <c r="I64" s="12">
        <v>0</v>
      </c>
    </row>
    <row r="65" spans="2:9" ht="15" customHeight="1" x14ac:dyDescent="0.2">
      <c r="B65" t="s">
        <v>137</v>
      </c>
      <c r="C65" s="12">
        <v>14</v>
      </c>
      <c r="D65" s="8">
        <v>1.36</v>
      </c>
      <c r="E65" s="12">
        <v>0</v>
      </c>
      <c r="F65" s="8">
        <v>0</v>
      </c>
      <c r="G65" s="12">
        <v>14</v>
      </c>
      <c r="H65" s="8">
        <v>2.94</v>
      </c>
      <c r="I65" s="12">
        <v>0</v>
      </c>
    </row>
    <row r="66" spans="2:9" ht="15" customHeight="1" x14ac:dyDescent="0.2">
      <c r="B66" t="s">
        <v>145</v>
      </c>
      <c r="C66" s="12">
        <v>13</v>
      </c>
      <c r="D66" s="8">
        <v>1.26</v>
      </c>
      <c r="E66" s="12">
        <v>2</v>
      </c>
      <c r="F66" s="8">
        <v>0.37</v>
      </c>
      <c r="G66" s="12">
        <v>11</v>
      </c>
      <c r="H66" s="8">
        <v>2.31</v>
      </c>
      <c r="I66" s="12">
        <v>0</v>
      </c>
    </row>
    <row r="67" spans="2:9" ht="15" customHeight="1" x14ac:dyDescent="0.2">
      <c r="B67" t="s">
        <v>118</v>
      </c>
      <c r="C67" s="12">
        <v>13</v>
      </c>
      <c r="D67" s="8">
        <v>1.26</v>
      </c>
      <c r="E67" s="12">
        <v>9</v>
      </c>
      <c r="F67" s="8">
        <v>1.68</v>
      </c>
      <c r="G67" s="12">
        <v>4</v>
      </c>
      <c r="H67" s="8">
        <v>0.84</v>
      </c>
      <c r="I67" s="12">
        <v>0</v>
      </c>
    </row>
    <row r="68" spans="2:9" ht="15" customHeight="1" x14ac:dyDescent="0.2">
      <c r="B68" t="s">
        <v>121</v>
      </c>
      <c r="C68" s="12">
        <v>13</v>
      </c>
      <c r="D68" s="8">
        <v>1.26</v>
      </c>
      <c r="E68" s="12">
        <v>5</v>
      </c>
      <c r="F68" s="8">
        <v>0.93</v>
      </c>
      <c r="G68" s="12">
        <v>8</v>
      </c>
      <c r="H68" s="8">
        <v>1.68</v>
      </c>
      <c r="I68" s="12">
        <v>0</v>
      </c>
    </row>
    <row r="70" spans="2:9" ht="15" customHeight="1" x14ac:dyDescent="0.2">
      <c r="B70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99F5-B93E-4B4D-B2CD-16FF45C71E49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231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1</v>
      </c>
      <c r="D5" s="8">
        <v>0.13</v>
      </c>
      <c r="E5" s="12">
        <v>0</v>
      </c>
      <c r="F5" s="8">
        <v>0</v>
      </c>
      <c r="G5" s="12">
        <v>1</v>
      </c>
      <c r="H5" s="8">
        <v>0.35</v>
      </c>
      <c r="I5" s="12">
        <v>0</v>
      </c>
    </row>
    <row r="6" spans="2:9" ht="15" customHeight="1" x14ac:dyDescent="0.2">
      <c r="B6" t="s">
        <v>35</v>
      </c>
      <c r="C6" s="12">
        <v>79</v>
      </c>
      <c r="D6" s="8">
        <v>10.52</v>
      </c>
      <c r="E6" s="12">
        <v>41</v>
      </c>
      <c r="F6" s="8">
        <v>9.26</v>
      </c>
      <c r="G6" s="12">
        <v>38</v>
      </c>
      <c r="H6" s="8">
        <v>13.33</v>
      </c>
      <c r="I6" s="12">
        <v>0</v>
      </c>
    </row>
    <row r="7" spans="2:9" ht="15" customHeight="1" x14ac:dyDescent="0.2">
      <c r="B7" t="s">
        <v>36</v>
      </c>
      <c r="C7" s="12">
        <v>45</v>
      </c>
      <c r="D7" s="8">
        <v>5.99</v>
      </c>
      <c r="E7" s="12">
        <v>23</v>
      </c>
      <c r="F7" s="8">
        <v>5.19</v>
      </c>
      <c r="G7" s="12">
        <v>21</v>
      </c>
      <c r="H7" s="8">
        <v>7.37</v>
      </c>
      <c r="I7" s="12">
        <v>1</v>
      </c>
    </row>
    <row r="8" spans="2:9" ht="15" customHeight="1" x14ac:dyDescent="0.2">
      <c r="B8" t="s">
        <v>37</v>
      </c>
      <c r="C8" s="12">
        <v>1</v>
      </c>
      <c r="D8" s="8">
        <v>0.13</v>
      </c>
      <c r="E8" s="12">
        <v>0</v>
      </c>
      <c r="F8" s="8">
        <v>0</v>
      </c>
      <c r="G8" s="12">
        <v>1</v>
      </c>
      <c r="H8" s="8">
        <v>0.35</v>
      </c>
      <c r="I8" s="12">
        <v>0</v>
      </c>
    </row>
    <row r="9" spans="2:9" ht="15" customHeight="1" x14ac:dyDescent="0.2">
      <c r="B9" t="s">
        <v>38</v>
      </c>
      <c r="C9" s="12">
        <v>4</v>
      </c>
      <c r="D9" s="8">
        <v>0.53</v>
      </c>
      <c r="E9" s="12">
        <v>0</v>
      </c>
      <c r="F9" s="8">
        <v>0</v>
      </c>
      <c r="G9" s="12">
        <v>4</v>
      </c>
      <c r="H9" s="8">
        <v>1.4</v>
      </c>
      <c r="I9" s="12">
        <v>0</v>
      </c>
    </row>
    <row r="10" spans="2:9" ht="15" customHeight="1" x14ac:dyDescent="0.2">
      <c r="B10" t="s">
        <v>39</v>
      </c>
      <c r="C10" s="12">
        <v>6</v>
      </c>
      <c r="D10" s="8">
        <v>0.8</v>
      </c>
      <c r="E10" s="12">
        <v>2</v>
      </c>
      <c r="F10" s="8">
        <v>0.45</v>
      </c>
      <c r="G10" s="12">
        <v>3</v>
      </c>
      <c r="H10" s="8">
        <v>1.05</v>
      </c>
      <c r="I10" s="12">
        <v>1</v>
      </c>
    </row>
    <row r="11" spans="2:9" ht="15" customHeight="1" x14ac:dyDescent="0.2">
      <c r="B11" t="s">
        <v>40</v>
      </c>
      <c r="C11" s="12">
        <v>209</v>
      </c>
      <c r="D11" s="8">
        <v>27.83</v>
      </c>
      <c r="E11" s="12">
        <v>116</v>
      </c>
      <c r="F11" s="8">
        <v>26.19</v>
      </c>
      <c r="G11" s="12">
        <v>90</v>
      </c>
      <c r="H11" s="8">
        <v>31.58</v>
      </c>
      <c r="I11" s="12">
        <v>2</v>
      </c>
    </row>
    <row r="12" spans="2:9" ht="15" customHeight="1" x14ac:dyDescent="0.2">
      <c r="B12" t="s">
        <v>41</v>
      </c>
      <c r="C12" s="12">
        <v>6</v>
      </c>
      <c r="D12" s="8">
        <v>0.8</v>
      </c>
      <c r="E12" s="12">
        <v>0</v>
      </c>
      <c r="F12" s="8">
        <v>0</v>
      </c>
      <c r="G12" s="12">
        <v>5</v>
      </c>
      <c r="H12" s="8">
        <v>1.75</v>
      </c>
      <c r="I12" s="12">
        <v>1</v>
      </c>
    </row>
    <row r="13" spans="2:9" ht="15" customHeight="1" x14ac:dyDescent="0.2">
      <c r="B13" t="s">
        <v>42</v>
      </c>
      <c r="C13" s="12">
        <v>68</v>
      </c>
      <c r="D13" s="8">
        <v>9.0500000000000007</v>
      </c>
      <c r="E13" s="12">
        <v>40</v>
      </c>
      <c r="F13" s="8">
        <v>9.0299999999999994</v>
      </c>
      <c r="G13" s="12">
        <v>28</v>
      </c>
      <c r="H13" s="8">
        <v>9.82</v>
      </c>
      <c r="I13" s="12">
        <v>0</v>
      </c>
    </row>
    <row r="14" spans="2:9" ht="15" customHeight="1" x14ac:dyDescent="0.2">
      <c r="B14" t="s">
        <v>43</v>
      </c>
      <c r="C14" s="12">
        <v>42</v>
      </c>
      <c r="D14" s="8">
        <v>5.59</v>
      </c>
      <c r="E14" s="12">
        <v>16</v>
      </c>
      <c r="F14" s="8">
        <v>3.61</v>
      </c>
      <c r="G14" s="12">
        <v>25</v>
      </c>
      <c r="H14" s="8">
        <v>8.77</v>
      </c>
      <c r="I14" s="12">
        <v>0</v>
      </c>
    </row>
    <row r="15" spans="2:9" ht="15" customHeight="1" x14ac:dyDescent="0.2">
      <c r="B15" t="s">
        <v>44</v>
      </c>
      <c r="C15" s="12">
        <v>88</v>
      </c>
      <c r="D15" s="8">
        <v>11.72</v>
      </c>
      <c r="E15" s="12">
        <v>72</v>
      </c>
      <c r="F15" s="8">
        <v>16.25</v>
      </c>
      <c r="G15" s="12">
        <v>15</v>
      </c>
      <c r="H15" s="8">
        <v>5.26</v>
      </c>
      <c r="I15" s="12">
        <v>0</v>
      </c>
    </row>
    <row r="16" spans="2:9" ht="15" customHeight="1" x14ac:dyDescent="0.2">
      <c r="B16" t="s">
        <v>45</v>
      </c>
      <c r="C16" s="12">
        <v>98</v>
      </c>
      <c r="D16" s="8">
        <v>13.05</v>
      </c>
      <c r="E16" s="12">
        <v>84</v>
      </c>
      <c r="F16" s="8">
        <v>18.96</v>
      </c>
      <c r="G16" s="12">
        <v>14</v>
      </c>
      <c r="H16" s="8">
        <v>4.91</v>
      </c>
      <c r="I16" s="12">
        <v>0</v>
      </c>
    </row>
    <row r="17" spans="2:9" ht="15" customHeight="1" x14ac:dyDescent="0.2">
      <c r="B17" t="s">
        <v>46</v>
      </c>
      <c r="C17" s="12">
        <v>17</v>
      </c>
      <c r="D17" s="8">
        <v>2.2599999999999998</v>
      </c>
      <c r="E17" s="12">
        <v>8</v>
      </c>
      <c r="F17" s="8">
        <v>1.81</v>
      </c>
      <c r="G17" s="12">
        <v>4</v>
      </c>
      <c r="H17" s="8">
        <v>1.4</v>
      </c>
      <c r="I17" s="12">
        <v>0</v>
      </c>
    </row>
    <row r="18" spans="2:9" ht="15" customHeight="1" x14ac:dyDescent="0.2">
      <c r="B18" t="s">
        <v>47</v>
      </c>
      <c r="C18" s="12">
        <v>51</v>
      </c>
      <c r="D18" s="8">
        <v>6.79</v>
      </c>
      <c r="E18" s="12">
        <v>27</v>
      </c>
      <c r="F18" s="8">
        <v>6.09</v>
      </c>
      <c r="G18" s="12">
        <v>21</v>
      </c>
      <c r="H18" s="8">
        <v>7.37</v>
      </c>
      <c r="I18" s="12">
        <v>0</v>
      </c>
    </row>
    <row r="19" spans="2:9" ht="15" customHeight="1" x14ac:dyDescent="0.2">
      <c r="B19" t="s">
        <v>48</v>
      </c>
      <c r="C19" s="12">
        <v>36</v>
      </c>
      <c r="D19" s="8">
        <v>4.79</v>
      </c>
      <c r="E19" s="12">
        <v>14</v>
      </c>
      <c r="F19" s="8">
        <v>3.16</v>
      </c>
      <c r="G19" s="12">
        <v>15</v>
      </c>
      <c r="H19" s="8">
        <v>5.26</v>
      </c>
      <c r="I19" s="12">
        <v>3</v>
      </c>
    </row>
    <row r="20" spans="2:9" ht="15" customHeight="1" x14ac:dyDescent="0.2">
      <c r="B20" s="9" t="s">
        <v>217</v>
      </c>
      <c r="C20" s="12">
        <f>SUM(LTBL_03213[総数／事業所数])</f>
        <v>751</v>
      </c>
      <c r="E20" s="12">
        <f>SUBTOTAL(109,LTBL_03213[個人／事業所数])</f>
        <v>443</v>
      </c>
      <c r="G20" s="12">
        <f>SUBTOTAL(109,LTBL_03213[法人／事業所数])</f>
        <v>285</v>
      </c>
      <c r="I20" s="12">
        <f>SUBTOTAL(109,LTBL_03213[法人以外の団体／事業所数])</f>
        <v>8</v>
      </c>
    </row>
    <row r="21" spans="2:9" ht="15" customHeight="1" x14ac:dyDescent="0.2">
      <c r="E21" s="11">
        <f>LTBL_03213[[#Totals],[個人／事業所数]]/LTBL_03213[[#Totals],[総数／事業所数]]</f>
        <v>0.58988015978695074</v>
      </c>
      <c r="G21" s="11">
        <f>LTBL_03213[[#Totals],[法人／事業所数]]/LTBL_03213[[#Totals],[総数／事業所数]]</f>
        <v>0.37949400798934751</v>
      </c>
      <c r="I21" s="11">
        <f>LTBL_03213[[#Totals],[法人以外の団体／事業所数]]/LTBL_03213[[#Totals],[総数／事業所数]]</f>
        <v>1.0652463382157125E-2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85</v>
      </c>
      <c r="D24" s="8">
        <v>11.32</v>
      </c>
      <c r="E24" s="12">
        <v>76</v>
      </c>
      <c r="F24" s="8">
        <v>17.16</v>
      </c>
      <c r="G24" s="12">
        <v>9</v>
      </c>
      <c r="H24" s="8">
        <v>3.16</v>
      </c>
      <c r="I24" s="12">
        <v>0</v>
      </c>
    </row>
    <row r="25" spans="2:9" ht="15" customHeight="1" x14ac:dyDescent="0.2">
      <c r="B25" t="s">
        <v>66</v>
      </c>
      <c r="C25" s="12">
        <v>80</v>
      </c>
      <c r="D25" s="8">
        <v>10.65</v>
      </c>
      <c r="E25" s="12">
        <v>40</v>
      </c>
      <c r="F25" s="8">
        <v>9.0299999999999994</v>
      </c>
      <c r="G25" s="12">
        <v>38</v>
      </c>
      <c r="H25" s="8">
        <v>13.33</v>
      </c>
      <c r="I25" s="12">
        <v>1</v>
      </c>
    </row>
    <row r="26" spans="2:9" ht="15" customHeight="1" x14ac:dyDescent="0.2">
      <c r="B26" t="s">
        <v>70</v>
      </c>
      <c r="C26" s="12">
        <v>70</v>
      </c>
      <c r="D26" s="8">
        <v>9.32</v>
      </c>
      <c r="E26" s="12">
        <v>63</v>
      </c>
      <c r="F26" s="8">
        <v>14.22</v>
      </c>
      <c r="G26" s="12">
        <v>7</v>
      </c>
      <c r="H26" s="8">
        <v>2.46</v>
      </c>
      <c r="I26" s="12">
        <v>0</v>
      </c>
    </row>
    <row r="27" spans="2:9" ht="15" customHeight="1" x14ac:dyDescent="0.2">
      <c r="B27" t="s">
        <v>67</v>
      </c>
      <c r="C27" s="12">
        <v>59</v>
      </c>
      <c r="D27" s="8">
        <v>7.86</v>
      </c>
      <c r="E27" s="12">
        <v>40</v>
      </c>
      <c r="F27" s="8">
        <v>9.0299999999999994</v>
      </c>
      <c r="G27" s="12">
        <v>19</v>
      </c>
      <c r="H27" s="8">
        <v>6.67</v>
      </c>
      <c r="I27" s="12">
        <v>0</v>
      </c>
    </row>
    <row r="28" spans="2:9" ht="15" customHeight="1" x14ac:dyDescent="0.2">
      <c r="B28" t="s">
        <v>64</v>
      </c>
      <c r="C28" s="12">
        <v>56</v>
      </c>
      <c r="D28" s="8">
        <v>7.46</v>
      </c>
      <c r="E28" s="12">
        <v>39</v>
      </c>
      <c r="F28" s="8">
        <v>8.8000000000000007</v>
      </c>
      <c r="G28" s="12">
        <v>16</v>
      </c>
      <c r="H28" s="8">
        <v>5.61</v>
      </c>
      <c r="I28" s="12">
        <v>1</v>
      </c>
    </row>
    <row r="29" spans="2:9" ht="15" customHeight="1" x14ac:dyDescent="0.2">
      <c r="B29" t="s">
        <v>57</v>
      </c>
      <c r="C29" s="12">
        <v>34</v>
      </c>
      <c r="D29" s="8">
        <v>4.53</v>
      </c>
      <c r="E29" s="12">
        <v>12</v>
      </c>
      <c r="F29" s="8">
        <v>2.71</v>
      </c>
      <c r="G29" s="12">
        <v>22</v>
      </c>
      <c r="H29" s="8">
        <v>7.72</v>
      </c>
      <c r="I29" s="12">
        <v>0</v>
      </c>
    </row>
    <row r="30" spans="2:9" ht="15" customHeight="1" x14ac:dyDescent="0.2">
      <c r="B30" t="s">
        <v>69</v>
      </c>
      <c r="C30" s="12">
        <v>28</v>
      </c>
      <c r="D30" s="8">
        <v>3.73</v>
      </c>
      <c r="E30" s="12">
        <v>5</v>
      </c>
      <c r="F30" s="8">
        <v>1.1299999999999999</v>
      </c>
      <c r="G30" s="12">
        <v>22</v>
      </c>
      <c r="H30" s="8">
        <v>7.72</v>
      </c>
      <c r="I30" s="12">
        <v>0</v>
      </c>
    </row>
    <row r="31" spans="2:9" ht="15" customHeight="1" x14ac:dyDescent="0.2">
      <c r="B31" t="s">
        <v>58</v>
      </c>
      <c r="C31" s="12">
        <v>27</v>
      </c>
      <c r="D31" s="8">
        <v>3.6</v>
      </c>
      <c r="E31" s="12">
        <v>22</v>
      </c>
      <c r="F31" s="8">
        <v>4.97</v>
      </c>
      <c r="G31" s="12">
        <v>5</v>
      </c>
      <c r="H31" s="8">
        <v>1.75</v>
      </c>
      <c r="I31" s="12">
        <v>0</v>
      </c>
    </row>
    <row r="32" spans="2:9" ht="15" customHeight="1" x14ac:dyDescent="0.2">
      <c r="B32" t="s">
        <v>74</v>
      </c>
      <c r="C32" s="12">
        <v>26</v>
      </c>
      <c r="D32" s="8">
        <v>3.46</v>
      </c>
      <c r="E32" s="12">
        <v>26</v>
      </c>
      <c r="F32" s="8">
        <v>5.87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75</v>
      </c>
      <c r="C33" s="12">
        <v>25</v>
      </c>
      <c r="D33" s="8">
        <v>3.33</v>
      </c>
      <c r="E33" s="12">
        <v>1</v>
      </c>
      <c r="F33" s="8">
        <v>0.23</v>
      </c>
      <c r="G33" s="12">
        <v>21</v>
      </c>
      <c r="H33" s="8">
        <v>7.37</v>
      </c>
      <c r="I33" s="12">
        <v>0</v>
      </c>
    </row>
    <row r="34" spans="2:9" ht="15" customHeight="1" x14ac:dyDescent="0.2">
      <c r="B34" t="s">
        <v>63</v>
      </c>
      <c r="C34" s="12">
        <v>23</v>
      </c>
      <c r="D34" s="8">
        <v>3.06</v>
      </c>
      <c r="E34" s="12">
        <v>18</v>
      </c>
      <c r="F34" s="8">
        <v>4.0599999999999996</v>
      </c>
      <c r="G34" s="12">
        <v>5</v>
      </c>
      <c r="H34" s="8">
        <v>1.75</v>
      </c>
      <c r="I34" s="12">
        <v>0</v>
      </c>
    </row>
    <row r="35" spans="2:9" ht="15" customHeight="1" x14ac:dyDescent="0.2">
      <c r="B35" t="s">
        <v>60</v>
      </c>
      <c r="C35" s="12">
        <v>21</v>
      </c>
      <c r="D35" s="8">
        <v>2.8</v>
      </c>
      <c r="E35" s="12">
        <v>14</v>
      </c>
      <c r="F35" s="8">
        <v>3.16</v>
      </c>
      <c r="G35" s="12">
        <v>6</v>
      </c>
      <c r="H35" s="8">
        <v>2.11</v>
      </c>
      <c r="I35" s="12">
        <v>1</v>
      </c>
    </row>
    <row r="36" spans="2:9" ht="15" customHeight="1" x14ac:dyDescent="0.2">
      <c r="B36" t="s">
        <v>59</v>
      </c>
      <c r="C36" s="12">
        <v>18</v>
      </c>
      <c r="D36" s="8">
        <v>2.4</v>
      </c>
      <c r="E36" s="12">
        <v>7</v>
      </c>
      <c r="F36" s="8">
        <v>1.58</v>
      </c>
      <c r="G36" s="12">
        <v>11</v>
      </c>
      <c r="H36" s="8">
        <v>3.86</v>
      </c>
      <c r="I36" s="12">
        <v>0</v>
      </c>
    </row>
    <row r="37" spans="2:9" ht="15" customHeight="1" x14ac:dyDescent="0.2">
      <c r="B37" t="s">
        <v>65</v>
      </c>
      <c r="C37" s="12">
        <v>17</v>
      </c>
      <c r="D37" s="8">
        <v>2.2599999999999998</v>
      </c>
      <c r="E37" s="12">
        <v>13</v>
      </c>
      <c r="F37" s="8">
        <v>2.93</v>
      </c>
      <c r="G37" s="12">
        <v>4</v>
      </c>
      <c r="H37" s="8">
        <v>1.4</v>
      </c>
      <c r="I37" s="12">
        <v>0</v>
      </c>
    </row>
    <row r="38" spans="2:9" ht="15" customHeight="1" x14ac:dyDescent="0.2">
      <c r="B38" t="s">
        <v>73</v>
      </c>
      <c r="C38" s="12">
        <v>17</v>
      </c>
      <c r="D38" s="8">
        <v>2.2599999999999998</v>
      </c>
      <c r="E38" s="12">
        <v>8</v>
      </c>
      <c r="F38" s="8">
        <v>1.81</v>
      </c>
      <c r="G38" s="12">
        <v>4</v>
      </c>
      <c r="H38" s="8">
        <v>1.4</v>
      </c>
      <c r="I38" s="12">
        <v>0</v>
      </c>
    </row>
    <row r="39" spans="2:9" ht="15" customHeight="1" x14ac:dyDescent="0.2">
      <c r="B39" t="s">
        <v>76</v>
      </c>
      <c r="C39" s="12">
        <v>14</v>
      </c>
      <c r="D39" s="8">
        <v>1.86</v>
      </c>
      <c r="E39" s="12">
        <v>11</v>
      </c>
      <c r="F39" s="8">
        <v>2.48</v>
      </c>
      <c r="G39" s="12">
        <v>3</v>
      </c>
      <c r="H39" s="8">
        <v>1.05</v>
      </c>
      <c r="I39" s="12">
        <v>0</v>
      </c>
    </row>
    <row r="40" spans="2:9" ht="15" customHeight="1" x14ac:dyDescent="0.2">
      <c r="B40" t="s">
        <v>62</v>
      </c>
      <c r="C40" s="12">
        <v>13</v>
      </c>
      <c r="D40" s="8">
        <v>1.73</v>
      </c>
      <c r="E40" s="12">
        <v>2</v>
      </c>
      <c r="F40" s="8">
        <v>0.45</v>
      </c>
      <c r="G40" s="12">
        <v>11</v>
      </c>
      <c r="H40" s="8">
        <v>3.86</v>
      </c>
      <c r="I40" s="12">
        <v>0</v>
      </c>
    </row>
    <row r="41" spans="2:9" ht="15" customHeight="1" x14ac:dyDescent="0.2">
      <c r="B41" t="s">
        <v>68</v>
      </c>
      <c r="C41" s="12">
        <v>13</v>
      </c>
      <c r="D41" s="8">
        <v>1.73</v>
      </c>
      <c r="E41" s="12">
        <v>10</v>
      </c>
      <c r="F41" s="8">
        <v>2.2599999999999998</v>
      </c>
      <c r="G41" s="12">
        <v>3</v>
      </c>
      <c r="H41" s="8">
        <v>1.05</v>
      </c>
      <c r="I41" s="12">
        <v>0</v>
      </c>
    </row>
    <row r="42" spans="2:9" ht="15" customHeight="1" x14ac:dyDescent="0.2">
      <c r="B42" t="s">
        <v>88</v>
      </c>
      <c r="C42" s="12">
        <v>11</v>
      </c>
      <c r="D42" s="8">
        <v>1.46</v>
      </c>
      <c r="E42" s="12">
        <v>5</v>
      </c>
      <c r="F42" s="8">
        <v>1.1299999999999999</v>
      </c>
      <c r="G42" s="12">
        <v>5</v>
      </c>
      <c r="H42" s="8">
        <v>1.75</v>
      </c>
      <c r="I42" s="12">
        <v>0</v>
      </c>
    </row>
    <row r="43" spans="2:9" ht="15" customHeight="1" x14ac:dyDescent="0.2">
      <c r="B43" t="s">
        <v>72</v>
      </c>
      <c r="C43" s="12">
        <v>10</v>
      </c>
      <c r="D43" s="8">
        <v>1.33</v>
      </c>
      <c r="E43" s="12">
        <v>5</v>
      </c>
      <c r="F43" s="8">
        <v>1.1299999999999999</v>
      </c>
      <c r="G43" s="12">
        <v>5</v>
      </c>
      <c r="H43" s="8">
        <v>1.75</v>
      </c>
      <c r="I43" s="12">
        <v>0</v>
      </c>
    </row>
    <row r="44" spans="2:9" ht="15" customHeight="1" x14ac:dyDescent="0.2">
      <c r="B44" t="s">
        <v>82</v>
      </c>
      <c r="C44" s="12">
        <v>10</v>
      </c>
      <c r="D44" s="8">
        <v>1.33</v>
      </c>
      <c r="E44" s="12">
        <v>1</v>
      </c>
      <c r="F44" s="8">
        <v>0.23</v>
      </c>
      <c r="G44" s="12">
        <v>8</v>
      </c>
      <c r="H44" s="8">
        <v>2.81</v>
      </c>
      <c r="I44" s="12">
        <v>1</v>
      </c>
    </row>
    <row r="47" spans="2:9" ht="33" customHeight="1" x14ac:dyDescent="0.2">
      <c r="B47" t="s">
        <v>219</v>
      </c>
      <c r="C47" s="10" t="s">
        <v>50</v>
      </c>
      <c r="D47" s="10" t="s">
        <v>51</v>
      </c>
      <c r="E47" s="10" t="s">
        <v>52</v>
      </c>
      <c r="F47" s="10" t="s">
        <v>53</v>
      </c>
      <c r="G47" s="10" t="s">
        <v>54</v>
      </c>
      <c r="H47" s="10" t="s">
        <v>55</v>
      </c>
      <c r="I47" s="10" t="s">
        <v>56</v>
      </c>
    </row>
    <row r="48" spans="2:9" ht="15" customHeight="1" x14ac:dyDescent="0.2">
      <c r="B48" t="s">
        <v>124</v>
      </c>
      <c r="C48" s="12">
        <v>48</v>
      </c>
      <c r="D48" s="8">
        <v>6.39</v>
      </c>
      <c r="E48" s="12">
        <v>40</v>
      </c>
      <c r="F48" s="8">
        <v>9.0299999999999994</v>
      </c>
      <c r="G48" s="12">
        <v>8</v>
      </c>
      <c r="H48" s="8">
        <v>2.81</v>
      </c>
      <c r="I48" s="12">
        <v>0</v>
      </c>
    </row>
    <row r="49" spans="2:9" ht="15" customHeight="1" x14ac:dyDescent="0.2">
      <c r="B49" t="s">
        <v>131</v>
      </c>
      <c r="C49" s="12">
        <v>41</v>
      </c>
      <c r="D49" s="8">
        <v>5.46</v>
      </c>
      <c r="E49" s="12">
        <v>41</v>
      </c>
      <c r="F49" s="8">
        <v>9.26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132</v>
      </c>
      <c r="C50" s="12">
        <v>35</v>
      </c>
      <c r="D50" s="8">
        <v>4.66</v>
      </c>
      <c r="E50" s="12">
        <v>32</v>
      </c>
      <c r="F50" s="8">
        <v>7.22</v>
      </c>
      <c r="G50" s="12">
        <v>3</v>
      </c>
      <c r="H50" s="8">
        <v>1.05</v>
      </c>
      <c r="I50" s="12">
        <v>0</v>
      </c>
    </row>
    <row r="51" spans="2:9" ht="15" customHeight="1" x14ac:dyDescent="0.2">
      <c r="B51" t="s">
        <v>125</v>
      </c>
      <c r="C51" s="12">
        <v>21</v>
      </c>
      <c r="D51" s="8">
        <v>2.8</v>
      </c>
      <c r="E51" s="12">
        <v>2</v>
      </c>
      <c r="F51" s="8">
        <v>0.45</v>
      </c>
      <c r="G51" s="12">
        <v>18</v>
      </c>
      <c r="H51" s="8">
        <v>6.32</v>
      </c>
      <c r="I51" s="12">
        <v>0</v>
      </c>
    </row>
    <row r="52" spans="2:9" ht="15" customHeight="1" x14ac:dyDescent="0.2">
      <c r="B52" t="s">
        <v>129</v>
      </c>
      <c r="C52" s="12">
        <v>21</v>
      </c>
      <c r="D52" s="8">
        <v>2.8</v>
      </c>
      <c r="E52" s="12">
        <v>21</v>
      </c>
      <c r="F52" s="8">
        <v>4.74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118</v>
      </c>
      <c r="C53" s="12">
        <v>18</v>
      </c>
      <c r="D53" s="8">
        <v>2.4</v>
      </c>
      <c r="E53" s="12">
        <v>10</v>
      </c>
      <c r="F53" s="8">
        <v>2.2599999999999998</v>
      </c>
      <c r="G53" s="12">
        <v>8</v>
      </c>
      <c r="H53" s="8">
        <v>2.81</v>
      </c>
      <c r="I53" s="12">
        <v>0</v>
      </c>
    </row>
    <row r="54" spans="2:9" ht="15" customHeight="1" x14ac:dyDescent="0.2">
      <c r="B54" t="s">
        <v>134</v>
      </c>
      <c r="C54" s="12">
        <v>18</v>
      </c>
      <c r="D54" s="8">
        <v>2.4</v>
      </c>
      <c r="E54" s="12">
        <v>18</v>
      </c>
      <c r="F54" s="8">
        <v>4.0599999999999996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121</v>
      </c>
      <c r="C55" s="12">
        <v>16</v>
      </c>
      <c r="D55" s="8">
        <v>2.13</v>
      </c>
      <c r="E55" s="12">
        <v>6</v>
      </c>
      <c r="F55" s="8">
        <v>1.35</v>
      </c>
      <c r="G55" s="12">
        <v>10</v>
      </c>
      <c r="H55" s="8">
        <v>3.51</v>
      </c>
      <c r="I55" s="12">
        <v>0</v>
      </c>
    </row>
    <row r="56" spans="2:9" ht="15" customHeight="1" x14ac:dyDescent="0.2">
      <c r="B56" t="s">
        <v>127</v>
      </c>
      <c r="C56" s="12">
        <v>16</v>
      </c>
      <c r="D56" s="8">
        <v>2.13</v>
      </c>
      <c r="E56" s="12">
        <v>15</v>
      </c>
      <c r="F56" s="8">
        <v>3.39</v>
      </c>
      <c r="G56" s="12">
        <v>1</v>
      </c>
      <c r="H56" s="8">
        <v>0.35</v>
      </c>
      <c r="I56" s="12">
        <v>0</v>
      </c>
    </row>
    <row r="57" spans="2:9" ht="15" customHeight="1" x14ac:dyDescent="0.2">
      <c r="B57" t="s">
        <v>115</v>
      </c>
      <c r="C57" s="12">
        <v>14</v>
      </c>
      <c r="D57" s="8">
        <v>1.86</v>
      </c>
      <c r="E57" s="12">
        <v>1</v>
      </c>
      <c r="F57" s="8">
        <v>0.23</v>
      </c>
      <c r="G57" s="12">
        <v>13</v>
      </c>
      <c r="H57" s="8">
        <v>4.5599999999999996</v>
      </c>
      <c r="I57" s="12">
        <v>0</v>
      </c>
    </row>
    <row r="58" spans="2:9" ht="15" customHeight="1" x14ac:dyDescent="0.2">
      <c r="B58" t="s">
        <v>116</v>
      </c>
      <c r="C58" s="12">
        <v>14</v>
      </c>
      <c r="D58" s="8">
        <v>1.86</v>
      </c>
      <c r="E58" s="12">
        <v>10</v>
      </c>
      <c r="F58" s="8">
        <v>2.2599999999999998</v>
      </c>
      <c r="G58" s="12">
        <v>4</v>
      </c>
      <c r="H58" s="8">
        <v>1.4</v>
      </c>
      <c r="I58" s="12">
        <v>0</v>
      </c>
    </row>
    <row r="59" spans="2:9" ht="15" customHeight="1" x14ac:dyDescent="0.2">
      <c r="B59" t="s">
        <v>119</v>
      </c>
      <c r="C59" s="12">
        <v>14</v>
      </c>
      <c r="D59" s="8">
        <v>1.86</v>
      </c>
      <c r="E59" s="12">
        <v>10</v>
      </c>
      <c r="F59" s="8">
        <v>2.2599999999999998</v>
      </c>
      <c r="G59" s="12">
        <v>4</v>
      </c>
      <c r="H59" s="8">
        <v>1.4</v>
      </c>
      <c r="I59" s="12">
        <v>0</v>
      </c>
    </row>
    <row r="60" spans="2:9" ht="15" customHeight="1" x14ac:dyDescent="0.2">
      <c r="B60" t="s">
        <v>122</v>
      </c>
      <c r="C60" s="12">
        <v>14</v>
      </c>
      <c r="D60" s="8">
        <v>1.86</v>
      </c>
      <c r="E60" s="12">
        <v>7</v>
      </c>
      <c r="F60" s="8">
        <v>1.58</v>
      </c>
      <c r="G60" s="12">
        <v>6</v>
      </c>
      <c r="H60" s="8">
        <v>2.11</v>
      </c>
      <c r="I60" s="12">
        <v>1</v>
      </c>
    </row>
    <row r="61" spans="2:9" ht="15" customHeight="1" x14ac:dyDescent="0.2">
      <c r="B61" t="s">
        <v>128</v>
      </c>
      <c r="C61" s="12">
        <v>14</v>
      </c>
      <c r="D61" s="8">
        <v>1.86</v>
      </c>
      <c r="E61" s="12">
        <v>12</v>
      </c>
      <c r="F61" s="8">
        <v>2.71</v>
      </c>
      <c r="G61" s="12">
        <v>2</v>
      </c>
      <c r="H61" s="8">
        <v>0.7</v>
      </c>
      <c r="I61" s="12">
        <v>0</v>
      </c>
    </row>
    <row r="62" spans="2:9" ht="15" customHeight="1" x14ac:dyDescent="0.2">
      <c r="B62" t="s">
        <v>143</v>
      </c>
      <c r="C62" s="12">
        <v>14</v>
      </c>
      <c r="D62" s="8">
        <v>1.86</v>
      </c>
      <c r="E62" s="12">
        <v>11</v>
      </c>
      <c r="F62" s="8">
        <v>2.48</v>
      </c>
      <c r="G62" s="12">
        <v>3</v>
      </c>
      <c r="H62" s="8">
        <v>1.05</v>
      </c>
      <c r="I62" s="12">
        <v>0</v>
      </c>
    </row>
    <row r="63" spans="2:9" ht="15" customHeight="1" x14ac:dyDescent="0.2">
      <c r="B63" t="s">
        <v>144</v>
      </c>
      <c r="C63" s="12">
        <v>12</v>
      </c>
      <c r="D63" s="8">
        <v>1.6</v>
      </c>
      <c r="E63" s="12">
        <v>10</v>
      </c>
      <c r="F63" s="8">
        <v>2.2599999999999998</v>
      </c>
      <c r="G63" s="12">
        <v>2</v>
      </c>
      <c r="H63" s="8">
        <v>0.7</v>
      </c>
      <c r="I63" s="12">
        <v>0</v>
      </c>
    </row>
    <row r="64" spans="2:9" ht="15" customHeight="1" x14ac:dyDescent="0.2">
      <c r="B64" t="s">
        <v>151</v>
      </c>
      <c r="C64" s="12">
        <v>12</v>
      </c>
      <c r="D64" s="8">
        <v>1.6</v>
      </c>
      <c r="E64" s="12">
        <v>1</v>
      </c>
      <c r="F64" s="8">
        <v>0.23</v>
      </c>
      <c r="G64" s="12">
        <v>8</v>
      </c>
      <c r="H64" s="8">
        <v>2.81</v>
      </c>
      <c r="I64" s="12">
        <v>0</v>
      </c>
    </row>
    <row r="65" spans="2:9" ht="15" customHeight="1" x14ac:dyDescent="0.2">
      <c r="B65" t="s">
        <v>120</v>
      </c>
      <c r="C65" s="12">
        <v>11</v>
      </c>
      <c r="D65" s="8">
        <v>1.46</v>
      </c>
      <c r="E65" s="12">
        <v>9</v>
      </c>
      <c r="F65" s="8">
        <v>2.0299999999999998</v>
      </c>
      <c r="G65" s="12">
        <v>2</v>
      </c>
      <c r="H65" s="8">
        <v>0.7</v>
      </c>
      <c r="I65" s="12">
        <v>0</v>
      </c>
    </row>
    <row r="66" spans="2:9" ht="15" customHeight="1" x14ac:dyDescent="0.2">
      <c r="B66" t="s">
        <v>140</v>
      </c>
      <c r="C66" s="12">
        <v>11</v>
      </c>
      <c r="D66" s="8">
        <v>1.46</v>
      </c>
      <c r="E66" s="12">
        <v>6</v>
      </c>
      <c r="F66" s="8">
        <v>1.35</v>
      </c>
      <c r="G66" s="12">
        <v>5</v>
      </c>
      <c r="H66" s="8">
        <v>1.75</v>
      </c>
      <c r="I66" s="12">
        <v>0</v>
      </c>
    </row>
    <row r="67" spans="2:9" ht="15" customHeight="1" x14ac:dyDescent="0.2">
      <c r="B67" t="s">
        <v>141</v>
      </c>
      <c r="C67" s="12">
        <v>10</v>
      </c>
      <c r="D67" s="8">
        <v>1.33</v>
      </c>
      <c r="E67" s="12">
        <v>5</v>
      </c>
      <c r="F67" s="8">
        <v>1.1299999999999999</v>
      </c>
      <c r="G67" s="12">
        <v>5</v>
      </c>
      <c r="H67" s="8">
        <v>1.75</v>
      </c>
      <c r="I67" s="12">
        <v>0</v>
      </c>
    </row>
    <row r="68" spans="2:9" ht="15" customHeight="1" x14ac:dyDescent="0.2">
      <c r="B68" t="s">
        <v>135</v>
      </c>
      <c r="C68" s="12">
        <v>10</v>
      </c>
      <c r="D68" s="8">
        <v>1.33</v>
      </c>
      <c r="E68" s="12">
        <v>9</v>
      </c>
      <c r="F68" s="8">
        <v>2.0299999999999998</v>
      </c>
      <c r="G68" s="12">
        <v>1</v>
      </c>
      <c r="H68" s="8">
        <v>0.35</v>
      </c>
      <c r="I68" s="12">
        <v>0</v>
      </c>
    </row>
    <row r="69" spans="2:9" ht="15" customHeight="1" x14ac:dyDescent="0.2">
      <c r="B69" t="s">
        <v>152</v>
      </c>
      <c r="C69" s="12">
        <v>10</v>
      </c>
      <c r="D69" s="8">
        <v>1.33</v>
      </c>
      <c r="E69" s="12">
        <v>7</v>
      </c>
      <c r="F69" s="8">
        <v>1.58</v>
      </c>
      <c r="G69" s="12">
        <v>3</v>
      </c>
      <c r="H69" s="8">
        <v>1.05</v>
      </c>
      <c r="I69" s="12">
        <v>0</v>
      </c>
    </row>
    <row r="70" spans="2:9" ht="15" customHeight="1" x14ac:dyDescent="0.2">
      <c r="B70" t="s">
        <v>126</v>
      </c>
      <c r="C70" s="12">
        <v>10</v>
      </c>
      <c r="D70" s="8">
        <v>1.33</v>
      </c>
      <c r="E70" s="12">
        <v>9</v>
      </c>
      <c r="F70" s="8">
        <v>2.0299999999999998</v>
      </c>
      <c r="G70" s="12">
        <v>1</v>
      </c>
      <c r="H70" s="8">
        <v>0.35</v>
      </c>
      <c r="I70" s="12">
        <v>0</v>
      </c>
    </row>
    <row r="72" spans="2:9" ht="15" customHeight="1" x14ac:dyDescent="0.2">
      <c r="B72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F7C4C-5689-457B-A116-04FCFABD9F7D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232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1</v>
      </c>
      <c r="D5" s="8">
        <v>0.16</v>
      </c>
      <c r="E5" s="12">
        <v>0</v>
      </c>
      <c r="F5" s="8">
        <v>0</v>
      </c>
      <c r="G5" s="12">
        <v>1</v>
      </c>
      <c r="H5" s="8">
        <v>0.52</v>
      </c>
      <c r="I5" s="12">
        <v>0</v>
      </c>
    </row>
    <row r="6" spans="2:9" ht="15" customHeight="1" x14ac:dyDescent="0.2">
      <c r="B6" t="s">
        <v>35</v>
      </c>
      <c r="C6" s="12">
        <v>89</v>
      </c>
      <c r="D6" s="8">
        <v>14.24</v>
      </c>
      <c r="E6" s="12">
        <v>50</v>
      </c>
      <c r="F6" s="8">
        <v>11.99</v>
      </c>
      <c r="G6" s="12">
        <v>39</v>
      </c>
      <c r="H6" s="8">
        <v>20.100000000000001</v>
      </c>
      <c r="I6" s="12">
        <v>0</v>
      </c>
    </row>
    <row r="7" spans="2:9" ht="15" customHeight="1" x14ac:dyDescent="0.2">
      <c r="B7" t="s">
        <v>36</v>
      </c>
      <c r="C7" s="12">
        <v>35</v>
      </c>
      <c r="D7" s="8">
        <v>5.6</v>
      </c>
      <c r="E7" s="12">
        <v>12</v>
      </c>
      <c r="F7" s="8">
        <v>2.88</v>
      </c>
      <c r="G7" s="12">
        <v>23</v>
      </c>
      <c r="H7" s="8">
        <v>11.86</v>
      </c>
      <c r="I7" s="12">
        <v>0</v>
      </c>
    </row>
    <row r="8" spans="2:9" ht="15" customHeight="1" x14ac:dyDescent="0.2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3</v>
      </c>
      <c r="D9" s="8">
        <v>0.48</v>
      </c>
      <c r="E9" s="12">
        <v>2</v>
      </c>
      <c r="F9" s="8">
        <v>0.48</v>
      </c>
      <c r="G9" s="12">
        <v>1</v>
      </c>
      <c r="H9" s="8">
        <v>0.52</v>
      </c>
      <c r="I9" s="12">
        <v>0</v>
      </c>
    </row>
    <row r="10" spans="2:9" ht="15" customHeight="1" x14ac:dyDescent="0.2">
      <c r="B10" t="s">
        <v>39</v>
      </c>
      <c r="C10" s="12">
        <v>4</v>
      </c>
      <c r="D10" s="8">
        <v>0.64</v>
      </c>
      <c r="E10" s="12">
        <v>1</v>
      </c>
      <c r="F10" s="8">
        <v>0.24</v>
      </c>
      <c r="G10" s="12">
        <v>3</v>
      </c>
      <c r="H10" s="8">
        <v>1.55</v>
      </c>
      <c r="I10" s="12">
        <v>0</v>
      </c>
    </row>
    <row r="11" spans="2:9" ht="15" customHeight="1" x14ac:dyDescent="0.2">
      <c r="B11" t="s">
        <v>40</v>
      </c>
      <c r="C11" s="12">
        <v>139</v>
      </c>
      <c r="D11" s="8">
        <v>22.24</v>
      </c>
      <c r="E11" s="12">
        <v>87</v>
      </c>
      <c r="F11" s="8">
        <v>20.86</v>
      </c>
      <c r="G11" s="12">
        <v>50</v>
      </c>
      <c r="H11" s="8">
        <v>25.77</v>
      </c>
      <c r="I11" s="12">
        <v>2</v>
      </c>
    </row>
    <row r="12" spans="2:9" ht="15" customHeight="1" x14ac:dyDescent="0.2">
      <c r="B12" t="s">
        <v>41</v>
      </c>
      <c r="C12" s="12">
        <v>2</v>
      </c>
      <c r="D12" s="8">
        <v>0.32</v>
      </c>
      <c r="E12" s="12">
        <v>1</v>
      </c>
      <c r="F12" s="8">
        <v>0.24</v>
      </c>
      <c r="G12" s="12">
        <v>1</v>
      </c>
      <c r="H12" s="8">
        <v>0.52</v>
      </c>
      <c r="I12" s="12">
        <v>0</v>
      </c>
    </row>
    <row r="13" spans="2:9" ht="15" customHeight="1" x14ac:dyDescent="0.2">
      <c r="B13" t="s">
        <v>42</v>
      </c>
      <c r="C13" s="12">
        <v>49</v>
      </c>
      <c r="D13" s="8">
        <v>7.84</v>
      </c>
      <c r="E13" s="12">
        <v>39</v>
      </c>
      <c r="F13" s="8">
        <v>9.35</v>
      </c>
      <c r="G13" s="12">
        <v>9</v>
      </c>
      <c r="H13" s="8">
        <v>4.6399999999999997</v>
      </c>
      <c r="I13" s="12">
        <v>0</v>
      </c>
    </row>
    <row r="14" spans="2:9" ht="15" customHeight="1" x14ac:dyDescent="0.2">
      <c r="B14" t="s">
        <v>43</v>
      </c>
      <c r="C14" s="12">
        <v>15</v>
      </c>
      <c r="D14" s="8">
        <v>2.4</v>
      </c>
      <c r="E14" s="12">
        <v>13</v>
      </c>
      <c r="F14" s="8">
        <v>3.12</v>
      </c>
      <c r="G14" s="12">
        <v>2</v>
      </c>
      <c r="H14" s="8">
        <v>1.03</v>
      </c>
      <c r="I14" s="12">
        <v>0</v>
      </c>
    </row>
    <row r="15" spans="2:9" ht="15" customHeight="1" x14ac:dyDescent="0.2">
      <c r="B15" t="s">
        <v>44</v>
      </c>
      <c r="C15" s="12">
        <v>107</v>
      </c>
      <c r="D15" s="8">
        <v>17.12</v>
      </c>
      <c r="E15" s="12">
        <v>91</v>
      </c>
      <c r="F15" s="8">
        <v>21.82</v>
      </c>
      <c r="G15" s="12">
        <v>14</v>
      </c>
      <c r="H15" s="8">
        <v>7.22</v>
      </c>
      <c r="I15" s="12">
        <v>0</v>
      </c>
    </row>
    <row r="16" spans="2:9" ht="15" customHeight="1" x14ac:dyDescent="0.2">
      <c r="B16" t="s">
        <v>45</v>
      </c>
      <c r="C16" s="12">
        <v>89</v>
      </c>
      <c r="D16" s="8">
        <v>14.24</v>
      </c>
      <c r="E16" s="12">
        <v>78</v>
      </c>
      <c r="F16" s="8">
        <v>18.71</v>
      </c>
      <c r="G16" s="12">
        <v>11</v>
      </c>
      <c r="H16" s="8">
        <v>5.67</v>
      </c>
      <c r="I16" s="12">
        <v>0</v>
      </c>
    </row>
    <row r="17" spans="2:9" ht="15" customHeight="1" x14ac:dyDescent="0.2">
      <c r="B17" t="s">
        <v>46</v>
      </c>
      <c r="C17" s="12">
        <v>24</v>
      </c>
      <c r="D17" s="8">
        <v>3.84</v>
      </c>
      <c r="E17" s="12">
        <v>15</v>
      </c>
      <c r="F17" s="8">
        <v>3.6</v>
      </c>
      <c r="G17" s="12">
        <v>5</v>
      </c>
      <c r="H17" s="8">
        <v>2.58</v>
      </c>
      <c r="I17" s="12">
        <v>0</v>
      </c>
    </row>
    <row r="18" spans="2:9" ht="15" customHeight="1" x14ac:dyDescent="0.2">
      <c r="B18" t="s">
        <v>47</v>
      </c>
      <c r="C18" s="12">
        <v>41</v>
      </c>
      <c r="D18" s="8">
        <v>6.56</v>
      </c>
      <c r="E18" s="12">
        <v>13</v>
      </c>
      <c r="F18" s="8">
        <v>3.12</v>
      </c>
      <c r="G18" s="12">
        <v>28</v>
      </c>
      <c r="H18" s="8">
        <v>14.43</v>
      </c>
      <c r="I18" s="12">
        <v>0</v>
      </c>
    </row>
    <row r="19" spans="2:9" ht="15" customHeight="1" x14ac:dyDescent="0.2">
      <c r="B19" t="s">
        <v>48</v>
      </c>
      <c r="C19" s="12">
        <v>27</v>
      </c>
      <c r="D19" s="8">
        <v>4.32</v>
      </c>
      <c r="E19" s="12">
        <v>15</v>
      </c>
      <c r="F19" s="8">
        <v>3.6</v>
      </c>
      <c r="G19" s="12">
        <v>7</v>
      </c>
      <c r="H19" s="8">
        <v>3.61</v>
      </c>
      <c r="I19" s="12">
        <v>4</v>
      </c>
    </row>
    <row r="20" spans="2:9" ht="15" customHeight="1" x14ac:dyDescent="0.2">
      <c r="B20" s="9" t="s">
        <v>217</v>
      </c>
      <c r="C20" s="12">
        <f>SUM(LTBL_03214[総数／事業所数])</f>
        <v>625</v>
      </c>
      <c r="E20" s="12">
        <f>SUBTOTAL(109,LTBL_03214[個人／事業所数])</f>
        <v>417</v>
      </c>
      <c r="G20" s="12">
        <f>SUBTOTAL(109,LTBL_03214[法人／事業所数])</f>
        <v>194</v>
      </c>
      <c r="I20" s="12">
        <f>SUBTOTAL(109,LTBL_03214[法人以外の団体／事業所数])</f>
        <v>6</v>
      </c>
    </row>
    <row r="21" spans="2:9" ht="15" customHeight="1" x14ac:dyDescent="0.2">
      <c r="E21" s="11">
        <f>LTBL_03214[[#Totals],[個人／事業所数]]/LTBL_03214[[#Totals],[総数／事業所数]]</f>
        <v>0.66720000000000002</v>
      </c>
      <c r="G21" s="11">
        <f>LTBL_03214[[#Totals],[法人／事業所数]]/LTBL_03214[[#Totals],[総数／事業所数]]</f>
        <v>0.31040000000000001</v>
      </c>
      <c r="I21" s="11">
        <f>LTBL_03214[[#Totals],[法人以外の団体／事業所数]]/LTBL_03214[[#Totals],[総数／事業所数]]</f>
        <v>9.5999999999999992E-3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78</v>
      </c>
      <c r="D24" s="8">
        <v>12.48</v>
      </c>
      <c r="E24" s="12">
        <v>75</v>
      </c>
      <c r="F24" s="8">
        <v>17.989999999999998</v>
      </c>
      <c r="G24" s="12">
        <v>3</v>
      </c>
      <c r="H24" s="8">
        <v>1.55</v>
      </c>
      <c r="I24" s="12">
        <v>0</v>
      </c>
    </row>
    <row r="25" spans="2:9" ht="15" customHeight="1" x14ac:dyDescent="0.2">
      <c r="B25" t="s">
        <v>70</v>
      </c>
      <c r="C25" s="12">
        <v>50</v>
      </c>
      <c r="D25" s="8">
        <v>8</v>
      </c>
      <c r="E25" s="12">
        <v>48</v>
      </c>
      <c r="F25" s="8">
        <v>11.51</v>
      </c>
      <c r="G25" s="12">
        <v>2</v>
      </c>
      <c r="H25" s="8">
        <v>1.03</v>
      </c>
      <c r="I25" s="12">
        <v>0</v>
      </c>
    </row>
    <row r="26" spans="2:9" ht="15" customHeight="1" x14ac:dyDescent="0.2">
      <c r="B26" t="s">
        <v>66</v>
      </c>
      <c r="C26" s="12">
        <v>49</v>
      </c>
      <c r="D26" s="8">
        <v>7.84</v>
      </c>
      <c r="E26" s="12">
        <v>26</v>
      </c>
      <c r="F26" s="8">
        <v>6.24</v>
      </c>
      <c r="G26" s="12">
        <v>22</v>
      </c>
      <c r="H26" s="8">
        <v>11.34</v>
      </c>
      <c r="I26" s="12">
        <v>1</v>
      </c>
    </row>
    <row r="27" spans="2:9" ht="15" customHeight="1" x14ac:dyDescent="0.2">
      <c r="B27" t="s">
        <v>81</v>
      </c>
      <c r="C27" s="12">
        <v>49</v>
      </c>
      <c r="D27" s="8">
        <v>7.84</v>
      </c>
      <c r="E27" s="12">
        <v>40</v>
      </c>
      <c r="F27" s="8">
        <v>9.59</v>
      </c>
      <c r="G27" s="12">
        <v>9</v>
      </c>
      <c r="H27" s="8">
        <v>4.6399999999999997</v>
      </c>
      <c r="I27" s="12">
        <v>0</v>
      </c>
    </row>
    <row r="28" spans="2:9" ht="15" customHeight="1" x14ac:dyDescent="0.2">
      <c r="B28" t="s">
        <v>67</v>
      </c>
      <c r="C28" s="12">
        <v>47</v>
      </c>
      <c r="D28" s="8">
        <v>7.52</v>
      </c>
      <c r="E28" s="12">
        <v>39</v>
      </c>
      <c r="F28" s="8">
        <v>9.35</v>
      </c>
      <c r="G28" s="12">
        <v>7</v>
      </c>
      <c r="H28" s="8">
        <v>3.61</v>
      </c>
      <c r="I28" s="12">
        <v>0</v>
      </c>
    </row>
    <row r="29" spans="2:9" ht="15" customHeight="1" x14ac:dyDescent="0.2">
      <c r="B29" t="s">
        <v>57</v>
      </c>
      <c r="C29" s="12">
        <v>42</v>
      </c>
      <c r="D29" s="8">
        <v>6.72</v>
      </c>
      <c r="E29" s="12">
        <v>22</v>
      </c>
      <c r="F29" s="8">
        <v>5.28</v>
      </c>
      <c r="G29" s="12">
        <v>20</v>
      </c>
      <c r="H29" s="8">
        <v>10.31</v>
      </c>
      <c r="I29" s="12">
        <v>0</v>
      </c>
    </row>
    <row r="30" spans="2:9" ht="15" customHeight="1" x14ac:dyDescent="0.2">
      <c r="B30" t="s">
        <v>64</v>
      </c>
      <c r="C30" s="12">
        <v>39</v>
      </c>
      <c r="D30" s="8">
        <v>6.24</v>
      </c>
      <c r="E30" s="12">
        <v>32</v>
      </c>
      <c r="F30" s="8">
        <v>7.67</v>
      </c>
      <c r="G30" s="12">
        <v>6</v>
      </c>
      <c r="H30" s="8">
        <v>3.09</v>
      </c>
      <c r="I30" s="12">
        <v>1</v>
      </c>
    </row>
    <row r="31" spans="2:9" ht="15" customHeight="1" x14ac:dyDescent="0.2">
      <c r="B31" t="s">
        <v>58</v>
      </c>
      <c r="C31" s="12">
        <v>30</v>
      </c>
      <c r="D31" s="8">
        <v>4.8</v>
      </c>
      <c r="E31" s="12">
        <v>18</v>
      </c>
      <c r="F31" s="8">
        <v>4.32</v>
      </c>
      <c r="G31" s="12">
        <v>12</v>
      </c>
      <c r="H31" s="8">
        <v>6.19</v>
      </c>
      <c r="I31" s="12">
        <v>0</v>
      </c>
    </row>
    <row r="32" spans="2:9" ht="15" customHeight="1" x14ac:dyDescent="0.2">
      <c r="B32" t="s">
        <v>75</v>
      </c>
      <c r="C32" s="12">
        <v>28</v>
      </c>
      <c r="D32" s="8">
        <v>4.4800000000000004</v>
      </c>
      <c r="E32" s="12">
        <v>0</v>
      </c>
      <c r="F32" s="8">
        <v>0</v>
      </c>
      <c r="G32" s="12">
        <v>28</v>
      </c>
      <c r="H32" s="8">
        <v>14.43</v>
      </c>
      <c r="I32" s="12">
        <v>0</v>
      </c>
    </row>
    <row r="33" spans="2:9" ht="15" customHeight="1" x14ac:dyDescent="0.2">
      <c r="B33" t="s">
        <v>73</v>
      </c>
      <c r="C33" s="12">
        <v>24</v>
      </c>
      <c r="D33" s="8">
        <v>3.84</v>
      </c>
      <c r="E33" s="12">
        <v>15</v>
      </c>
      <c r="F33" s="8">
        <v>3.6</v>
      </c>
      <c r="G33" s="12">
        <v>5</v>
      </c>
      <c r="H33" s="8">
        <v>2.58</v>
      </c>
      <c r="I33" s="12">
        <v>0</v>
      </c>
    </row>
    <row r="34" spans="2:9" ht="15" customHeight="1" x14ac:dyDescent="0.2">
      <c r="B34" t="s">
        <v>65</v>
      </c>
      <c r="C34" s="12">
        <v>23</v>
      </c>
      <c r="D34" s="8">
        <v>3.68</v>
      </c>
      <c r="E34" s="12">
        <v>16</v>
      </c>
      <c r="F34" s="8">
        <v>3.84</v>
      </c>
      <c r="G34" s="12">
        <v>7</v>
      </c>
      <c r="H34" s="8">
        <v>3.61</v>
      </c>
      <c r="I34" s="12">
        <v>0</v>
      </c>
    </row>
    <row r="35" spans="2:9" ht="15" customHeight="1" x14ac:dyDescent="0.2">
      <c r="B35" t="s">
        <v>59</v>
      </c>
      <c r="C35" s="12">
        <v>17</v>
      </c>
      <c r="D35" s="8">
        <v>2.72</v>
      </c>
      <c r="E35" s="12">
        <v>10</v>
      </c>
      <c r="F35" s="8">
        <v>2.4</v>
      </c>
      <c r="G35" s="12">
        <v>7</v>
      </c>
      <c r="H35" s="8">
        <v>3.61</v>
      </c>
      <c r="I35" s="12">
        <v>0</v>
      </c>
    </row>
    <row r="36" spans="2:9" ht="15" customHeight="1" x14ac:dyDescent="0.2">
      <c r="B36" t="s">
        <v>76</v>
      </c>
      <c r="C36" s="12">
        <v>15</v>
      </c>
      <c r="D36" s="8">
        <v>2.4</v>
      </c>
      <c r="E36" s="12">
        <v>12</v>
      </c>
      <c r="F36" s="8">
        <v>2.88</v>
      </c>
      <c r="G36" s="12">
        <v>3</v>
      </c>
      <c r="H36" s="8">
        <v>1.55</v>
      </c>
      <c r="I36" s="12">
        <v>0</v>
      </c>
    </row>
    <row r="37" spans="2:9" ht="15" customHeight="1" x14ac:dyDescent="0.2">
      <c r="B37" t="s">
        <v>74</v>
      </c>
      <c r="C37" s="12">
        <v>13</v>
      </c>
      <c r="D37" s="8">
        <v>2.08</v>
      </c>
      <c r="E37" s="12">
        <v>13</v>
      </c>
      <c r="F37" s="8">
        <v>3.12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60</v>
      </c>
      <c r="C38" s="12">
        <v>8</v>
      </c>
      <c r="D38" s="8">
        <v>1.28</v>
      </c>
      <c r="E38" s="12">
        <v>5</v>
      </c>
      <c r="F38" s="8">
        <v>1.2</v>
      </c>
      <c r="G38" s="12">
        <v>3</v>
      </c>
      <c r="H38" s="8">
        <v>1.55</v>
      </c>
      <c r="I38" s="12">
        <v>0</v>
      </c>
    </row>
    <row r="39" spans="2:9" ht="15" customHeight="1" x14ac:dyDescent="0.2">
      <c r="B39" t="s">
        <v>63</v>
      </c>
      <c r="C39" s="12">
        <v>8</v>
      </c>
      <c r="D39" s="8">
        <v>1.28</v>
      </c>
      <c r="E39" s="12">
        <v>5</v>
      </c>
      <c r="F39" s="8">
        <v>1.2</v>
      </c>
      <c r="G39" s="12">
        <v>3</v>
      </c>
      <c r="H39" s="8">
        <v>1.55</v>
      </c>
      <c r="I39" s="12">
        <v>0</v>
      </c>
    </row>
    <row r="40" spans="2:9" ht="15" customHeight="1" x14ac:dyDescent="0.2">
      <c r="B40" t="s">
        <v>69</v>
      </c>
      <c r="C40" s="12">
        <v>8</v>
      </c>
      <c r="D40" s="8">
        <v>1.28</v>
      </c>
      <c r="E40" s="12">
        <v>6</v>
      </c>
      <c r="F40" s="8">
        <v>1.44</v>
      </c>
      <c r="G40" s="12">
        <v>2</v>
      </c>
      <c r="H40" s="8">
        <v>1.03</v>
      </c>
      <c r="I40" s="12">
        <v>0</v>
      </c>
    </row>
    <row r="41" spans="2:9" ht="15" customHeight="1" x14ac:dyDescent="0.2">
      <c r="B41" t="s">
        <v>88</v>
      </c>
      <c r="C41" s="12">
        <v>8</v>
      </c>
      <c r="D41" s="8">
        <v>1.28</v>
      </c>
      <c r="E41" s="12">
        <v>3</v>
      </c>
      <c r="F41" s="8">
        <v>0.72</v>
      </c>
      <c r="G41" s="12">
        <v>3</v>
      </c>
      <c r="H41" s="8">
        <v>1.55</v>
      </c>
      <c r="I41" s="12">
        <v>0</v>
      </c>
    </row>
    <row r="42" spans="2:9" ht="15" customHeight="1" x14ac:dyDescent="0.2">
      <c r="B42" t="s">
        <v>83</v>
      </c>
      <c r="C42" s="12">
        <v>7</v>
      </c>
      <c r="D42" s="8">
        <v>1.1200000000000001</v>
      </c>
      <c r="E42" s="12">
        <v>1</v>
      </c>
      <c r="F42" s="8">
        <v>0.24</v>
      </c>
      <c r="G42" s="12">
        <v>6</v>
      </c>
      <c r="H42" s="8">
        <v>3.09</v>
      </c>
      <c r="I42" s="12">
        <v>0</v>
      </c>
    </row>
    <row r="43" spans="2:9" ht="15" customHeight="1" x14ac:dyDescent="0.2">
      <c r="B43" t="s">
        <v>68</v>
      </c>
      <c r="C43" s="12">
        <v>7</v>
      </c>
      <c r="D43" s="8">
        <v>1.1200000000000001</v>
      </c>
      <c r="E43" s="12">
        <v>7</v>
      </c>
      <c r="F43" s="8">
        <v>1.68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149</v>
      </c>
      <c r="C47" s="12">
        <v>45</v>
      </c>
      <c r="D47" s="8">
        <v>7.2</v>
      </c>
      <c r="E47" s="12">
        <v>38</v>
      </c>
      <c r="F47" s="8">
        <v>9.11</v>
      </c>
      <c r="G47" s="12">
        <v>7</v>
      </c>
      <c r="H47" s="8">
        <v>3.61</v>
      </c>
      <c r="I47" s="12">
        <v>0</v>
      </c>
    </row>
    <row r="48" spans="2:9" ht="15" customHeight="1" x14ac:dyDescent="0.2">
      <c r="B48" t="s">
        <v>124</v>
      </c>
      <c r="C48" s="12">
        <v>37</v>
      </c>
      <c r="D48" s="8">
        <v>5.92</v>
      </c>
      <c r="E48" s="12">
        <v>35</v>
      </c>
      <c r="F48" s="8">
        <v>8.39</v>
      </c>
      <c r="G48" s="12">
        <v>2</v>
      </c>
      <c r="H48" s="8">
        <v>1.03</v>
      </c>
      <c r="I48" s="12">
        <v>0</v>
      </c>
    </row>
    <row r="49" spans="2:9" ht="15" customHeight="1" x14ac:dyDescent="0.2">
      <c r="B49" t="s">
        <v>131</v>
      </c>
      <c r="C49" s="12">
        <v>34</v>
      </c>
      <c r="D49" s="8">
        <v>5.44</v>
      </c>
      <c r="E49" s="12">
        <v>34</v>
      </c>
      <c r="F49" s="8">
        <v>8.15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132</v>
      </c>
      <c r="C50" s="12">
        <v>33</v>
      </c>
      <c r="D50" s="8">
        <v>5.28</v>
      </c>
      <c r="E50" s="12">
        <v>33</v>
      </c>
      <c r="F50" s="8">
        <v>7.91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116</v>
      </c>
      <c r="C51" s="12">
        <v>19</v>
      </c>
      <c r="D51" s="8">
        <v>3.04</v>
      </c>
      <c r="E51" s="12">
        <v>12</v>
      </c>
      <c r="F51" s="8">
        <v>2.88</v>
      </c>
      <c r="G51" s="12">
        <v>7</v>
      </c>
      <c r="H51" s="8">
        <v>3.61</v>
      </c>
      <c r="I51" s="12">
        <v>0</v>
      </c>
    </row>
    <row r="52" spans="2:9" ht="15" customHeight="1" x14ac:dyDescent="0.2">
      <c r="B52" t="s">
        <v>129</v>
      </c>
      <c r="C52" s="12">
        <v>18</v>
      </c>
      <c r="D52" s="8">
        <v>2.88</v>
      </c>
      <c r="E52" s="12">
        <v>18</v>
      </c>
      <c r="F52" s="8">
        <v>4.32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144</v>
      </c>
      <c r="C53" s="12">
        <v>15</v>
      </c>
      <c r="D53" s="8">
        <v>2.4</v>
      </c>
      <c r="E53" s="12">
        <v>15</v>
      </c>
      <c r="F53" s="8">
        <v>3.6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143</v>
      </c>
      <c r="C54" s="12">
        <v>15</v>
      </c>
      <c r="D54" s="8">
        <v>2.4</v>
      </c>
      <c r="E54" s="12">
        <v>12</v>
      </c>
      <c r="F54" s="8">
        <v>2.88</v>
      </c>
      <c r="G54" s="12">
        <v>3</v>
      </c>
      <c r="H54" s="8">
        <v>1.55</v>
      </c>
      <c r="I54" s="12">
        <v>0</v>
      </c>
    </row>
    <row r="55" spans="2:9" ht="15" customHeight="1" x14ac:dyDescent="0.2">
      <c r="B55" t="s">
        <v>133</v>
      </c>
      <c r="C55" s="12">
        <v>13</v>
      </c>
      <c r="D55" s="8">
        <v>2.08</v>
      </c>
      <c r="E55" s="12">
        <v>10</v>
      </c>
      <c r="F55" s="8">
        <v>2.4</v>
      </c>
      <c r="G55" s="12">
        <v>3</v>
      </c>
      <c r="H55" s="8">
        <v>1.55</v>
      </c>
      <c r="I55" s="12">
        <v>0</v>
      </c>
    </row>
    <row r="56" spans="2:9" ht="15" customHeight="1" x14ac:dyDescent="0.2">
      <c r="B56" t="s">
        <v>119</v>
      </c>
      <c r="C56" s="12">
        <v>12</v>
      </c>
      <c r="D56" s="8">
        <v>1.92</v>
      </c>
      <c r="E56" s="12">
        <v>8</v>
      </c>
      <c r="F56" s="8">
        <v>1.92</v>
      </c>
      <c r="G56" s="12">
        <v>4</v>
      </c>
      <c r="H56" s="8">
        <v>2.06</v>
      </c>
      <c r="I56" s="12">
        <v>0</v>
      </c>
    </row>
    <row r="57" spans="2:9" ht="15" customHeight="1" x14ac:dyDescent="0.2">
      <c r="B57" t="s">
        <v>140</v>
      </c>
      <c r="C57" s="12">
        <v>12</v>
      </c>
      <c r="D57" s="8">
        <v>1.92</v>
      </c>
      <c r="E57" s="12">
        <v>6</v>
      </c>
      <c r="F57" s="8">
        <v>1.44</v>
      </c>
      <c r="G57" s="12">
        <v>6</v>
      </c>
      <c r="H57" s="8">
        <v>3.09</v>
      </c>
      <c r="I57" s="12">
        <v>0</v>
      </c>
    </row>
    <row r="58" spans="2:9" ht="15" customHeight="1" x14ac:dyDescent="0.2">
      <c r="B58" t="s">
        <v>127</v>
      </c>
      <c r="C58" s="12">
        <v>12</v>
      </c>
      <c r="D58" s="8">
        <v>1.92</v>
      </c>
      <c r="E58" s="12">
        <v>10</v>
      </c>
      <c r="F58" s="8">
        <v>2.4</v>
      </c>
      <c r="G58" s="12">
        <v>2</v>
      </c>
      <c r="H58" s="8">
        <v>1.03</v>
      </c>
      <c r="I58" s="12">
        <v>0</v>
      </c>
    </row>
    <row r="59" spans="2:9" ht="15" customHeight="1" x14ac:dyDescent="0.2">
      <c r="B59" t="s">
        <v>151</v>
      </c>
      <c r="C59" s="12">
        <v>12</v>
      </c>
      <c r="D59" s="8">
        <v>1.92</v>
      </c>
      <c r="E59" s="12">
        <v>0</v>
      </c>
      <c r="F59" s="8">
        <v>0</v>
      </c>
      <c r="G59" s="12">
        <v>12</v>
      </c>
      <c r="H59" s="8">
        <v>6.19</v>
      </c>
      <c r="I59" s="12">
        <v>0</v>
      </c>
    </row>
    <row r="60" spans="2:9" ht="15" customHeight="1" x14ac:dyDescent="0.2">
      <c r="B60" t="s">
        <v>126</v>
      </c>
      <c r="C60" s="12">
        <v>11</v>
      </c>
      <c r="D60" s="8">
        <v>1.76</v>
      </c>
      <c r="E60" s="12">
        <v>11</v>
      </c>
      <c r="F60" s="8">
        <v>2.64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145</v>
      </c>
      <c r="C61" s="12">
        <v>10</v>
      </c>
      <c r="D61" s="8">
        <v>1.6</v>
      </c>
      <c r="E61" s="12">
        <v>4</v>
      </c>
      <c r="F61" s="8">
        <v>0.96</v>
      </c>
      <c r="G61" s="12">
        <v>6</v>
      </c>
      <c r="H61" s="8">
        <v>3.09</v>
      </c>
      <c r="I61" s="12">
        <v>0</v>
      </c>
    </row>
    <row r="62" spans="2:9" ht="15" customHeight="1" x14ac:dyDescent="0.2">
      <c r="B62" t="s">
        <v>141</v>
      </c>
      <c r="C62" s="12">
        <v>10</v>
      </c>
      <c r="D62" s="8">
        <v>1.6</v>
      </c>
      <c r="E62" s="12">
        <v>6</v>
      </c>
      <c r="F62" s="8">
        <v>1.44</v>
      </c>
      <c r="G62" s="12">
        <v>4</v>
      </c>
      <c r="H62" s="8">
        <v>2.06</v>
      </c>
      <c r="I62" s="12">
        <v>0</v>
      </c>
    </row>
    <row r="63" spans="2:9" ht="15" customHeight="1" x14ac:dyDescent="0.2">
      <c r="B63" t="s">
        <v>120</v>
      </c>
      <c r="C63" s="12">
        <v>10</v>
      </c>
      <c r="D63" s="8">
        <v>1.6</v>
      </c>
      <c r="E63" s="12">
        <v>7</v>
      </c>
      <c r="F63" s="8">
        <v>1.68</v>
      </c>
      <c r="G63" s="12">
        <v>3</v>
      </c>
      <c r="H63" s="8">
        <v>1.55</v>
      </c>
      <c r="I63" s="12">
        <v>0</v>
      </c>
    </row>
    <row r="64" spans="2:9" ht="15" customHeight="1" x14ac:dyDescent="0.2">
      <c r="B64" t="s">
        <v>139</v>
      </c>
      <c r="C64" s="12">
        <v>10</v>
      </c>
      <c r="D64" s="8">
        <v>1.6</v>
      </c>
      <c r="E64" s="12">
        <v>6</v>
      </c>
      <c r="F64" s="8">
        <v>1.44</v>
      </c>
      <c r="G64" s="12">
        <v>4</v>
      </c>
      <c r="H64" s="8">
        <v>2.06</v>
      </c>
      <c r="I64" s="12">
        <v>0</v>
      </c>
    </row>
    <row r="65" spans="2:9" ht="15" customHeight="1" x14ac:dyDescent="0.2">
      <c r="B65" t="s">
        <v>130</v>
      </c>
      <c r="C65" s="12">
        <v>10</v>
      </c>
      <c r="D65" s="8">
        <v>1.6</v>
      </c>
      <c r="E65" s="12">
        <v>7</v>
      </c>
      <c r="F65" s="8">
        <v>1.68</v>
      </c>
      <c r="G65" s="12">
        <v>3</v>
      </c>
      <c r="H65" s="8">
        <v>1.55</v>
      </c>
      <c r="I65" s="12">
        <v>0</v>
      </c>
    </row>
    <row r="66" spans="2:9" ht="15" customHeight="1" x14ac:dyDescent="0.2">
      <c r="B66" t="s">
        <v>121</v>
      </c>
      <c r="C66" s="12">
        <v>9</v>
      </c>
      <c r="D66" s="8">
        <v>1.44</v>
      </c>
      <c r="E66" s="12">
        <v>3</v>
      </c>
      <c r="F66" s="8">
        <v>0.72</v>
      </c>
      <c r="G66" s="12">
        <v>6</v>
      </c>
      <c r="H66" s="8">
        <v>3.09</v>
      </c>
      <c r="I66" s="12">
        <v>0</v>
      </c>
    </row>
    <row r="67" spans="2:9" ht="15" customHeight="1" x14ac:dyDescent="0.2">
      <c r="B67" t="s">
        <v>152</v>
      </c>
      <c r="C67" s="12">
        <v>9</v>
      </c>
      <c r="D67" s="8">
        <v>1.44</v>
      </c>
      <c r="E67" s="12">
        <v>5</v>
      </c>
      <c r="F67" s="8">
        <v>1.2</v>
      </c>
      <c r="G67" s="12">
        <v>4</v>
      </c>
      <c r="H67" s="8">
        <v>2.06</v>
      </c>
      <c r="I67" s="12">
        <v>0</v>
      </c>
    </row>
    <row r="68" spans="2:9" ht="15" customHeight="1" x14ac:dyDescent="0.2">
      <c r="B68" t="s">
        <v>122</v>
      </c>
      <c r="C68" s="12">
        <v>9</v>
      </c>
      <c r="D68" s="8">
        <v>1.44</v>
      </c>
      <c r="E68" s="12">
        <v>4</v>
      </c>
      <c r="F68" s="8">
        <v>0.96</v>
      </c>
      <c r="G68" s="12">
        <v>4</v>
      </c>
      <c r="H68" s="8">
        <v>2.06</v>
      </c>
      <c r="I68" s="12">
        <v>1</v>
      </c>
    </row>
    <row r="70" spans="2:9" ht="15" customHeight="1" x14ac:dyDescent="0.2">
      <c r="B70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A41B-F996-41EA-9167-9CC0924CC08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233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322</v>
      </c>
      <c r="D6" s="8">
        <v>10.89</v>
      </c>
      <c r="E6" s="12">
        <v>118</v>
      </c>
      <c r="F6" s="8">
        <v>6.6</v>
      </c>
      <c r="G6" s="12">
        <v>204</v>
      </c>
      <c r="H6" s="8">
        <v>17.77</v>
      </c>
      <c r="I6" s="12">
        <v>0</v>
      </c>
    </row>
    <row r="7" spans="2:9" ht="15" customHeight="1" x14ac:dyDescent="0.2">
      <c r="B7" t="s">
        <v>36</v>
      </c>
      <c r="C7" s="12">
        <v>223</v>
      </c>
      <c r="D7" s="8">
        <v>7.54</v>
      </c>
      <c r="E7" s="12">
        <v>122</v>
      </c>
      <c r="F7" s="8">
        <v>6.82</v>
      </c>
      <c r="G7" s="12">
        <v>101</v>
      </c>
      <c r="H7" s="8">
        <v>8.8000000000000007</v>
      </c>
      <c r="I7" s="12">
        <v>0</v>
      </c>
    </row>
    <row r="8" spans="2:9" ht="15" customHeight="1" x14ac:dyDescent="0.2">
      <c r="B8" t="s">
        <v>37</v>
      </c>
      <c r="C8" s="12">
        <v>2</v>
      </c>
      <c r="D8" s="8">
        <v>7.0000000000000007E-2</v>
      </c>
      <c r="E8" s="12">
        <v>0</v>
      </c>
      <c r="F8" s="8">
        <v>0</v>
      </c>
      <c r="G8" s="12">
        <v>1</v>
      </c>
      <c r="H8" s="8">
        <v>0.09</v>
      </c>
      <c r="I8" s="12">
        <v>0</v>
      </c>
    </row>
    <row r="9" spans="2:9" ht="15" customHeight="1" x14ac:dyDescent="0.2">
      <c r="B9" t="s">
        <v>38</v>
      </c>
      <c r="C9" s="12">
        <v>15</v>
      </c>
      <c r="D9" s="8">
        <v>0.51</v>
      </c>
      <c r="E9" s="12">
        <v>1</v>
      </c>
      <c r="F9" s="8">
        <v>0.06</v>
      </c>
      <c r="G9" s="12">
        <v>14</v>
      </c>
      <c r="H9" s="8">
        <v>1.22</v>
      </c>
      <c r="I9" s="12">
        <v>0</v>
      </c>
    </row>
    <row r="10" spans="2:9" ht="15" customHeight="1" x14ac:dyDescent="0.2">
      <c r="B10" t="s">
        <v>39</v>
      </c>
      <c r="C10" s="12">
        <v>13</v>
      </c>
      <c r="D10" s="8">
        <v>0.44</v>
      </c>
      <c r="E10" s="12">
        <v>4</v>
      </c>
      <c r="F10" s="8">
        <v>0.22</v>
      </c>
      <c r="G10" s="12">
        <v>9</v>
      </c>
      <c r="H10" s="8">
        <v>0.78</v>
      </c>
      <c r="I10" s="12">
        <v>0</v>
      </c>
    </row>
    <row r="11" spans="2:9" ht="15" customHeight="1" x14ac:dyDescent="0.2">
      <c r="B11" t="s">
        <v>40</v>
      </c>
      <c r="C11" s="12">
        <v>719</v>
      </c>
      <c r="D11" s="8">
        <v>24.31</v>
      </c>
      <c r="E11" s="12">
        <v>352</v>
      </c>
      <c r="F11" s="8">
        <v>19.68</v>
      </c>
      <c r="G11" s="12">
        <v>365</v>
      </c>
      <c r="H11" s="8">
        <v>31.79</v>
      </c>
      <c r="I11" s="12">
        <v>2</v>
      </c>
    </row>
    <row r="12" spans="2:9" ht="15" customHeight="1" x14ac:dyDescent="0.2">
      <c r="B12" t="s">
        <v>41</v>
      </c>
      <c r="C12" s="12">
        <v>25</v>
      </c>
      <c r="D12" s="8">
        <v>0.85</v>
      </c>
      <c r="E12" s="12">
        <v>8</v>
      </c>
      <c r="F12" s="8">
        <v>0.45</v>
      </c>
      <c r="G12" s="12">
        <v>16</v>
      </c>
      <c r="H12" s="8">
        <v>1.39</v>
      </c>
      <c r="I12" s="12">
        <v>1</v>
      </c>
    </row>
    <row r="13" spans="2:9" ht="15" customHeight="1" x14ac:dyDescent="0.2">
      <c r="B13" t="s">
        <v>42</v>
      </c>
      <c r="C13" s="12">
        <v>293</v>
      </c>
      <c r="D13" s="8">
        <v>9.91</v>
      </c>
      <c r="E13" s="12">
        <v>199</v>
      </c>
      <c r="F13" s="8">
        <v>11.12</v>
      </c>
      <c r="G13" s="12">
        <v>93</v>
      </c>
      <c r="H13" s="8">
        <v>8.1</v>
      </c>
      <c r="I13" s="12">
        <v>0</v>
      </c>
    </row>
    <row r="14" spans="2:9" ht="15" customHeight="1" x14ac:dyDescent="0.2">
      <c r="B14" t="s">
        <v>43</v>
      </c>
      <c r="C14" s="12">
        <v>118</v>
      </c>
      <c r="D14" s="8">
        <v>3.99</v>
      </c>
      <c r="E14" s="12">
        <v>65</v>
      </c>
      <c r="F14" s="8">
        <v>3.63</v>
      </c>
      <c r="G14" s="12">
        <v>50</v>
      </c>
      <c r="H14" s="8">
        <v>4.3600000000000003</v>
      </c>
      <c r="I14" s="12">
        <v>0</v>
      </c>
    </row>
    <row r="15" spans="2:9" ht="15" customHeight="1" x14ac:dyDescent="0.2">
      <c r="B15" t="s">
        <v>44</v>
      </c>
      <c r="C15" s="12">
        <v>450</v>
      </c>
      <c r="D15" s="8">
        <v>15.21</v>
      </c>
      <c r="E15" s="12">
        <v>374</v>
      </c>
      <c r="F15" s="8">
        <v>20.91</v>
      </c>
      <c r="G15" s="12">
        <v>76</v>
      </c>
      <c r="H15" s="8">
        <v>6.62</v>
      </c>
      <c r="I15" s="12">
        <v>0</v>
      </c>
    </row>
    <row r="16" spans="2:9" ht="15" customHeight="1" x14ac:dyDescent="0.2">
      <c r="B16" t="s">
        <v>45</v>
      </c>
      <c r="C16" s="12">
        <v>476</v>
      </c>
      <c r="D16" s="8">
        <v>16.09</v>
      </c>
      <c r="E16" s="12">
        <v>407</v>
      </c>
      <c r="F16" s="8">
        <v>22.75</v>
      </c>
      <c r="G16" s="12">
        <v>68</v>
      </c>
      <c r="H16" s="8">
        <v>5.92</v>
      </c>
      <c r="I16" s="12">
        <v>0</v>
      </c>
    </row>
    <row r="17" spans="2:9" ht="15" customHeight="1" x14ac:dyDescent="0.2">
      <c r="B17" t="s">
        <v>46</v>
      </c>
      <c r="C17" s="12">
        <v>69</v>
      </c>
      <c r="D17" s="8">
        <v>2.33</v>
      </c>
      <c r="E17" s="12">
        <v>45</v>
      </c>
      <c r="F17" s="8">
        <v>2.52</v>
      </c>
      <c r="G17" s="12">
        <v>15</v>
      </c>
      <c r="H17" s="8">
        <v>1.31</v>
      </c>
      <c r="I17" s="12">
        <v>1</v>
      </c>
    </row>
    <row r="18" spans="2:9" ht="15" customHeight="1" x14ac:dyDescent="0.2">
      <c r="B18" t="s">
        <v>47</v>
      </c>
      <c r="C18" s="12">
        <v>141</v>
      </c>
      <c r="D18" s="8">
        <v>4.7699999999999996</v>
      </c>
      <c r="E18" s="12">
        <v>56</v>
      </c>
      <c r="F18" s="8">
        <v>3.13</v>
      </c>
      <c r="G18" s="12">
        <v>85</v>
      </c>
      <c r="H18" s="8">
        <v>7.4</v>
      </c>
      <c r="I18" s="12">
        <v>0</v>
      </c>
    </row>
    <row r="19" spans="2:9" ht="15" customHeight="1" x14ac:dyDescent="0.2">
      <c r="B19" t="s">
        <v>48</v>
      </c>
      <c r="C19" s="12">
        <v>92</v>
      </c>
      <c r="D19" s="8">
        <v>3.11</v>
      </c>
      <c r="E19" s="12">
        <v>38</v>
      </c>
      <c r="F19" s="8">
        <v>2.12</v>
      </c>
      <c r="G19" s="12">
        <v>51</v>
      </c>
      <c r="H19" s="8">
        <v>4.4400000000000004</v>
      </c>
      <c r="I19" s="12">
        <v>3</v>
      </c>
    </row>
    <row r="20" spans="2:9" ht="15" customHeight="1" x14ac:dyDescent="0.2">
      <c r="B20" s="9" t="s">
        <v>217</v>
      </c>
      <c r="C20" s="12">
        <f>SUM(LTBL_03215[総数／事業所数])</f>
        <v>2958</v>
      </c>
      <c r="E20" s="12">
        <f>SUBTOTAL(109,LTBL_03215[個人／事業所数])</f>
        <v>1789</v>
      </c>
      <c r="G20" s="12">
        <f>SUBTOTAL(109,LTBL_03215[法人／事業所数])</f>
        <v>1148</v>
      </c>
      <c r="I20" s="12">
        <f>SUBTOTAL(109,LTBL_03215[法人以外の団体／事業所数])</f>
        <v>7</v>
      </c>
    </row>
    <row r="21" spans="2:9" ht="15" customHeight="1" x14ac:dyDescent="0.2">
      <c r="E21" s="11">
        <f>LTBL_03215[[#Totals],[個人／事業所数]]/LTBL_03215[[#Totals],[総数／事業所数]]</f>
        <v>0.60480054090601754</v>
      </c>
      <c r="G21" s="11">
        <f>LTBL_03215[[#Totals],[法人／事業所数]]/LTBL_03215[[#Totals],[総数／事業所数]]</f>
        <v>0.38810006761325222</v>
      </c>
      <c r="I21" s="11">
        <f>LTBL_03215[[#Totals],[法人以外の団体／事業所数]]/LTBL_03215[[#Totals],[総数／事業所数]]</f>
        <v>2.3664638269100743E-3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416</v>
      </c>
      <c r="D24" s="8">
        <v>14.06</v>
      </c>
      <c r="E24" s="12">
        <v>383</v>
      </c>
      <c r="F24" s="8">
        <v>21.41</v>
      </c>
      <c r="G24" s="12">
        <v>33</v>
      </c>
      <c r="H24" s="8">
        <v>2.87</v>
      </c>
      <c r="I24" s="12">
        <v>0</v>
      </c>
    </row>
    <row r="25" spans="2:9" ht="15" customHeight="1" x14ac:dyDescent="0.2">
      <c r="B25" t="s">
        <v>70</v>
      </c>
      <c r="C25" s="12">
        <v>405</v>
      </c>
      <c r="D25" s="8">
        <v>13.69</v>
      </c>
      <c r="E25" s="12">
        <v>362</v>
      </c>
      <c r="F25" s="8">
        <v>20.23</v>
      </c>
      <c r="G25" s="12">
        <v>43</v>
      </c>
      <c r="H25" s="8">
        <v>3.75</v>
      </c>
      <c r="I25" s="12">
        <v>0</v>
      </c>
    </row>
    <row r="26" spans="2:9" ht="15" customHeight="1" x14ac:dyDescent="0.2">
      <c r="B26" t="s">
        <v>67</v>
      </c>
      <c r="C26" s="12">
        <v>251</v>
      </c>
      <c r="D26" s="8">
        <v>8.49</v>
      </c>
      <c r="E26" s="12">
        <v>195</v>
      </c>
      <c r="F26" s="8">
        <v>10.9</v>
      </c>
      <c r="G26" s="12">
        <v>55</v>
      </c>
      <c r="H26" s="8">
        <v>4.79</v>
      </c>
      <c r="I26" s="12">
        <v>0</v>
      </c>
    </row>
    <row r="27" spans="2:9" ht="15" customHeight="1" x14ac:dyDescent="0.2">
      <c r="B27" t="s">
        <v>66</v>
      </c>
      <c r="C27" s="12">
        <v>205</v>
      </c>
      <c r="D27" s="8">
        <v>6.93</v>
      </c>
      <c r="E27" s="12">
        <v>105</v>
      </c>
      <c r="F27" s="8">
        <v>5.87</v>
      </c>
      <c r="G27" s="12">
        <v>100</v>
      </c>
      <c r="H27" s="8">
        <v>8.7100000000000009</v>
      </c>
      <c r="I27" s="12">
        <v>0</v>
      </c>
    </row>
    <row r="28" spans="2:9" ht="15" customHeight="1" x14ac:dyDescent="0.2">
      <c r="B28" t="s">
        <v>64</v>
      </c>
      <c r="C28" s="12">
        <v>161</v>
      </c>
      <c r="D28" s="8">
        <v>5.44</v>
      </c>
      <c r="E28" s="12">
        <v>116</v>
      </c>
      <c r="F28" s="8">
        <v>6.48</v>
      </c>
      <c r="G28" s="12">
        <v>43</v>
      </c>
      <c r="H28" s="8">
        <v>3.75</v>
      </c>
      <c r="I28" s="12">
        <v>2</v>
      </c>
    </row>
    <row r="29" spans="2:9" ht="15" customHeight="1" x14ac:dyDescent="0.2">
      <c r="B29" t="s">
        <v>57</v>
      </c>
      <c r="C29" s="12">
        <v>129</v>
      </c>
      <c r="D29" s="8">
        <v>4.3600000000000003</v>
      </c>
      <c r="E29" s="12">
        <v>30</v>
      </c>
      <c r="F29" s="8">
        <v>1.68</v>
      </c>
      <c r="G29" s="12">
        <v>99</v>
      </c>
      <c r="H29" s="8">
        <v>8.6199999999999992</v>
      </c>
      <c r="I29" s="12">
        <v>0</v>
      </c>
    </row>
    <row r="30" spans="2:9" ht="15" customHeight="1" x14ac:dyDescent="0.2">
      <c r="B30" t="s">
        <v>58</v>
      </c>
      <c r="C30" s="12">
        <v>119</v>
      </c>
      <c r="D30" s="8">
        <v>4.0199999999999996</v>
      </c>
      <c r="E30" s="12">
        <v>68</v>
      </c>
      <c r="F30" s="8">
        <v>3.8</v>
      </c>
      <c r="G30" s="12">
        <v>51</v>
      </c>
      <c r="H30" s="8">
        <v>4.4400000000000004</v>
      </c>
      <c r="I30" s="12">
        <v>0</v>
      </c>
    </row>
    <row r="31" spans="2:9" ht="15" customHeight="1" x14ac:dyDescent="0.2">
      <c r="B31" t="s">
        <v>65</v>
      </c>
      <c r="C31" s="12">
        <v>105</v>
      </c>
      <c r="D31" s="8">
        <v>3.55</v>
      </c>
      <c r="E31" s="12">
        <v>63</v>
      </c>
      <c r="F31" s="8">
        <v>3.52</v>
      </c>
      <c r="G31" s="12">
        <v>42</v>
      </c>
      <c r="H31" s="8">
        <v>3.66</v>
      </c>
      <c r="I31" s="12">
        <v>0</v>
      </c>
    </row>
    <row r="32" spans="2:9" ht="15" customHeight="1" x14ac:dyDescent="0.2">
      <c r="B32" t="s">
        <v>63</v>
      </c>
      <c r="C32" s="12">
        <v>77</v>
      </c>
      <c r="D32" s="8">
        <v>2.6</v>
      </c>
      <c r="E32" s="12">
        <v>34</v>
      </c>
      <c r="F32" s="8">
        <v>1.9</v>
      </c>
      <c r="G32" s="12">
        <v>43</v>
      </c>
      <c r="H32" s="8">
        <v>3.75</v>
      </c>
      <c r="I32" s="12">
        <v>0</v>
      </c>
    </row>
    <row r="33" spans="2:9" ht="15" customHeight="1" x14ac:dyDescent="0.2">
      <c r="B33" t="s">
        <v>75</v>
      </c>
      <c r="C33" s="12">
        <v>75</v>
      </c>
      <c r="D33" s="8">
        <v>2.54</v>
      </c>
      <c r="E33" s="12">
        <v>0</v>
      </c>
      <c r="F33" s="8">
        <v>0</v>
      </c>
      <c r="G33" s="12">
        <v>75</v>
      </c>
      <c r="H33" s="8">
        <v>6.53</v>
      </c>
      <c r="I33" s="12">
        <v>0</v>
      </c>
    </row>
    <row r="34" spans="2:9" ht="15" customHeight="1" x14ac:dyDescent="0.2">
      <c r="B34" t="s">
        <v>59</v>
      </c>
      <c r="C34" s="12">
        <v>74</v>
      </c>
      <c r="D34" s="8">
        <v>2.5</v>
      </c>
      <c r="E34" s="12">
        <v>20</v>
      </c>
      <c r="F34" s="8">
        <v>1.1200000000000001</v>
      </c>
      <c r="G34" s="12">
        <v>54</v>
      </c>
      <c r="H34" s="8">
        <v>4.7</v>
      </c>
      <c r="I34" s="12">
        <v>0</v>
      </c>
    </row>
    <row r="35" spans="2:9" ht="15" customHeight="1" x14ac:dyDescent="0.2">
      <c r="B35" t="s">
        <v>73</v>
      </c>
      <c r="C35" s="12">
        <v>69</v>
      </c>
      <c r="D35" s="8">
        <v>2.33</v>
      </c>
      <c r="E35" s="12">
        <v>45</v>
      </c>
      <c r="F35" s="8">
        <v>2.52</v>
      </c>
      <c r="G35" s="12">
        <v>15</v>
      </c>
      <c r="H35" s="8">
        <v>1.31</v>
      </c>
      <c r="I35" s="12">
        <v>1</v>
      </c>
    </row>
    <row r="36" spans="2:9" ht="15" customHeight="1" x14ac:dyDescent="0.2">
      <c r="B36" t="s">
        <v>74</v>
      </c>
      <c r="C36" s="12">
        <v>66</v>
      </c>
      <c r="D36" s="8">
        <v>2.23</v>
      </c>
      <c r="E36" s="12">
        <v>56</v>
      </c>
      <c r="F36" s="8">
        <v>3.13</v>
      </c>
      <c r="G36" s="12">
        <v>10</v>
      </c>
      <c r="H36" s="8">
        <v>0.87</v>
      </c>
      <c r="I36" s="12">
        <v>0</v>
      </c>
    </row>
    <row r="37" spans="2:9" ht="15" customHeight="1" x14ac:dyDescent="0.2">
      <c r="B37" t="s">
        <v>69</v>
      </c>
      <c r="C37" s="12">
        <v>63</v>
      </c>
      <c r="D37" s="8">
        <v>2.13</v>
      </c>
      <c r="E37" s="12">
        <v>24</v>
      </c>
      <c r="F37" s="8">
        <v>1.34</v>
      </c>
      <c r="G37" s="12">
        <v>37</v>
      </c>
      <c r="H37" s="8">
        <v>3.22</v>
      </c>
      <c r="I37" s="12">
        <v>0</v>
      </c>
    </row>
    <row r="38" spans="2:9" ht="15" customHeight="1" x14ac:dyDescent="0.2">
      <c r="B38" t="s">
        <v>68</v>
      </c>
      <c r="C38" s="12">
        <v>54</v>
      </c>
      <c r="D38" s="8">
        <v>1.83</v>
      </c>
      <c r="E38" s="12">
        <v>41</v>
      </c>
      <c r="F38" s="8">
        <v>2.29</v>
      </c>
      <c r="G38" s="12">
        <v>13</v>
      </c>
      <c r="H38" s="8">
        <v>1.1299999999999999</v>
      </c>
      <c r="I38" s="12">
        <v>0</v>
      </c>
    </row>
    <row r="39" spans="2:9" ht="15" customHeight="1" x14ac:dyDescent="0.2">
      <c r="B39" t="s">
        <v>62</v>
      </c>
      <c r="C39" s="12">
        <v>50</v>
      </c>
      <c r="D39" s="8">
        <v>1.69</v>
      </c>
      <c r="E39" s="12">
        <v>5</v>
      </c>
      <c r="F39" s="8">
        <v>0.28000000000000003</v>
      </c>
      <c r="G39" s="12">
        <v>45</v>
      </c>
      <c r="H39" s="8">
        <v>3.92</v>
      </c>
      <c r="I39" s="12">
        <v>0</v>
      </c>
    </row>
    <row r="40" spans="2:9" ht="15" customHeight="1" x14ac:dyDescent="0.2">
      <c r="B40" t="s">
        <v>61</v>
      </c>
      <c r="C40" s="12">
        <v>41</v>
      </c>
      <c r="D40" s="8">
        <v>1.39</v>
      </c>
      <c r="E40" s="12">
        <v>9</v>
      </c>
      <c r="F40" s="8">
        <v>0.5</v>
      </c>
      <c r="G40" s="12">
        <v>32</v>
      </c>
      <c r="H40" s="8">
        <v>2.79</v>
      </c>
      <c r="I40" s="12">
        <v>0</v>
      </c>
    </row>
    <row r="41" spans="2:9" ht="15" customHeight="1" x14ac:dyDescent="0.2">
      <c r="B41" t="s">
        <v>91</v>
      </c>
      <c r="C41" s="12">
        <v>38</v>
      </c>
      <c r="D41" s="8">
        <v>1.28</v>
      </c>
      <c r="E41" s="12">
        <v>26</v>
      </c>
      <c r="F41" s="8">
        <v>1.45</v>
      </c>
      <c r="G41" s="12">
        <v>12</v>
      </c>
      <c r="H41" s="8">
        <v>1.05</v>
      </c>
      <c r="I41" s="12">
        <v>0</v>
      </c>
    </row>
    <row r="42" spans="2:9" ht="15" customHeight="1" x14ac:dyDescent="0.2">
      <c r="B42" t="s">
        <v>77</v>
      </c>
      <c r="C42" s="12">
        <v>35</v>
      </c>
      <c r="D42" s="8">
        <v>1.18</v>
      </c>
      <c r="E42" s="12">
        <v>6</v>
      </c>
      <c r="F42" s="8">
        <v>0.34</v>
      </c>
      <c r="G42" s="12">
        <v>29</v>
      </c>
      <c r="H42" s="8">
        <v>2.5299999999999998</v>
      </c>
      <c r="I42" s="12">
        <v>0</v>
      </c>
    </row>
    <row r="43" spans="2:9" ht="15" customHeight="1" x14ac:dyDescent="0.2">
      <c r="B43" t="s">
        <v>76</v>
      </c>
      <c r="C43" s="12">
        <v>35</v>
      </c>
      <c r="D43" s="8">
        <v>1.18</v>
      </c>
      <c r="E43" s="12">
        <v>25</v>
      </c>
      <c r="F43" s="8">
        <v>1.4</v>
      </c>
      <c r="G43" s="12">
        <v>9</v>
      </c>
      <c r="H43" s="8">
        <v>0.78</v>
      </c>
      <c r="I43" s="12">
        <v>1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132</v>
      </c>
      <c r="C47" s="12">
        <v>196</v>
      </c>
      <c r="D47" s="8">
        <v>6.63</v>
      </c>
      <c r="E47" s="12">
        <v>185</v>
      </c>
      <c r="F47" s="8">
        <v>10.34</v>
      </c>
      <c r="G47" s="12">
        <v>11</v>
      </c>
      <c r="H47" s="8">
        <v>0.96</v>
      </c>
      <c r="I47" s="12">
        <v>0</v>
      </c>
    </row>
    <row r="48" spans="2:9" ht="15" customHeight="1" x14ac:dyDescent="0.2">
      <c r="B48" t="s">
        <v>124</v>
      </c>
      <c r="C48" s="12">
        <v>184</v>
      </c>
      <c r="D48" s="8">
        <v>6.22</v>
      </c>
      <c r="E48" s="12">
        <v>164</v>
      </c>
      <c r="F48" s="8">
        <v>9.17</v>
      </c>
      <c r="G48" s="12">
        <v>19</v>
      </c>
      <c r="H48" s="8">
        <v>1.66</v>
      </c>
      <c r="I48" s="12">
        <v>0</v>
      </c>
    </row>
    <row r="49" spans="2:9" ht="15" customHeight="1" x14ac:dyDescent="0.2">
      <c r="B49" t="s">
        <v>131</v>
      </c>
      <c r="C49" s="12">
        <v>160</v>
      </c>
      <c r="D49" s="8">
        <v>5.41</v>
      </c>
      <c r="E49" s="12">
        <v>156</v>
      </c>
      <c r="F49" s="8">
        <v>8.7200000000000006</v>
      </c>
      <c r="G49" s="12">
        <v>4</v>
      </c>
      <c r="H49" s="8">
        <v>0.35</v>
      </c>
      <c r="I49" s="12">
        <v>0</v>
      </c>
    </row>
    <row r="50" spans="2:9" ht="15" customHeight="1" x14ac:dyDescent="0.2">
      <c r="B50" t="s">
        <v>129</v>
      </c>
      <c r="C50" s="12">
        <v>135</v>
      </c>
      <c r="D50" s="8">
        <v>4.5599999999999996</v>
      </c>
      <c r="E50" s="12">
        <v>127</v>
      </c>
      <c r="F50" s="8">
        <v>7.1</v>
      </c>
      <c r="G50" s="12">
        <v>8</v>
      </c>
      <c r="H50" s="8">
        <v>0.7</v>
      </c>
      <c r="I50" s="12">
        <v>0</v>
      </c>
    </row>
    <row r="51" spans="2:9" ht="15" customHeight="1" x14ac:dyDescent="0.2">
      <c r="B51" t="s">
        <v>128</v>
      </c>
      <c r="C51" s="12">
        <v>77</v>
      </c>
      <c r="D51" s="8">
        <v>2.6</v>
      </c>
      <c r="E51" s="12">
        <v>71</v>
      </c>
      <c r="F51" s="8">
        <v>3.97</v>
      </c>
      <c r="G51" s="12">
        <v>6</v>
      </c>
      <c r="H51" s="8">
        <v>0.52</v>
      </c>
      <c r="I51" s="12">
        <v>0</v>
      </c>
    </row>
    <row r="52" spans="2:9" ht="15" customHeight="1" x14ac:dyDescent="0.2">
      <c r="B52" t="s">
        <v>127</v>
      </c>
      <c r="C52" s="12">
        <v>71</v>
      </c>
      <c r="D52" s="8">
        <v>2.4</v>
      </c>
      <c r="E52" s="12">
        <v>61</v>
      </c>
      <c r="F52" s="8">
        <v>3.41</v>
      </c>
      <c r="G52" s="12">
        <v>10</v>
      </c>
      <c r="H52" s="8">
        <v>0.87</v>
      </c>
      <c r="I52" s="12">
        <v>0</v>
      </c>
    </row>
    <row r="53" spans="2:9" ht="15" customHeight="1" x14ac:dyDescent="0.2">
      <c r="B53" t="s">
        <v>120</v>
      </c>
      <c r="C53" s="12">
        <v>54</v>
      </c>
      <c r="D53" s="8">
        <v>1.83</v>
      </c>
      <c r="E53" s="12">
        <v>27</v>
      </c>
      <c r="F53" s="8">
        <v>1.51</v>
      </c>
      <c r="G53" s="12">
        <v>27</v>
      </c>
      <c r="H53" s="8">
        <v>2.35</v>
      </c>
      <c r="I53" s="12">
        <v>0</v>
      </c>
    </row>
    <row r="54" spans="2:9" ht="15" customHeight="1" x14ac:dyDescent="0.2">
      <c r="B54" t="s">
        <v>122</v>
      </c>
      <c r="C54" s="12">
        <v>52</v>
      </c>
      <c r="D54" s="8">
        <v>1.76</v>
      </c>
      <c r="E54" s="12">
        <v>34</v>
      </c>
      <c r="F54" s="8">
        <v>1.9</v>
      </c>
      <c r="G54" s="12">
        <v>18</v>
      </c>
      <c r="H54" s="8">
        <v>1.57</v>
      </c>
      <c r="I54" s="12">
        <v>0</v>
      </c>
    </row>
    <row r="55" spans="2:9" ht="15" customHeight="1" x14ac:dyDescent="0.2">
      <c r="B55" t="s">
        <v>119</v>
      </c>
      <c r="C55" s="12">
        <v>51</v>
      </c>
      <c r="D55" s="8">
        <v>1.72</v>
      </c>
      <c r="E55" s="12">
        <v>39</v>
      </c>
      <c r="F55" s="8">
        <v>2.1800000000000002</v>
      </c>
      <c r="G55" s="12">
        <v>11</v>
      </c>
      <c r="H55" s="8">
        <v>0.96</v>
      </c>
      <c r="I55" s="12">
        <v>1</v>
      </c>
    </row>
    <row r="56" spans="2:9" ht="15" customHeight="1" x14ac:dyDescent="0.2">
      <c r="B56" t="s">
        <v>126</v>
      </c>
      <c r="C56" s="12">
        <v>50</v>
      </c>
      <c r="D56" s="8">
        <v>1.69</v>
      </c>
      <c r="E56" s="12">
        <v>41</v>
      </c>
      <c r="F56" s="8">
        <v>2.29</v>
      </c>
      <c r="G56" s="12">
        <v>9</v>
      </c>
      <c r="H56" s="8">
        <v>0.78</v>
      </c>
      <c r="I56" s="12">
        <v>0</v>
      </c>
    </row>
    <row r="57" spans="2:9" ht="15" customHeight="1" x14ac:dyDescent="0.2">
      <c r="B57" t="s">
        <v>130</v>
      </c>
      <c r="C57" s="12">
        <v>50</v>
      </c>
      <c r="D57" s="8">
        <v>1.69</v>
      </c>
      <c r="E57" s="12">
        <v>36</v>
      </c>
      <c r="F57" s="8">
        <v>2.0099999999999998</v>
      </c>
      <c r="G57" s="12">
        <v>14</v>
      </c>
      <c r="H57" s="8">
        <v>1.22</v>
      </c>
      <c r="I57" s="12">
        <v>0</v>
      </c>
    </row>
    <row r="58" spans="2:9" ht="15" customHeight="1" x14ac:dyDescent="0.2">
      <c r="B58" t="s">
        <v>115</v>
      </c>
      <c r="C58" s="12">
        <v>47</v>
      </c>
      <c r="D58" s="8">
        <v>1.59</v>
      </c>
      <c r="E58" s="12">
        <v>8</v>
      </c>
      <c r="F58" s="8">
        <v>0.45</v>
      </c>
      <c r="G58" s="12">
        <v>39</v>
      </c>
      <c r="H58" s="8">
        <v>3.4</v>
      </c>
      <c r="I58" s="12">
        <v>0</v>
      </c>
    </row>
    <row r="59" spans="2:9" ht="15" customHeight="1" x14ac:dyDescent="0.2">
      <c r="B59" t="s">
        <v>134</v>
      </c>
      <c r="C59" s="12">
        <v>47</v>
      </c>
      <c r="D59" s="8">
        <v>1.59</v>
      </c>
      <c r="E59" s="12">
        <v>41</v>
      </c>
      <c r="F59" s="8">
        <v>2.29</v>
      </c>
      <c r="G59" s="12">
        <v>6</v>
      </c>
      <c r="H59" s="8">
        <v>0.52</v>
      </c>
      <c r="I59" s="12">
        <v>0</v>
      </c>
    </row>
    <row r="60" spans="2:9" ht="15" customHeight="1" x14ac:dyDescent="0.2">
      <c r="B60" t="s">
        <v>125</v>
      </c>
      <c r="C60" s="12">
        <v>45</v>
      </c>
      <c r="D60" s="8">
        <v>1.52</v>
      </c>
      <c r="E60" s="12">
        <v>13</v>
      </c>
      <c r="F60" s="8">
        <v>0.73</v>
      </c>
      <c r="G60" s="12">
        <v>30</v>
      </c>
      <c r="H60" s="8">
        <v>2.61</v>
      </c>
      <c r="I60" s="12">
        <v>0</v>
      </c>
    </row>
    <row r="61" spans="2:9" ht="15" customHeight="1" x14ac:dyDescent="0.2">
      <c r="B61" t="s">
        <v>118</v>
      </c>
      <c r="C61" s="12">
        <v>41</v>
      </c>
      <c r="D61" s="8">
        <v>1.39</v>
      </c>
      <c r="E61" s="12">
        <v>28</v>
      </c>
      <c r="F61" s="8">
        <v>1.57</v>
      </c>
      <c r="G61" s="12">
        <v>13</v>
      </c>
      <c r="H61" s="8">
        <v>1.1299999999999999</v>
      </c>
      <c r="I61" s="12">
        <v>0</v>
      </c>
    </row>
    <row r="62" spans="2:9" ht="15" customHeight="1" x14ac:dyDescent="0.2">
      <c r="B62" t="s">
        <v>123</v>
      </c>
      <c r="C62" s="12">
        <v>41</v>
      </c>
      <c r="D62" s="8">
        <v>1.39</v>
      </c>
      <c r="E62" s="12">
        <v>16</v>
      </c>
      <c r="F62" s="8">
        <v>0.89</v>
      </c>
      <c r="G62" s="12">
        <v>25</v>
      </c>
      <c r="H62" s="8">
        <v>2.1800000000000002</v>
      </c>
      <c r="I62" s="12">
        <v>0</v>
      </c>
    </row>
    <row r="63" spans="2:9" ht="15" customHeight="1" x14ac:dyDescent="0.2">
      <c r="B63" t="s">
        <v>116</v>
      </c>
      <c r="C63" s="12">
        <v>39</v>
      </c>
      <c r="D63" s="8">
        <v>1.32</v>
      </c>
      <c r="E63" s="12">
        <v>13</v>
      </c>
      <c r="F63" s="8">
        <v>0.73</v>
      </c>
      <c r="G63" s="12">
        <v>26</v>
      </c>
      <c r="H63" s="8">
        <v>2.2599999999999998</v>
      </c>
      <c r="I63" s="12">
        <v>0</v>
      </c>
    </row>
    <row r="64" spans="2:9" ht="15" customHeight="1" x14ac:dyDescent="0.2">
      <c r="B64" t="s">
        <v>144</v>
      </c>
      <c r="C64" s="12">
        <v>39</v>
      </c>
      <c r="D64" s="8">
        <v>1.32</v>
      </c>
      <c r="E64" s="12">
        <v>30</v>
      </c>
      <c r="F64" s="8">
        <v>1.68</v>
      </c>
      <c r="G64" s="12">
        <v>9</v>
      </c>
      <c r="H64" s="8">
        <v>0.78</v>
      </c>
      <c r="I64" s="12">
        <v>0</v>
      </c>
    </row>
    <row r="65" spans="2:9" ht="15" customHeight="1" x14ac:dyDescent="0.2">
      <c r="B65" t="s">
        <v>121</v>
      </c>
      <c r="C65" s="12">
        <v>39</v>
      </c>
      <c r="D65" s="8">
        <v>1.32</v>
      </c>
      <c r="E65" s="12">
        <v>16</v>
      </c>
      <c r="F65" s="8">
        <v>0.89</v>
      </c>
      <c r="G65" s="12">
        <v>23</v>
      </c>
      <c r="H65" s="8">
        <v>2</v>
      </c>
      <c r="I65" s="12">
        <v>0</v>
      </c>
    </row>
    <row r="66" spans="2:9" ht="15" customHeight="1" x14ac:dyDescent="0.2">
      <c r="B66" t="s">
        <v>139</v>
      </c>
      <c r="C66" s="12">
        <v>37</v>
      </c>
      <c r="D66" s="8">
        <v>1.25</v>
      </c>
      <c r="E66" s="12">
        <v>22</v>
      </c>
      <c r="F66" s="8">
        <v>1.23</v>
      </c>
      <c r="G66" s="12">
        <v>15</v>
      </c>
      <c r="H66" s="8">
        <v>1.31</v>
      </c>
      <c r="I66" s="12">
        <v>0</v>
      </c>
    </row>
    <row r="68" spans="2:9" ht="15" customHeight="1" x14ac:dyDescent="0.2">
      <c r="B68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1F21-6944-4F12-B9A1-8CD0735AAED0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234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196</v>
      </c>
      <c r="D6" s="8">
        <v>23.59</v>
      </c>
      <c r="E6" s="12">
        <v>62</v>
      </c>
      <c r="F6" s="8">
        <v>15.42</v>
      </c>
      <c r="G6" s="12">
        <v>134</v>
      </c>
      <c r="H6" s="8">
        <v>31.83</v>
      </c>
      <c r="I6" s="12">
        <v>0</v>
      </c>
    </row>
    <row r="7" spans="2:9" ht="15" customHeight="1" x14ac:dyDescent="0.2">
      <c r="B7" t="s">
        <v>36</v>
      </c>
      <c r="C7" s="12">
        <v>61</v>
      </c>
      <c r="D7" s="8">
        <v>7.34</v>
      </c>
      <c r="E7" s="12">
        <v>23</v>
      </c>
      <c r="F7" s="8">
        <v>5.72</v>
      </c>
      <c r="G7" s="12">
        <v>37</v>
      </c>
      <c r="H7" s="8">
        <v>8.7899999999999991</v>
      </c>
      <c r="I7" s="12">
        <v>1</v>
      </c>
    </row>
    <row r="8" spans="2:9" ht="15" customHeight="1" x14ac:dyDescent="0.2">
      <c r="B8" t="s">
        <v>37</v>
      </c>
      <c r="C8" s="12">
        <v>1</v>
      </c>
      <c r="D8" s="8">
        <v>0.12</v>
      </c>
      <c r="E8" s="12">
        <v>0</v>
      </c>
      <c r="F8" s="8">
        <v>0</v>
      </c>
      <c r="G8" s="12">
        <v>1</v>
      </c>
      <c r="H8" s="8">
        <v>0.24</v>
      </c>
      <c r="I8" s="12">
        <v>0</v>
      </c>
    </row>
    <row r="9" spans="2:9" ht="15" customHeight="1" x14ac:dyDescent="0.2">
      <c r="B9" t="s">
        <v>38</v>
      </c>
      <c r="C9" s="12">
        <v>18</v>
      </c>
      <c r="D9" s="8">
        <v>2.17</v>
      </c>
      <c r="E9" s="12">
        <v>0</v>
      </c>
      <c r="F9" s="8">
        <v>0</v>
      </c>
      <c r="G9" s="12">
        <v>17</v>
      </c>
      <c r="H9" s="8">
        <v>4.04</v>
      </c>
      <c r="I9" s="12">
        <v>1</v>
      </c>
    </row>
    <row r="10" spans="2:9" ht="15" customHeight="1" x14ac:dyDescent="0.2">
      <c r="B10" t="s">
        <v>39</v>
      </c>
      <c r="C10" s="12">
        <v>8</v>
      </c>
      <c r="D10" s="8">
        <v>0.96</v>
      </c>
      <c r="E10" s="12">
        <v>4</v>
      </c>
      <c r="F10" s="8">
        <v>1</v>
      </c>
      <c r="G10" s="12">
        <v>4</v>
      </c>
      <c r="H10" s="8">
        <v>0.95</v>
      </c>
      <c r="I10" s="12">
        <v>0</v>
      </c>
    </row>
    <row r="11" spans="2:9" ht="15" customHeight="1" x14ac:dyDescent="0.2">
      <c r="B11" t="s">
        <v>40</v>
      </c>
      <c r="C11" s="12">
        <v>142</v>
      </c>
      <c r="D11" s="8">
        <v>17.09</v>
      </c>
      <c r="E11" s="12">
        <v>51</v>
      </c>
      <c r="F11" s="8">
        <v>12.69</v>
      </c>
      <c r="G11" s="12">
        <v>91</v>
      </c>
      <c r="H11" s="8">
        <v>21.62</v>
      </c>
      <c r="I11" s="12">
        <v>0</v>
      </c>
    </row>
    <row r="12" spans="2:9" ht="15" customHeight="1" x14ac:dyDescent="0.2">
      <c r="B12" t="s">
        <v>41</v>
      </c>
      <c r="C12" s="12">
        <v>9</v>
      </c>
      <c r="D12" s="8">
        <v>1.08</v>
      </c>
      <c r="E12" s="12">
        <v>3</v>
      </c>
      <c r="F12" s="8">
        <v>0.75</v>
      </c>
      <c r="G12" s="12">
        <v>6</v>
      </c>
      <c r="H12" s="8">
        <v>1.43</v>
      </c>
      <c r="I12" s="12">
        <v>0</v>
      </c>
    </row>
    <row r="13" spans="2:9" ht="15" customHeight="1" x14ac:dyDescent="0.2">
      <c r="B13" t="s">
        <v>42</v>
      </c>
      <c r="C13" s="12">
        <v>60</v>
      </c>
      <c r="D13" s="8">
        <v>7.22</v>
      </c>
      <c r="E13" s="12">
        <v>30</v>
      </c>
      <c r="F13" s="8">
        <v>7.46</v>
      </c>
      <c r="G13" s="12">
        <v>29</v>
      </c>
      <c r="H13" s="8">
        <v>6.89</v>
      </c>
      <c r="I13" s="12">
        <v>0</v>
      </c>
    </row>
    <row r="14" spans="2:9" ht="15" customHeight="1" x14ac:dyDescent="0.2">
      <c r="B14" t="s">
        <v>43</v>
      </c>
      <c r="C14" s="12">
        <v>46</v>
      </c>
      <c r="D14" s="8">
        <v>5.54</v>
      </c>
      <c r="E14" s="12">
        <v>28</v>
      </c>
      <c r="F14" s="8">
        <v>6.97</v>
      </c>
      <c r="G14" s="12">
        <v>16</v>
      </c>
      <c r="H14" s="8">
        <v>3.8</v>
      </c>
      <c r="I14" s="12">
        <v>0</v>
      </c>
    </row>
    <row r="15" spans="2:9" ht="15" customHeight="1" x14ac:dyDescent="0.2">
      <c r="B15" t="s">
        <v>44</v>
      </c>
      <c r="C15" s="12">
        <v>72</v>
      </c>
      <c r="D15" s="8">
        <v>8.66</v>
      </c>
      <c r="E15" s="12">
        <v>53</v>
      </c>
      <c r="F15" s="8">
        <v>13.18</v>
      </c>
      <c r="G15" s="12">
        <v>19</v>
      </c>
      <c r="H15" s="8">
        <v>4.51</v>
      </c>
      <c r="I15" s="12">
        <v>0</v>
      </c>
    </row>
    <row r="16" spans="2:9" ht="15" customHeight="1" x14ac:dyDescent="0.2">
      <c r="B16" t="s">
        <v>45</v>
      </c>
      <c r="C16" s="12">
        <v>103</v>
      </c>
      <c r="D16" s="8">
        <v>12.39</v>
      </c>
      <c r="E16" s="12">
        <v>86</v>
      </c>
      <c r="F16" s="8">
        <v>21.39</v>
      </c>
      <c r="G16" s="12">
        <v>17</v>
      </c>
      <c r="H16" s="8">
        <v>4.04</v>
      </c>
      <c r="I16" s="12">
        <v>0</v>
      </c>
    </row>
    <row r="17" spans="2:9" ht="15" customHeight="1" x14ac:dyDescent="0.2">
      <c r="B17" t="s">
        <v>46</v>
      </c>
      <c r="C17" s="12">
        <v>28</v>
      </c>
      <c r="D17" s="8">
        <v>3.37</v>
      </c>
      <c r="E17" s="12">
        <v>26</v>
      </c>
      <c r="F17" s="8">
        <v>6.47</v>
      </c>
      <c r="G17" s="12">
        <v>2</v>
      </c>
      <c r="H17" s="8">
        <v>0.48</v>
      </c>
      <c r="I17" s="12">
        <v>0</v>
      </c>
    </row>
    <row r="18" spans="2:9" ht="15" customHeight="1" x14ac:dyDescent="0.2">
      <c r="B18" t="s">
        <v>47</v>
      </c>
      <c r="C18" s="12">
        <v>42</v>
      </c>
      <c r="D18" s="8">
        <v>5.05</v>
      </c>
      <c r="E18" s="12">
        <v>17</v>
      </c>
      <c r="F18" s="8">
        <v>4.2300000000000004</v>
      </c>
      <c r="G18" s="12">
        <v>23</v>
      </c>
      <c r="H18" s="8">
        <v>5.46</v>
      </c>
      <c r="I18" s="12">
        <v>2</v>
      </c>
    </row>
    <row r="19" spans="2:9" ht="15" customHeight="1" x14ac:dyDescent="0.2">
      <c r="B19" t="s">
        <v>48</v>
      </c>
      <c r="C19" s="12">
        <v>45</v>
      </c>
      <c r="D19" s="8">
        <v>5.42</v>
      </c>
      <c r="E19" s="12">
        <v>19</v>
      </c>
      <c r="F19" s="8">
        <v>4.7300000000000004</v>
      </c>
      <c r="G19" s="12">
        <v>25</v>
      </c>
      <c r="H19" s="8">
        <v>5.94</v>
      </c>
      <c r="I19" s="12">
        <v>1</v>
      </c>
    </row>
    <row r="20" spans="2:9" ht="15" customHeight="1" x14ac:dyDescent="0.2">
      <c r="B20" s="9" t="s">
        <v>217</v>
      </c>
      <c r="C20" s="12">
        <f>SUM(LTBL_03216[総数／事業所数])</f>
        <v>831</v>
      </c>
      <c r="E20" s="12">
        <f>SUBTOTAL(109,LTBL_03216[個人／事業所数])</f>
        <v>402</v>
      </c>
      <c r="G20" s="12">
        <f>SUBTOTAL(109,LTBL_03216[法人／事業所数])</f>
        <v>421</v>
      </c>
      <c r="I20" s="12">
        <f>SUBTOTAL(109,LTBL_03216[法人以外の団体／事業所数])</f>
        <v>5</v>
      </c>
    </row>
    <row r="21" spans="2:9" ht="15" customHeight="1" x14ac:dyDescent="0.2">
      <c r="E21" s="11">
        <f>LTBL_03216[[#Totals],[個人／事業所数]]/LTBL_03216[[#Totals],[総数／事業所数]]</f>
        <v>0.48375451263537905</v>
      </c>
      <c r="G21" s="11">
        <f>LTBL_03216[[#Totals],[法人／事業所数]]/LTBL_03216[[#Totals],[総数／事業所数]]</f>
        <v>0.50661853188928996</v>
      </c>
      <c r="I21" s="11">
        <f>LTBL_03216[[#Totals],[法人以外の団体／事業所数]]/LTBL_03216[[#Totals],[総数／事業所数]]</f>
        <v>6.0168471720818293E-3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96</v>
      </c>
      <c r="D24" s="8">
        <v>11.55</v>
      </c>
      <c r="E24" s="12">
        <v>84</v>
      </c>
      <c r="F24" s="8">
        <v>20.9</v>
      </c>
      <c r="G24" s="12">
        <v>12</v>
      </c>
      <c r="H24" s="8">
        <v>2.85</v>
      </c>
      <c r="I24" s="12">
        <v>0</v>
      </c>
    </row>
    <row r="25" spans="2:9" ht="15" customHeight="1" x14ac:dyDescent="0.2">
      <c r="B25" t="s">
        <v>57</v>
      </c>
      <c r="C25" s="12">
        <v>71</v>
      </c>
      <c r="D25" s="8">
        <v>8.5399999999999991</v>
      </c>
      <c r="E25" s="12">
        <v>24</v>
      </c>
      <c r="F25" s="8">
        <v>5.97</v>
      </c>
      <c r="G25" s="12">
        <v>47</v>
      </c>
      <c r="H25" s="8">
        <v>11.16</v>
      </c>
      <c r="I25" s="12">
        <v>0</v>
      </c>
    </row>
    <row r="26" spans="2:9" ht="15" customHeight="1" x14ac:dyDescent="0.2">
      <c r="B26" t="s">
        <v>59</v>
      </c>
      <c r="C26" s="12">
        <v>64</v>
      </c>
      <c r="D26" s="8">
        <v>7.7</v>
      </c>
      <c r="E26" s="12">
        <v>17</v>
      </c>
      <c r="F26" s="8">
        <v>4.2300000000000004</v>
      </c>
      <c r="G26" s="12">
        <v>47</v>
      </c>
      <c r="H26" s="8">
        <v>11.16</v>
      </c>
      <c r="I26" s="12">
        <v>0</v>
      </c>
    </row>
    <row r="27" spans="2:9" ht="15" customHeight="1" x14ac:dyDescent="0.2">
      <c r="B27" t="s">
        <v>58</v>
      </c>
      <c r="C27" s="12">
        <v>61</v>
      </c>
      <c r="D27" s="8">
        <v>7.34</v>
      </c>
      <c r="E27" s="12">
        <v>21</v>
      </c>
      <c r="F27" s="8">
        <v>5.22</v>
      </c>
      <c r="G27" s="12">
        <v>40</v>
      </c>
      <c r="H27" s="8">
        <v>9.5</v>
      </c>
      <c r="I27" s="12">
        <v>0</v>
      </c>
    </row>
    <row r="28" spans="2:9" ht="15" customHeight="1" x14ac:dyDescent="0.2">
      <c r="B28" t="s">
        <v>70</v>
      </c>
      <c r="C28" s="12">
        <v>54</v>
      </c>
      <c r="D28" s="8">
        <v>6.5</v>
      </c>
      <c r="E28" s="12">
        <v>46</v>
      </c>
      <c r="F28" s="8">
        <v>11.44</v>
      </c>
      <c r="G28" s="12">
        <v>8</v>
      </c>
      <c r="H28" s="8">
        <v>1.9</v>
      </c>
      <c r="I28" s="12">
        <v>0</v>
      </c>
    </row>
    <row r="29" spans="2:9" ht="15" customHeight="1" x14ac:dyDescent="0.2">
      <c r="B29" t="s">
        <v>67</v>
      </c>
      <c r="C29" s="12">
        <v>48</v>
      </c>
      <c r="D29" s="8">
        <v>5.78</v>
      </c>
      <c r="E29" s="12">
        <v>30</v>
      </c>
      <c r="F29" s="8">
        <v>7.46</v>
      </c>
      <c r="G29" s="12">
        <v>17</v>
      </c>
      <c r="H29" s="8">
        <v>4.04</v>
      </c>
      <c r="I29" s="12">
        <v>0</v>
      </c>
    </row>
    <row r="30" spans="2:9" ht="15" customHeight="1" x14ac:dyDescent="0.2">
      <c r="B30" t="s">
        <v>65</v>
      </c>
      <c r="C30" s="12">
        <v>40</v>
      </c>
      <c r="D30" s="8">
        <v>4.8099999999999996</v>
      </c>
      <c r="E30" s="12">
        <v>20</v>
      </c>
      <c r="F30" s="8">
        <v>4.9800000000000004</v>
      </c>
      <c r="G30" s="12">
        <v>20</v>
      </c>
      <c r="H30" s="8">
        <v>4.75</v>
      </c>
      <c r="I30" s="12">
        <v>0</v>
      </c>
    </row>
    <row r="31" spans="2:9" ht="15" customHeight="1" x14ac:dyDescent="0.2">
      <c r="B31" t="s">
        <v>66</v>
      </c>
      <c r="C31" s="12">
        <v>28</v>
      </c>
      <c r="D31" s="8">
        <v>3.37</v>
      </c>
      <c r="E31" s="12">
        <v>12</v>
      </c>
      <c r="F31" s="8">
        <v>2.99</v>
      </c>
      <c r="G31" s="12">
        <v>16</v>
      </c>
      <c r="H31" s="8">
        <v>3.8</v>
      </c>
      <c r="I31" s="12">
        <v>0</v>
      </c>
    </row>
    <row r="32" spans="2:9" ht="15" customHeight="1" x14ac:dyDescent="0.2">
      <c r="B32" t="s">
        <v>73</v>
      </c>
      <c r="C32" s="12">
        <v>28</v>
      </c>
      <c r="D32" s="8">
        <v>3.37</v>
      </c>
      <c r="E32" s="12">
        <v>26</v>
      </c>
      <c r="F32" s="8">
        <v>6.47</v>
      </c>
      <c r="G32" s="12">
        <v>2</v>
      </c>
      <c r="H32" s="8">
        <v>0.48</v>
      </c>
      <c r="I32" s="12">
        <v>0</v>
      </c>
    </row>
    <row r="33" spans="2:9" ht="15" customHeight="1" x14ac:dyDescent="0.2">
      <c r="B33" t="s">
        <v>69</v>
      </c>
      <c r="C33" s="12">
        <v>24</v>
      </c>
      <c r="D33" s="8">
        <v>2.89</v>
      </c>
      <c r="E33" s="12">
        <v>13</v>
      </c>
      <c r="F33" s="8">
        <v>3.23</v>
      </c>
      <c r="G33" s="12">
        <v>9</v>
      </c>
      <c r="H33" s="8">
        <v>2.14</v>
      </c>
      <c r="I33" s="12">
        <v>0</v>
      </c>
    </row>
    <row r="34" spans="2:9" ht="15" customHeight="1" x14ac:dyDescent="0.2">
      <c r="B34" t="s">
        <v>75</v>
      </c>
      <c r="C34" s="12">
        <v>23</v>
      </c>
      <c r="D34" s="8">
        <v>2.77</v>
      </c>
      <c r="E34" s="12">
        <v>1</v>
      </c>
      <c r="F34" s="8">
        <v>0.25</v>
      </c>
      <c r="G34" s="12">
        <v>20</v>
      </c>
      <c r="H34" s="8">
        <v>4.75</v>
      </c>
      <c r="I34" s="12">
        <v>2</v>
      </c>
    </row>
    <row r="35" spans="2:9" ht="15" customHeight="1" x14ac:dyDescent="0.2">
      <c r="B35" t="s">
        <v>68</v>
      </c>
      <c r="C35" s="12">
        <v>19</v>
      </c>
      <c r="D35" s="8">
        <v>2.29</v>
      </c>
      <c r="E35" s="12">
        <v>15</v>
      </c>
      <c r="F35" s="8">
        <v>3.73</v>
      </c>
      <c r="G35" s="12">
        <v>4</v>
      </c>
      <c r="H35" s="8">
        <v>0.95</v>
      </c>
      <c r="I35" s="12">
        <v>0</v>
      </c>
    </row>
    <row r="36" spans="2:9" ht="15" customHeight="1" x14ac:dyDescent="0.2">
      <c r="B36" t="s">
        <v>74</v>
      </c>
      <c r="C36" s="12">
        <v>19</v>
      </c>
      <c r="D36" s="8">
        <v>2.29</v>
      </c>
      <c r="E36" s="12">
        <v>16</v>
      </c>
      <c r="F36" s="8">
        <v>3.98</v>
      </c>
      <c r="G36" s="12">
        <v>3</v>
      </c>
      <c r="H36" s="8">
        <v>0.71</v>
      </c>
      <c r="I36" s="12">
        <v>0</v>
      </c>
    </row>
    <row r="37" spans="2:9" ht="15" customHeight="1" x14ac:dyDescent="0.2">
      <c r="B37" t="s">
        <v>92</v>
      </c>
      <c r="C37" s="12">
        <v>16</v>
      </c>
      <c r="D37" s="8">
        <v>1.93</v>
      </c>
      <c r="E37" s="12">
        <v>7</v>
      </c>
      <c r="F37" s="8">
        <v>1.74</v>
      </c>
      <c r="G37" s="12">
        <v>9</v>
      </c>
      <c r="H37" s="8">
        <v>2.14</v>
      </c>
      <c r="I37" s="12">
        <v>0</v>
      </c>
    </row>
    <row r="38" spans="2:9" ht="15" customHeight="1" x14ac:dyDescent="0.2">
      <c r="B38" t="s">
        <v>79</v>
      </c>
      <c r="C38" s="12">
        <v>16</v>
      </c>
      <c r="D38" s="8">
        <v>1.93</v>
      </c>
      <c r="E38" s="12">
        <v>3</v>
      </c>
      <c r="F38" s="8">
        <v>0.75</v>
      </c>
      <c r="G38" s="12">
        <v>13</v>
      </c>
      <c r="H38" s="8">
        <v>3.09</v>
      </c>
      <c r="I38" s="12">
        <v>0</v>
      </c>
    </row>
    <row r="39" spans="2:9" ht="15" customHeight="1" x14ac:dyDescent="0.2">
      <c r="B39" t="s">
        <v>62</v>
      </c>
      <c r="C39" s="12">
        <v>15</v>
      </c>
      <c r="D39" s="8">
        <v>1.81</v>
      </c>
      <c r="E39" s="12">
        <v>3</v>
      </c>
      <c r="F39" s="8">
        <v>0.75</v>
      </c>
      <c r="G39" s="12">
        <v>12</v>
      </c>
      <c r="H39" s="8">
        <v>2.85</v>
      </c>
      <c r="I39" s="12">
        <v>0</v>
      </c>
    </row>
    <row r="40" spans="2:9" ht="15" customHeight="1" x14ac:dyDescent="0.2">
      <c r="B40" t="s">
        <v>76</v>
      </c>
      <c r="C40" s="12">
        <v>15</v>
      </c>
      <c r="D40" s="8">
        <v>1.81</v>
      </c>
      <c r="E40" s="12">
        <v>13</v>
      </c>
      <c r="F40" s="8">
        <v>3.23</v>
      </c>
      <c r="G40" s="12">
        <v>2</v>
      </c>
      <c r="H40" s="8">
        <v>0.48</v>
      </c>
      <c r="I40" s="12">
        <v>0</v>
      </c>
    </row>
    <row r="41" spans="2:9" ht="15" customHeight="1" x14ac:dyDescent="0.2">
      <c r="B41" t="s">
        <v>93</v>
      </c>
      <c r="C41" s="12">
        <v>14</v>
      </c>
      <c r="D41" s="8">
        <v>1.68</v>
      </c>
      <c r="E41" s="12">
        <v>0</v>
      </c>
      <c r="F41" s="8">
        <v>0</v>
      </c>
      <c r="G41" s="12">
        <v>14</v>
      </c>
      <c r="H41" s="8">
        <v>3.33</v>
      </c>
      <c r="I41" s="12">
        <v>0</v>
      </c>
    </row>
    <row r="42" spans="2:9" ht="15" customHeight="1" x14ac:dyDescent="0.2">
      <c r="B42" t="s">
        <v>64</v>
      </c>
      <c r="C42" s="12">
        <v>12</v>
      </c>
      <c r="D42" s="8">
        <v>1.44</v>
      </c>
      <c r="E42" s="12">
        <v>7</v>
      </c>
      <c r="F42" s="8">
        <v>1.74</v>
      </c>
      <c r="G42" s="12">
        <v>5</v>
      </c>
      <c r="H42" s="8">
        <v>1.19</v>
      </c>
      <c r="I42" s="12">
        <v>0</v>
      </c>
    </row>
    <row r="43" spans="2:9" ht="15" customHeight="1" x14ac:dyDescent="0.2">
      <c r="B43" t="s">
        <v>94</v>
      </c>
      <c r="C43" s="12">
        <v>11</v>
      </c>
      <c r="D43" s="8">
        <v>1.32</v>
      </c>
      <c r="E43" s="12">
        <v>2</v>
      </c>
      <c r="F43" s="8">
        <v>0.5</v>
      </c>
      <c r="G43" s="12">
        <v>9</v>
      </c>
      <c r="H43" s="8">
        <v>2.14</v>
      </c>
      <c r="I43" s="12">
        <v>0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132</v>
      </c>
      <c r="C47" s="12">
        <v>42</v>
      </c>
      <c r="D47" s="8">
        <v>5.05</v>
      </c>
      <c r="E47" s="12">
        <v>40</v>
      </c>
      <c r="F47" s="8">
        <v>9.9499999999999993</v>
      </c>
      <c r="G47" s="12">
        <v>2</v>
      </c>
      <c r="H47" s="8">
        <v>0.48</v>
      </c>
      <c r="I47" s="12">
        <v>0</v>
      </c>
    </row>
    <row r="48" spans="2:9" ht="15" customHeight="1" x14ac:dyDescent="0.2">
      <c r="B48" t="s">
        <v>131</v>
      </c>
      <c r="C48" s="12">
        <v>41</v>
      </c>
      <c r="D48" s="8">
        <v>4.93</v>
      </c>
      <c r="E48" s="12">
        <v>40</v>
      </c>
      <c r="F48" s="8">
        <v>9.9499999999999993</v>
      </c>
      <c r="G48" s="12">
        <v>1</v>
      </c>
      <c r="H48" s="8">
        <v>0.24</v>
      </c>
      <c r="I48" s="12">
        <v>0</v>
      </c>
    </row>
    <row r="49" spans="2:9" ht="15" customHeight="1" x14ac:dyDescent="0.2">
      <c r="B49" t="s">
        <v>117</v>
      </c>
      <c r="C49" s="12">
        <v>38</v>
      </c>
      <c r="D49" s="8">
        <v>4.57</v>
      </c>
      <c r="E49" s="12">
        <v>10</v>
      </c>
      <c r="F49" s="8">
        <v>2.4900000000000002</v>
      </c>
      <c r="G49" s="12">
        <v>28</v>
      </c>
      <c r="H49" s="8">
        <v>6.65</v>
      </c>
      <c r="I49" s="12">
        <v>0</v>
      </c>
    </row>
    <row r="50" spans="2:9" ht="15" customHeight="1" x14ac:dyDescent="0.2">
      <c r="B50" t="s">
        <v>124</v>
      </c>
      <c r="C50" s="12">
        <v>37</v>
      </c>
      <c r="D50" s="8">
        <v>4.45</v>
      </c>
      <c r="E50" s="12">
        <v>29</v>
      </c>
      <c r="F50" s="8">
        <v>7.21</v>
      </c>
      <c r="G50" s="12">
        <v>8</v>
      </c>
      <c r="H50" s="8">
        <v>1.9</v>
      </c>
      <c r="I50" s="12">
        <v>0</v>
      </c>
    </row>
    <row r="51" spans="2:9" ht="15" customHeight="1" x14ac:dyDescent="0.2">
      <c r="B51" t="s">
        <v>120</v>
      </c>
      <c r="C51" s="12">
        <v>29</v>
      </c>
      <c r="D51" s="8">
        <v>3.49</v>
      </c>
      <c r="E51" s="12">
        <v>14</v>
      </c>
      <c r="F51" s="8">
        <v>3.48</v>
      </c>
      <c r="G51" s="12">
        <v>15</v>
      </c>
      <c r="H51" s="8">
        <v>3.56</v>
      </c>
      <c r="I51" s="12">
        <v>0</v>
      </c>
    </row>
    <row r="52" spans="2:9" ht="15" customHeight="1" x14ac:dyDescent="0.2">
      <c r="B52" t="s">
        <v>116</v>
      </c>
      <c r="C52" s="12">
        <v>27</v>
      </c>
      <c r="D52" s="8">
        <v>3.25</v>
      </c>
      <c r="E52" s="12">
        <v>11</v>
      </c>
      <c r="F52" s="8">
        <v>2.74</v>
      </c>
      <c r="G52" s="12">
        <v>16</v>
      </c>
      <c r="H52" s="8">
        <v>3.8</v>
      </c>
      <c r="I52" s="12">
        <v>0</v>
      </c>
    </row>
    <row r="53" spans="2:9" ht="15" customHeight="1" x14ac:dyDescent="0.2">
      <c r="B53" t="s">
        <v>133</v>
      </c>
      <c r="C53" s="12">
        <v>20</v>
      </c>
      <c r="D53" s="8">
        <v>2.41</v>
      </c>
      <c r="E53" s="12">
        <v>20</v>
      </c>
      <c r="F53" s="8">
        <v>4.9800000000000004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115</v>
      </c>
      <c r="C54" s="12">
        <v>18</v>
      </c>
      <c r="D54" s="8">
        <v>2.17</v>
      </c>
      <c r="E54" s="12">
        <v>2</v>
      </c>
      <c r="F54" s="8">
        <v>0.5</v>
      </c>
      <c r="G54" s="12">
        <v>16</v>
      </c>
      <c r="H54" s="8">
        <v>3.8</v>
      </c>
      <c r="I54" s="12">
        <v>0</v>
      </c>
    </row>
    <row r="55" spans="2:9" ht="15" customHeight="1" x14ac:dyDescent="0.2">
      <c r="B55" t="s">
        <v>155</v>
      </c>
      <c r="C55" s="12">
        <v>16</v>
      </c>
      <c r="D55" s="8">
        <v>1.93</v>
      </c>
      <c r="E55" s="12">
        <v>3</v>
      </c>
      <c r="F55" s="8">
        <v>0.75</v>
      </c>
      <c r="G55" s="12">
        <v>13</v>
      </c>
      <c r="H55" s="8">
        <v>3.09</v>
      </c>
      <c r="I55" s="12">
        <v>0</v>
      </c>
    </row>
    <row r="56" spans="2:9" ht="15" customHeight="1" x14ac:dyDescent="0.2">
      <c r="B56" t="s">
        <v>125</v>
      </c>
      <c r="C56" s="12">
        <v>16</v>
      </c>
      <c r="D56" s="8">
        <v>1.93</v>
      </c>
      <c r="E56" s="12">
        <v>9</v>
      </c>
      <c r="F56" s="8">
        <v>2.2400000000000002</v>
      </c>
      <c r="G56" s="12">
        <v>6</v>
      </c>
      <c r="H56" s="8">
        <v>1.43</v>
      </c>
      <c r="I56" s="12">
        <v>0</v>
      </c>
    </row>
    <row r="57" spans="2:9" ht="15" customHeight="1" x14ac:dyDescent="0.2">
      <c r="B57" t="s">
        <v>127</v>
      </c>
      <c r="C57" s="12">
        <v>16</v>
      </c>
      <c r="D57" s="8">
        <v>1.93</v>
      </c>
      <c r="E57" s="12">
        <v>13</v>
      </c>
      <c r="F57" s="8">
        <v>3.23</v>
      </c>
      <c r="G57" s="12">
        <v>3</v>
      </c>
      <c r="H57" s="8">
        <v>0.71</v>
      </c>
      <c r="I57" s="12">
        <v>0</v>
      </c>
    </row>
    <row r="58" spans="2:9" ht="15" customHeight="1" x14ac:dyDescent="0.2">
      <c r="B58" t="s">
        <v>121</v>
      </c>
      <c r="C58" s="12">
        <v>15</v>
      </c>
      <c r="D58" s="8">
        <v>1.81</v>
      </c>
      <c r="E58" s="12">
        <v>4</v>
      </c>
      <c r="F58" s="8">
        <v>1</v>
      </c>
      <c r="G58" s="12">
        <v>11</v>
      </c>
      <c r="H58" s="8">
        <v>2.61</v>
      </c>
      <c r="I58" s="12">
        <v>0</v>
      </c>
    </row>
    <row r="59" spans="2:9" ht="15" customHeight="1" x14ac:dyDescent="0.2">
      <c r="B59" t="s">
        <v>143</v>
      </c>
      <c r="C59" s="12">
        <v>15</v>
      </c>
      <c r="D59" s="8">
        <v>1.81</v>
      </c>
      <c r="E59" s="12">
        <v>13</v>
      </c>
      <c r="F59" s="8">
        <v>3.23</v>
      </c>
      <c r="G59" s="12">
        <v>2</v>
      </c>
      <c r="H59" s="8">
        <v>0.48</v>
      </c>
      <c r="I59" s="12">
        <v>0</v>
      </c>
    </row>
    <row r="60" spans="2:9" ht="15" customHeight="1" x14ac:dyDescent="0.2">
      <c r="B60" t="s">
        <v>154</v>
      </c>
      <c r="C60" s="12">
        <v>12</v>
      </c>
      <c r="D60" s="8">
        <v>1.44</v>
      </c>
      <c r="E60" s="12">
        <v>6</v>
      </c>
      <c r="F60" s="8">
        <v>1.49</v>
      </c>
      <c r="G60" s="12">
        <v>6</v>
      </c>
      <c r="H60" s="8">
        <v>1.43</v>
      </c>
      <c r="I60" s="12">
        <v>0</v>
      </c>
    </row>
    <row r="61" spans="2:9" ht="15" customHeight="1" x14ac:dyDescent="0.2">
      <c r="B61" t="s">
        <v>141</v>
      </c>
      <c r="C61" s="12">
        <v>12</v>
      </c>
      <c r="D61" s="8">
        <v>1.44</v>
      </c>
      <c r="E61" s="12">
        <v>3</v>
      </c>
      <c r="F61" s="8">
        <v>0.75</v>
      </c>
      <c r="G61" s="12">
        <v>9</v>
      </c>
      <c r="H61" s="8">
        <v>2.14</v>
      </c>
      <c r="I61" s="12">
        <v>0</v>
      </c>
    </row>
    <row r="62" spans="2:9" ht="15" customHeight="1" x14ac:dyDescent="0.2">
      <c r="B62" t="s">
        <v>156</v>
      </c>
      <c r="C62" s="12">
        <v>12</v>
      </c>
      <c r="D62" s="8">
        <v>1.44</v>
      </c>
      <c r="E62" s="12">
        <v>6</v>
      </c>
      <c r="F62" s="8">
        <v>1.49</v>
      </c>
      <c r="G62" s="12">
        <v>6</v>
      </c>
      <c r="H62" s="8">
        <v>1.43</v>
      </c>
      <c r="I62" s="12">
        <v>0</v>
      </c>
    </row>
    <row r="63" spans="2:9" ht="15" customHeight="1" x14ac:dyDescent="0.2">
      <c r="B63" t="s">
        <v>157</v>
      </c>
      <c r="C63" s="12">
        <v>12</v>
      </c>
      <c r="D63" s="8">
        <v>1.44</v>
      </c>
      <c r="E63" s="12">
        <v>0</v>
      </c>
      <c r="F63" s="8">
        <v>0</v>
      </c>
      <c r="G63" s="12">
        <v>12</v>
      </c>
      <c r="H63" s="8">
        <v>2.85</v>
      </c>
      <c r="I63" s="12">
        <v>0</v>
      </c>
    </row>
    <row r="64" spans="2:9" ht="15" customHeight="1" x14ac:dyDescent="0.2">
      <c r="B64" t="s">
        <v>130</v>
      </c>
      <c r="C64" s="12">
        <v>12</v>
      </c>
      <c r="D64" s="8">
        <v>1.44</v>
      </c>
      <c r="E64" s="12">
        <v>3</v>
      </c>
      <c r="F64" s="8">
        <v>0.75</v>
      </c>
      <c r="G64" s="12">
        <v>9</v>
      </c>
      <c r="H64" s="8">
        <v>2.14</v>
      </c>
      <c r="I64" s="12">
        <v>0</v>
      </c>
    </row>
    <row r="65" spans="2:9" ht="15" customHeight="1" x14ac:dyDescent="0.2">
      <c r="B65" t="s">
        <v>151</v>
      </c>
      <c r="C65" s="12">
        <v>12</v>
      </c>
      <c r="D65" s="8">
        <v>1.44</v>
      </c>
      <c r="E65" s="12">
        <v>1</v>
      </c>
      <c r="F65" s="8">
        <v>0.25</v>
      </c>
      <c r="G65" s="12">
        <v>9</v>
      </c>
      <c r="H65" s="8">
        <v>2.14</v>
      </c>
      <c r="I65" s="12">
        <v>2</v>
      </c>
    </row>
    <row r="66" spans="2:9" ht="15" customHeight="1" x14ac:dyDescent="0.2">
      <c r="B66" t="s">
        <v>153</v>
      </c>
      <c r="C66" s="12">
        <v>11</v>
      </c>
      <c r="D66" s="8">
        <v>1.32</v>
      </c>
      <c r="E66" s="12">
        <v>6</v>
      </c>
      <c r="F66" s="8">
        <v>1.49</v>
      </c>
      <c r="G66" s="12">
        <v>5</v>
      </c>
      <c r="H66" s="8">
        <v>1.19</v>
      </c>
      <c r="I66" s="12">
        <v>0</v>
      </c>
    </row>
    <row r="67" spans="2:9" ht="15" customHeight="1" x14ac:dyDescent="0.2">
      <c r="B67" t="s">
        <v>146</v>
      </c>
      <c r="C67" s="12">
        <v>11</v>
      </c>
      <c r="D67" s="8">
        <v>1.32</v>
      </c>
      <c r="E67" s="12">
        <v>3</v>
      </c>
      <c r="F67" s="8">
        <v>0.75</v>
      </c>
      <c r="G67" s="12">
        <v>8</v>
      </c>
      <c r="H67" s="8">
        <v>1.9</v>
      </c>
      <c r="I67" s="12">
        <v>0</v>
      </c>
    </row>
    <row r="68" spans="2:9" ht="15" customHeight="1" x14ac:dyDescent="0.2">
      <c r="B68" t="s">
        <v>128</v>
      </c>
      <c r="C68" s="12">
        <v>11</v>
      </c>
      <c r="D68" s="8">
        <v>1.32</v>
      </c>
      <c r="E68" s="12">
        <v>11</v>
      </c>
      <c r="F68" s="8">
        <v>2.74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2379-641F-444E-952C-43643E3E5413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235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63</v>
      </c>
      <c r="D6" s="8">
        <v>14.79</v>
      </c>
      <c r="E6" s="12">
        <v>29</v>
      </c>
      <c r="F6" s="8">
        <v>10.43</v>
      </c>
      <c r="G6" s="12">
        <v>34</v>
      </c>
      <c r="H6" s="8">
        <v>24.64</v>
      </c>
      <c r="I6" s="12">
        <v>0</v>
      </c>
    </row>
    <row r="7" spans="2:9" ht="15" customHeight="1" x14ac:dyDescent="0.2">
      <c r="B7" t="s">
        <v>36</v>
      </c>
      <c r="C7" s="12">
        <v>26</v>
      </c>
      <c r="D7" s="8">
        <v>6.1</v>
      </c>
      <c r="E7" s="12">
        <v>12</v>
      </c>
      <c r="F7" s="8">
        <v>4.32</v>
      </c>
      <c r="G7" s="12">
        <v>13</v>
      </c>
      <c r="H7" s="8">
        <v>9.42</v>
      </c>
      <c r="I7" s="12">
        <v>1</v>
      </c>
    </row>
    <row r="8" spans="2:9" ht="15" customHeight="1" x14ac:dyDescent="0.2">
      <c r="B8" t="s">
        <v>37</v>
      </c>
      <c r="C8" s="12">
        <v>2</v>
      </c>
      <c r="D8" s="8">
        <v>0.47</v>
      </c>
      <c r="E8" s="12">
        <v>0</v>
      </c>
      <c r="F8" s="8">
        <v>0</v>
      </c>
      <c r="G8" s="12">
        <v>2</v>
      </c>
      <c r="H8" s="8">
        <v>1.45</v>
      </c>
      <c r="I8" s="12">
        <v>0</v>
      </c>
    </row>
    <row r="9" spans="2:9" ht="15" customHeight="1" x14ac:dyDescent="0.2">
      <c r="B9" t="s">
        <v>38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39</v>
      </c>
      <c r="C10" s="12">
        <v>6</v>
      </c>
      <c r="D10" s="8">
        <v>1.41</v>
      </c>
      <c r="E10" s="12">
        <v>2</v>
      </c>
      <c r="F10" s="8">
        <v>0.72</v>
      </c>
      <c r="G10" s="12">
        <v>4</v>
      </c>
      <c r="H10" s="8">
        <v>2.9</v>
      </c>
      <c r="I10" s="12">
        <v>0</v>
      </c>
    </row>
    <row r="11" spans="2:9" ht="15" customHeight="1" x14ac:dyDescent="0.2">
      <c r="B11" t="s">
        <v>40</v>
      </c>
      <c r="C11" s="12">
        <v>82</v>
      </c>
      <c r="D11" s="8">
        <v>19.25</v>
      </c>
      <c r="E11" s="12">
        <v>50</v>
      </c>
      <c r="F11" s="8">
        <v>17.989999999999998</v>
      </c>
      <c r="G11" s="12">
        <v>32</v>
      </c>
      <c r="H11" s="8">
        <v>23.19</v>
      </c>
      <c r="I11" s="12">
        <v>0</v>
      </c>
    </row>
    <row r="12" spans="2:9" ht="15" customHeight="1" x14ac:dyDescent="0.2">
      <c r="B12" t="s">
        <v>41</v>
      </c>
      <c r="C12" s="12">
        <v>4</v>
      </c>
      <c r="D12" s="8">
        <v>0.94</v>
      </c>
      <c r="E12" s="12">
        <v>4</v>
      </c>
      <c r="F12" s="8">
        <v>1.44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42</v>
      </c>
      <c r="C13" s="12">
        <v>34</v>
      </c>
      <c r="D13" s="8">
        <v>7.98</v>
      </c>
      <c r="E13" s="12">
        <v>27</v>
      </c>
      <c r="F13" s="8">
        <v>9.7100000000000009</v>
      </c>
      <c r="G13" s="12">
        <v>6</v>
      </c>
      <c r="H13" s="8">
        <v>4.3499999999999996</v>
      </c>
      <c r="I13" s="12">
        <v>0</v>
      </c>
    </row>
    <row r="14" spans="2:9" ht="15" customHeight="1" x14ac:dyDescent="0.2">
      <c r="B14" t="s">
        <v>43</v>
      </c>
      <c r="C14" s="12">
        <v>16</v>
      </c>
      <c r="D14" s="8">
        <v>3.76</v>
      </c>
      <c r="E14" s="12">
        <v>13</v>
      </c>
      <c r="F14" s="8">
        <v>4.68</v>
      </c>
      <c r="G14" s="12">
        <v>2</v>
      </c>
      <c r="H14" s="8">
        <v>1.45</v>
      </c>
      <c r="I14" s="12">
        <v>0</v>
      </c>
    </row>
    <row r="15" spans="2:9" ht="15" customHeight="1" x14ac:dyDescent="0.2">
      <c r="B15" t="s">
        <v>44</v>
      </c>
      <c r="C15" s="12">
        <v>85</v>
      </c>
      <c r="D15" s="8">
        <v>19.95</v>
      </c>
      <c r="E15" s="12">
        <v>69</v>
      </c>
      <c r="F15" s="8">
        <v>24.82</v>
      </c>
      <c r="G15" s="12">
        <v>16</v>
      </c>
      <c r="H15" s="8">
        <v>11.59</v>
      </c>
      <c r="I15" s="12">
        <v>0</v>
      </c>
    </row>
    <row r="16" spans="2:9" ht="15" customHeight="1" x14ac:dyDescent="0.2">
      <c r="B16" t="s">
        <v>45</v>
      </c>
      <c r="C16" s="12">
        <v>56</v>
      </c>
      <c r="D16" s="8">
        <v>13.15</v>
      </c>
      <c r="E16" s="12">
        <v>49</v>
      </c>
      <c r="F16" s="8">
        <v>17.63</v>
      </c>
      <c r="G16" s="12">
        <v>7</v>
      </c>
      <c r="H16" s="8">
        <v>5.07</v>
      </c>
      <c r="I16" s="12">
        <v>0</v>
      </c>
    </row>
    <row r="17" spans="2:9" ht="15" customHeight="1" x14ac:dyDescent="0.2">
      <c r="B17" t="s">
        <v>46</v>
      </c>
      <c r="C17" s="12">
        <v>15</v>
      </c>
      <c r="D17" s="8">
        <v>3.52</v>
      </c>
      <c r="E17" s="12">
        <v>9</v>
      </c>
      <c r="F17" s="8">
        <v>3.24</v>
      </c>
      <c r="G17" s="12">
        <v>1</v>
      </c>
      <c r="H17" s="8">
        <v>0.72</v>
      </c>
      <c r="I17" s="12">
        <v>0</v>
      </c>
    </row>
    <row r="18" spans="2:9" ht="15" customHeight="1" x14ac:dyDescent="0.2">
      <c r="B18" t="s">
        <v>47</v>
      </c>
      <c r="C18" s="12">
        <v>18</v>
      </c>
      <c r="D18" s="8">
        <v>4.2300000000000004</v>
      </c>
      <c r="E18" s="12">
        <v>5</v>
      </c>
      <c r="F18" s="8">
        <v>1.8</v>
      </c>
      <c r="G18" s="12">
        <v>13</v>
      </c>
      <c r="H18" s="8">
        <v>9.42</v>
      </c>
      <c r="I18" s="12">
        <v>0</v>
      </c>
    </row>
    <row r="19" spans="2:9" ht="15" customHeight="1" x14ac:dyDescent="0.2">
      <c r="B19" t="s">
        <v>48</v>
      </c>
      <c r="C19" s="12">
        <v>19</v>
      </c>
      <c r="D19" s="8">
        <v>4.46</v>
      </c>
      <c r="E19" s="12">
        <v>9</v>
      </c>
      <c r="F19" s="8">
        <v>3.24</v>
      </c>
      <c r="G19" s="12">
        <v>8</v>
      </c>
      <c r="H19" s="8">
        <v>5.8</v>
      </c>
      <c r="I19" s="12">
        <v>0</v>
      </c>
    </row>
    <row r="20" spans="2:9" ht="15" customHeight="1" x14ac:dyDescent="0.2">
      <c r="B20" s="9" t="s">
        <v>217</v>
      </c>
      <c r="C20" s="12">
        <f>SUM(LTBL_03301[総数／事業所数])</f>
        <v>426</v>
      </c>
      <c r="E20" s="12">
        <f>SUBTOTAL(109,LTBL_03301[個人／事業所数])</f>
        <v>278</v>
      </c>
      <c r="G20" s="12">
        <f>SUBTOTAL(109,LTBL_03301[法人／事業所数])</f>
        <v>138</v>
      </c>
      <c r="I20" s="12">
        <f>SUBTOTAL(109,LTBL_03301[法人以外の団体／事業所数])</f>
        <v>1</v>
      </c>
    </row>
    <row r="21" spans="2:9" ht="15" customHeight="1" x14ac:dyDescent="0.2">
      <c r="E21" s="11">
        <f>LTBL_03301[[#Totals],[個人／事業所数]]/LTBL_03301[[#Totals],[総数／事業所数]]</f>
        <v>0.65258215962441313</v>
      </c>
      <c r="G21" s="11">
        <f>LTBL_03301[[#Totals],[法人／事業所数]]/LTBL_03301[[#Totals],[総数／事業所数]]</f>
        <v>0.323943661971831</v>
      </c>
      <c r="I21" s="11">
        <f>LTBL_03301[[#Totals],[法人以外の団体／事業所数]]/LTBL_03301[[#Totals],[総数／事業所数]]</f>
        <v>2.3474178403755869E-3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51</v>
      </c>
      <c r="D24" s="8">
        <v>11.97</v>
      </c>
      <c r="E24" s="12">
        <v>47</v>
      </c>
      <c r="F24" s="8">
        <v>16.91</v>
      </c>
      <c r="G24" s="12">
        <v>4</v>
      </c>
      <c r="H24" s="8">
        <v>2.9</v>
      </c>
      <c r="I24" s="12">
        <v>0</v>
      </c>
    </row>
    <row r="25" spans="2:9" ht="15" customHeight="1" x14ac:dyDescent="0.2">
      <c r="B25" t="s">
        <v>70</v>
      </c>
      <c r="C25" s="12">
        <v>42</v>
      </c>
      <c r="D25" s="8">
        <v>9.86</v>
      </c>
      <c r="E25" s="12">
        <v>37</v>
      </c>
      <c r="F25" s="8">
        <v>13.31</v>
      </c>
      <c r="G25" s="12">
        <v>5</v>
      </c>
      <c r="H25" s="8">
        <v>3.62</v>
      </c>
      <c r="I25" s="12">
        <v>0</v>
      </c>
    </row>
    <row r="26" spans="2:9" ht="15" customHeight="1" x14ac:dyDescent="0.2">
      <c r="B26" t="s">
        <v>81</v>
      </c>
      <c r="C26" s="12">
        <v>37</v>
      </c>
      <c r="D26" s="8">
        <v>8.69</v>
      </c>
      <c r="E26" s="12">
        <v>31</v>
      </c>
      <c r="F26" s="8">
        <v>11.15</v>
      </c>
      <c r="G26" s="12">
        <v>6</v>
      </c>
      <c r="H26" s="8">
        <v>4.3499999999999996</v>
      </c>
      <c r="I26" s="12">
        <v>0</v>
      </c>
    </row>
    <row r="27" spans="2:9" ht="15" customHeight="1" x14ac:dyDescent="0.2">
      <c r="B27" t="s">
        <v>57</v>
      </c>
      <c r="C27" s="12">
        <v>35</v>
      </c>
      <c r="D27" s="8">
        <v>8.2200000000000006</v>
      </c>
      <c r="E27" s="12">
        <v>12</v>
      </c>
      <c r="F27" s="8">
        <v>4.32</v>
      </c>
      <c r="G27" s="12">
        <v>23</v>
      </c>
      <c r="H27" s="8">
        <v>16.670000000000002</v>
      </c>
      <c r="I27" s="12">
        <v>0</v>
      </c>
    </row>
    <row r="28" spans="2:9" ht="15" customHeight="1" x14ac:dyDescent="0.2">
      <c r="B28" t="s">
        <v>67</v>
      </c>
      <c r="C28" s="12">
        <v>33</v>
      </c>
      <c r="D28" s="8">
        <v>7.75</v>
      </c>
      <c r="E28" s="12">
        <v>27</v>
      </c>
      <c r="F28" s="8">
        <v>9.7100000000000009</v>
      </c>
      <c r="G28" s="12">
        <v>5</v>
      </c>
      <c r="H28" s="8">
        <v>3.62</v>
      </c>
      <c r="I28" s="12">
        <v>0</v>
      </c>
    </row>
    <row r="29" spans="2:9" ht="15" customHeight="1" x14ac:dyDescent="0.2">
      <c r="B29" t="s">
        <v>66</v>
      </c>
      <c r="C29" s="12">
        <v>29</v>
      </c>
      <c r="D29" s="8">
        <v>6.81</v>
      </c>
      <c r="E29" s="12">
        <v>17</v>
      </c>
      <c r="F29" s="8">
        <v>6.12</v>
      </c>
      <c r="G29" s="12">
        <v>12</v>
      </c>
      <c r="H29" s="8">
        <v>8.6999999999999993</v>
      </c>
      <c r="I29" s="12">
        <v>0</v>
      </c>
    </row>
    <row r="30" spans="2:9" ht="15" customHeight="1" x14ac:dyDescent="0.2">
      <c r="B30" t="s">
        <v>64</v>
      </c>
      <c r="C30" s="12">
        <v>27</v>
      </c>
      <c r="D30" s="8">
        <v>6.34</v>
      </c>
      <c r="E30" s="12">
        <v>20</v>
      </c>
      <c r="F30" s="8">
        <v>7.19</v>
      </c>
      <c r="G30" s="12">
        <v>7</v>
      </c>
      <c r="H30" s="8">
        <v>5.07</v>
      </c>
      <c r="I30" s="12">
        <v>0</v>
      </c>
    </row>
    <row r="31" spans="2:9" ht="15" customHeight="1" x14ac:dyDescent="0.2">
      <c r="B31" t="s">
        <v>58</v>
      </c>
      <c r="C31" s="12">
        <v>20</v>
      </c>
      <c r="D31" s="8">
        <v>4.6900000000000004</v>
      </c>
      <c r="E31" s="12">
        <v>13</v>
      </c>
      <c r="F31" s="8">
        <v>4.68</v>
      </c>
      <c r="G31" s="12">
        <v>7</v>
      </c>
      <c r="H31" s="8">
        <v>5.07</v>
      </c>
      <c r="I31" s="12">
        <v>0</v>
      </c>
    </row>
    <row r="32" spans="2:9" ht="15" customHeight="1" x14ac:dyDescent="0.2">
      <c r="B32" t="s">
        <v>73</v>
      </c>
      <c r="C32" s="12">
        <v>15</v>
      </c>
      <c r="D32" s="8">
        <v>3.52</v>
      </c>
      <c r="E32" s="12">
        <v>9</v>
      </c>
      <c r="F32" s="8">
        <v>3.24</v>
      </c>
      <c r="G32" s="12">
        <v>1</v>
      </c>
      <c r="H32" s="8">
        <v>0.72</v>
      </c>
      <c r="I32" s="12">
        <v>0</v>
      </c>
    </row>
    <row r="33" spans="2:9" ht="15" customHeight="1" x14ac:dyDescent="0.2">
      <c r="B33" t="s">
        <v>69</v>
      </c>
      <c r="C33" s="12">
        <v>11</v>
      </c>
      <c r="D33" s="8">
        <v>2.58</v>
      </c>
      <c r="E33" s="12">
        <v>8</v>
      </c>
      <c r="F33" s="8">
        <v>2.88</v>
      </c>
      <c r="G33" s="12">
        <v>2</v>
      </c>
      <c r="H33" s="8">
        <v>1.45</v>
      </c>
      <c r="I33" s="12">
        <v>0</v>
      </c>
    </row>
    <row r="34" spans="2:9" ht="15" customHeight="1" x14ac:dyDescent="0.2">
      <c r="B34" t="s">
        <v>75</v>
      </c>
      <c r="C34" s="12">
        <v>11</v>
      </c>
      <c r="D34" s="8">
        <v>2.58</v>
      </c>
      <c r="E34" s="12">
        <v>0</v>
      </c>
      <c r="F34" s="8">
        <v>0</v>
      </c>
      <c r="G34" s="12">
        <v>11</v>
      </c>
      <c r="H34" s="8">
        <v>7.97</v>
      </c>
      <c r="I34" s="12">
        <v>0</v>
      </c>
    </row>
    <row r="35" spans="2:9" ht="15" customHeight="1" x14ac:dyDescent="0.2">
      <c r="B35" t="s">
        <v>65</v>
      </c>
      <c r="C35" s="12">
        <v>9</v>
      </c>
      <c r="D35" s="8">
        <v>2.11</v>
      </c>
      <c r="E35" s="12">
        <v>4</v>
      </c>
      <c r="F35" s="8">
        <v>1.44</v>
      </c>
      <c r="G35" s="12">
        <v>5</v>
      </c>
      <c r="H35" s="8">
        <v>3.62</v>
      </c>
      <c r="I35" s="12">
        <v>0</v>
      </c>
    </row>
    <row r="36" spans="2:9" ht="15" customHeight="1" x14ac:dyDescent="0.2">
      <c r="B36" t="s">
        <v>59</v>
      </c>
      <c r="C36" s="12">
        <v>8</v>
      </c>
      <c r="D36" s="8">
        <v>1.88</v>
      </c>
      <c r="E36" s="12">
        <v>4</v>
      </c>
      <c r="F36" s="8">
        <v>1.44</v>
      </c>
      <c r="G36" s="12">
        <v>4</v>
      </c>
      <c r="H36" s="8">
        <v>2.9</v>
      </c>
      <c r="I36" s="12">
        <v>0</v>
      </c>
    </row>
    <row r="37" spans="2:9" ht="15" customHeight="1" x14ac:dyDescent="0.2">
      <c r="B37" t="s">
        <v>60</v>
      </c>
      <c r="C37" s="12">
        <v>7</v>
      </c>
      <c r="D37" s="8">
        <v>1.64</v>
      </c>
      <c r="E37" s="12">
        <v>5</v>
      </c>
      <c r="F37" s="8">
        <v>1.8</v>
      </c>
      <c r="G37" s="12">
        <v>1</v>
      </c>
      <c r="H37" s="8">
        <v>0.72</v>
      </c>
      <c r="I37" s="12">
        <v>1</v>
      </c>
    </row>
    <row r="38" spans="2:9" ht="15" customHeight="1" x14ac:dyDescent="0.2">
      <c r="B38" t="s">
        <v>74</v>
      </c>
      <c r="C38" s="12">
        <v>7</v>
      </c>
      <c r="D38" s="8">
        <v>1.64</v>
      </c>
      <c r="E38" s="12">
        <v>5</v>
      </c>
      <c r="F38" s="8">
        <v>1.8</v>
      </c>
      <c r="G38" s="12">
        <v>2</v>
      </c>
      <c r="H38" s="8">
        <v>1.45</v>
      </c>
      <c r="I38" s="12">
        <v>0</v>
      </c>
    </row>
    <row r="39" spans="2:9" ht="15" customHeight="1" x14ac:dyDescent="0.2">
      <c r="B39" t="s">
        <v>86</v>
      </c>
      <c r="C39" s="12">
        <v>6</v>
      </c>
      <c r="D39" s="8">
        <v>1.41</v>
      </c>
      <c r="E39" s="12">
        <v>1</v>
      </c>
      <c r="F39" s="8">
        <v>0.36</v>
      </c>
      <c r="G39" s="12">
        <v>5</v>
      </c>
      <c r="H39" s="8">
        <v>3.62</v>
      </c>
      <c r="I39" s="12">
        <v>0</v>
      </c>
    </row>
    <row r="40" spans="2:9" ht="15" customHeight="1" x14ac:dyDescent="0.2">
      <c r="B40" t="s">
        <v>88</v>
      </c>
      <c r="C40" s="12">
        <v>6</v>
      </c>
      <c r="D40" s="8">
        <v>1.41</v>
      </c>
      <c r="E40" s="12">
        <v>1</v>
      </c>
      <c r="F40" s="8">
        <v>0.36</v>
      </c>
      <c r="G40" s="12">
        <v>5</v>
      </c>
      <c r="H40" s="8">
        <v>3.62</v>
      </c>
      <c r="I40" s="12">
        <v>0</v>
      </c>
    </row>
    <row r="41" spans="2:9" ht="15" customHeight="1" x14ac:dyDescent="0.2">
      <c r="B41" t="s">
        <v>76</v>
      </c>
      <c r="C41" s="12">
        <v>6</v>
      </c>
      <c r="D41" s="8">
        <v>1.41</v>
      </c>
      <c r="E41" s="12">
        <v>5</v>
      </c>
      <c r="F41" s="8">
        <v>1.8</v>
      </c>
      <c r="G41" s="12">
        <v>1</v>
      </c>
      <c r="H41" s="8">
        <v>0.72</v>
      </c>
      <c r="I41" s="12">
        <v>0</v>
      </c>
    </row>
    <row r="42" spans="2:9" ht="15" customHeight="1" x14ac:dyDescent="0.2">
      <c r="B42" t="s">
        <v>90</v>
      </c>
      <c r="C42" s="12">
        <v>5</v>
      </c>
      <c r="D42" s="8">
        <v>1.17</v>
      </c>
      <c r="E42" s="12">
        <v>0</v>
      </c>
      <c r="F42" s="8">
        <v>0</v>
      </c>
      <c r="G42" s="12">
        <v>5</v>
      </c>
      <c r="H42" s="8">
        <v>3.62</v>
      </c>
      <c r="I42" s="12">
        <v>0</v>
      </c>
    </row>
    <row r="43" spans="2:9" ht="15" customHeight="1" x14ac:dyDescent="0.2">
      <c r="B43" t="s">
        <v>63</v>
      </c>
      <c r="C43" s="12">
        <v>5</v>
      </c>
      <c r="D43" s="8">
        <v>1.17</v>
      </c>
      <c r="E43" s="12">
        <v>5</v>
      </c>
      <c r="F43" s="8">
        <v>1.8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68</v>
      </c>
      <c r="C44" s="12">
        <v>5</v>
      </c>
      <c r="D44" s="8">
        <v>1.17</v>
      </c>
      <c r="E44" s="12">
        <v>5</v>
      </c>
      <c r="F44" s="8">
        <v>1.8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82</v>
      </c>
      <c r="C45" s="12">
        <v>5</v>
      </c>
      <c r="D45" s="8">
        <v>1.17</v>
      </c>
      <c r="E45" s="12">
        <v>0</v>
      </c>
      <c r="F45" s="8">
        <v>0</v>
      </c>
      <c r="G45" s="12">
        <v>5</v>
      </c>
      <c r="H45" s="8">
        <v>3.62</v>
      </c>
      <c r="I45" s="12">
        <v>0</v>
      </c>
    </row>
    <row r="48" spans="2:9" ht="33" customHeight="1" x14ac:dyDescent="0.2">
      <c r="B48" t="s">
        <v>219</v>
      </c>
      <c r="C48" s="10" t="s">
        <v>50</v>
      </c>
      <c r="D48" s="10" t="s">
        <v>51</v>
      </c>
      <c r="E48" s="10" t="s">
        <v>52</v>
      </c>
      <c r="F48" s="10" t="s">
        <v>53</v>
      </c>
      <c r="G48" s="10" t="s">
        <v>54</v>
      </c>
      <c r="H48" s="10" t="s">
        <v>55</v>
      </c>
      <c r="I48" s="10" t="s">
        <v>56</v>
      </c>
    </row>
    <row r="49" spans="2:9" ht="15" customHeight="1" x14ac:dyDescent="0.2">
      <c r="B49" t="s">
        <v>149</v>
      </c>
      <c r="C49" s="12">
        <v>35</v>
      </c>
      <c r="D49" s="8">
        <v>8.2200000000000006</v>
      </c>
      <c r="E49" s="12">
        <v>29</v>
      </c>
      <c r="F49" s="8">
        <v>10.43</v>
      </c>
      <c r="G49" s="12">
        <v>6</v>
      </c>
      <c r="H49" s="8">
        <v>4.3499999999999996</v>
      </c>
      <c r="I49" s="12">
        <v>0</v>
      </c>
    </row>
    <row r="50" spans="2:9" ht="15" customHeight="1" x14ac:dyDescent="0.2">
      <c r="B50" t="s">
        <v>124</v>
      </c>
      <c r="C50" s="12">
        <v>25</v>
      </c>
      <c r="D50" s="8">
        <v>5.87</v>
      </c>
      <c r="E50" s="12">
        <v>21</v>
      </c>
      <c r="F50" s="8">
        <v>7.55</v>
      </c>
      <c r="G50" s="12">
        <v>3</v>
      </c>
      <c r="H50" s="8">
        <v>2.17</v>
      </c>
      <c r="I50" s="12">
        <v>0</v>
      </c>
    </row>
    <row r="51" spans="2:9" ht="15" customHeight="1" x14ac:dyDescent="0.2">
      <c r="B51" t="s">
        <v>132</v>
      </c>
      <c r="C51" s="12">
        <v>22</v>
      </c>
      <c r="D51" s="8">
        <v>5.16</v>
      </c>
      <c r="E51" s="12">
        <v>22</v>
      </c>
      <c r="F51" s="8">
        <v>7.91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131</v>
      </c>
      <c r="C52" s="12">
        <v>20</v>
      </c>
      <c r="D52" s="8">
        <v>4.6900000000000004</v>
      </c>
      <c r="E52" s="12">
        <v>20</v>
      </c>
      <c r="F52" s="8">
        <v>7.19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116</v>
      </c>
      <c r="C53" s="12">
        <v>13</v>
      </c>
      <c r="D53" s="8">
        <v>3.05</v>
      </c>
      <c r="E53" s="12">
        <v>5</v>
      </c>
      <c r="F53" s="8">
        <v>1.8</v>
      </c>
      <c r="G53" s="12">
        <v>8</v>
      </c>
      <c r="H53" s="8">
        <v>5.8</v>
      </c>
      <c r="I53" s="12">
        <v>0</v>
      </c>
    </row>
    <row r="54" spans="2:9" ht="15" customHeight="1" x14ac:dyDescent="0.2">
      <c r="B54" t="s">
        <v>115</v>
      </c>
      <c r="C54" s="12">
        <v>11</v>
      </c>
      <c r="D54" s="8">
        <v>2.58</v>
      </c>
      <c r="E54" s="12">
        <v>1</v>
      </c>
      <c r="F54" s="8">
        <v>0.36</v>
      </c>
      <c r="G54" s="12">
        <v>10</v>
      </c>
      <c r="H54" s="8">
        <v>7.25</v>
      </c>
      <c r="I54" s="12">
        <v>0</v>
      </c>
    </row>
    <row r="55" spans="2:9" ht="15" customHeight="1" x14ac:dyDescent="0.2">
      <c r="B55" t="s">
        <v>128</v>
      </c>
      <c r="C55" s="12">
        <v>11</v>
      </c>
      <c r="D55" s="8">
        <v>2.58</v>
      </c>
      <c r="E55" s="12">
        <v>11</v>
      </c>
      <c r="F55" s="8">
        <v>3.96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119</v>
      </c>
      <c r="C56" s="12">
        <v>10</v>
      </c>
      <c r="D56" s="8">
        <v>2.35</v>
      </c>
      <c r="E56" s="12">
        <v>5</v>
      </c>
      <c r="F56" s="8">
        <v>1.8</v>
      </c>
      <c r="G56" s="12">
        <v>5</v>
      </c>
      <c r="H56" s="8">
        <v>3.62</v>
      </c>
      <c r="I56" s="12">
        <v>0</v>
      </c>
    </row>
    <row r="57" spans="2:9" ht="15" customHeight="1" x14ac:dyDescent="0.2">
      <c r="B57" t="s">
        <v>127</v>
      </c>
      <c r="C57" s="12">
        <v>10</v>
      </c>
      <c r="D57" s="8">
        <v>2.35</v>
      </c>
      <c r="E57" s="12">
        <v>8</v>
      </c>
      <c r="F57" s="8">
        <v>2.88</v>
      </c>
      <c r="G57" s="12">
        <v>2</v>
      </c>
      <c r="H57" s="8">
        <v>1.45</v>
      </c>
      <c r="I57" s="12">
        <v>0</v>
      </c>
    </row>
    <row r="58" spans="2:9" ht="15" customHeight="1" x14ac:dyDescent="0.2">
      <c r="B58" t="s">
        <v>126</v>
      </c>
      <c r="C58" s="12">
        <v>9</v>
      </c>
      <c r="D58" s="8">
        <v>2.11</v>
      </c>
      <c r="E58" s="12">
        <v>8</v>
      </c>
      <c r="F58" s="8">
        <v>2.88</v>
      </c>
      <c r="G58" s="12">
        <v>1</v>
      </c>
      <c r="H58" s="8">
        <v>0.72</v>
      </c>
      <c r="I58" s="12">
        <v>0</v>
      </c>
    </row>
    <row r="59" spans="2:9" ht="15" customHeight="1" x14ac:dyDescent="0.2">
      <c r="B59" t="s">
        <v>133</v>
      </c>
      <c r="C59" s="12">
        <v>9</v>
      </c>
      <c r="D59" s="8">
        <v>2.11</v>
      </c>
      <c r="E59" s="12">
        <v>8</v>
      </c>
      <c r="F59" s="8">
        <v>2.88</v>
      </c>
      <c r="G59" s="12">
        <v>1</v>
      </c>
      <c r="H59" s="8">
        <v>0.72</v>
      </c>
      <c r="I59" s="12">
        <v>0</v>
      </c>
    </row>
    <row r="60" spans="2:9" ht="15" customHeight="1" x14ac:dyDescent="0.2">
      <c r="B60" t="s">
        <v>145</v>
      </c>
      <c r="C60" s="12">
        <v>7</v>
      </c>
      <c r="D60" s="8">
        <v>1.64</v>
      </c>
      <c r="E60" s="12">
        <v>4</v>
      </c>
      <c r="F60" s="8">
        <v>1.44</v>
      </c>
      <c r="G60" s="12">
        <v>3</v>
      </c>
      <c r="H60" s="8">
        <v>2.17</v>
      </c>
      <c r="I60" s="12">
        <v>0</v>
      </c>
    </row>
    <row r="61" spans="2:9" ht="15" customHeight="1" x14ac:dyDescent="0.2">
      <c r="B61" t="s">
        <v>118</v>
      </c>
      <c r="C61" s="12">
        <v>7</v>
      </c>
      <c r="D61" s="8">
        <v>1.64</v>
      </c>
      <c r="E61" s="12">
        <v>5</v>
      </c>
      <c r="F61" s="8">
        <v>1.8</v>
      </c>
      <c r="G61" s="12">
        <v>2</v>
      </c>
      <c r="H61" s="8">
        <v>1.45</v>
      </c>
      <c r="I61" s="12">
        <v>0</v>
      </c>
    </row>
    <row r="62" spans="2:9" ht="15" customHeight="1" x14ac:dyDescent="0.2">
      <c r="B62" t="s">
        <v>140</v>
      </c>
      <c r="C62" s="12">
        <v>7</v>
      </c>
      <c r="D62" s="8">
        <v>1.64</v>
      </c>
      <c r="E62" s="12">
        <v>3</v>
      </c>
      <c r="F62" s="8">
        <v>1.08</v>
      </c>
      <c r="G62" s="12">
        <v>4</v>
      </c>
      <c r="H62" s="8">
        <v>2.9</v>
      </c>
      <c r="I62" s="12">
        <v>0</v>
      </c>
    </row>
    <row r="63" spans="2:9" ht="15" customHeight="1" x14ac:dyDescent="0.2">
      <c r="B63" t="s">
        <v>125</v>
      </c>
      <c r="C63" s="12">
        <v>7</v>
      </c>
      <c r="D63" s="8">
        <v>1.64</v>
      </c>
      <c r="E63" s="12">
        <v>5</v>
      </c>
      <c r="F63" s="8">
        <v>1.8</v>
      </c>
      <c r="G63" s="12">
        <v>1</v>
      </c>
      <c r="H63" s="8">
        <v>0.72</v>
      </c>
      <c r="I63" s="12">
        <v>0</v>
      </c>
    </row>
    <row r="64" spans="2:9" ht="15" customHeight="1" x14ac:dyDescent="0.2">
      <c r="B64" t="s">
        <v>141</v>
      </c>
      <c r="C64" s="12">
        <v>6</v>
      </c>
      <c r="D64" s="8">
        <v>1.41</v>
      </c>
      <c r="E64" s="12">
        <v>4</v>
      </c>
      <c r="F64" s="8">
        <v>1.44</v>
      </c>
      <c r="G64" s="12">
        <v>2</v>
      </c>
      <c r="H64" s="8">
        <v>1.45</v>
      </c>
      <c r="I64" s="12">
        <v>0</v>
      </c>
    </row>
    <row r="65" spans="2:9" ht="15" customHeight="1" x14ac:dyDescent="0.2">
      <c r="B65" t="s">
        <v>120</v>
      </c>
      <c r="C65" s="12">
        <v>6</v>
      </c>
      <c r="D65" s="8">
        <v>1.41</v>
      </c>
      <c r="E65" s="12">
        <v>3</v>
      </c>
      <c r="F65" s="8">
        <v>1.08</v>
      </c>
      <c r="G65" s="12">
        <v>3</v>
      </c>
      <c r="H65" s="8">
        <v>2.17</v>
      </c>
      <c r="I65" s="12">
        <v>0</v>
      </c>
    </row>
    <row r="66" spans="2:9" ht="15" customHeight="1" x14ac:dyDescent="0.2">
      <c r="B66" t="s">
        <v>158</v>
      </c>
      <c r="C66" s="12">
        <v>6</v>
      </c>
      <c r="D66" s="8">
        <v>1.41</v>
      </c>
      <c r="E66" s="12">
        <v>1</v>
      </c>
      <c r="F66" s="8">
        <v>0.36</v>
      </c>
      <c r="G66" s="12">
        <v>5</v>
      </c>
      <c r="H66" s="8">
        <v>3.62</v>
      </c>
      <c r="I66" s="12">
        <v>0</v>
      </c>
    </row>
    <row r="67" spans="2:9" ht="15" customHeight="1" x14ac:dyDescent="0.2">
      <c r="B67" t="s">
        <v>123</v>
      </c>
      <c r="C67" s="12">
        <v>6</v>
      </c>
      <c r="D67" s="8">
        <v>1.41</v>
      </c>
      <c r="E67" s="12">
        <v>4</v>
      </c>
      <c r="F67" s="8">
        <v>1.44</v>
      </c>
      <c r="G67" s="12">
        <v>2</v>
      </c>
      <c r="H67" s="8">
        <v>1.45</v>
      </c>
      <c r="I67" s="12">
        <v>0</v>
      </c>
    </row>
    <row r="68" spans="2:9" ht="15" customHeight="1" x14ac:dyDescent="0.2">
      <c r="B68" t="s">
        <v>150</v>
      </c>
      <c r="C68" s="12">
        <v>6</v>
      </c>
      <c r="D68" s="8">
        <v>1.41</v>
      </c>
      <c r="E68" s="12">
        <v>4</v>
      </c>
      <c r="F68" s="8">
        <v>1.44</v>
      </c>
      <c r="G68" s="12">
        <v>2</v>
      </c>
      <c r="H68" s="8">
        <v>1.45</v>
      </c>
      <c r="I68" s="12">
        <v>0</v>
      </c>
    </row>
    <row r="69" spans="2:9" ht="15" customHeight="1" x14ac:dyDescent="0.2">
      <c r="B69" t="s">
        <v>130</v>
      </c>
      <c r="C69" s="12">
        <v>6</v>
      </c>
      <c r="D69" s="8">
        <v>1.41</v>
      </c>
      <c r="E69" s="12">
        <v>4</v>
      </c>
      <c r="F69" s="8">
        <v>1.44</v>
      </c>
      <c r="G69" s="12">
        <v>2</v>
      </c>
      <c r="H69" s="8">
        <v>1.45</v>
      </c>
      <c r="I69" s="12">
        <v>0</v>
      </c>
    </row>
    <row r="70" spans="2:9" ht="15" customHeight="1" x14ac:dyDescent="0.2">
      <c r="B70" t="s">
        <v>137</v>
      </c>
      <c r="C70" s="12">
        <v>6</v>
      </c>
      <c r="D70" s="8">
        <v>1.41</v>
      </c>
      <c r="E70" s="12">
        <v>0</v>
      </c>
      <c r="F70" s="8">
        <v>0</v>
      </c>
      <c r="G70" s="12">
        <v>6</v>
      </c>
      <c r="H70" s="8">
        <v>4.3499999999999996</v>
      </c>
      <c r="I70" s="12">
        <v>0</v>
      </c>
    </row>
    <row r="71" spans="2:9" ht="15" customHeight="1" x14ac:dyDescent="0.2">
      <c r="B71" t="s">
        <v>143</v>
      </c>
      <c r="C71" s="12">
        <v>6</v>
      </c>
      <c r="D71" s="8">
        <v>1.41</v>
      </c>
      <c r="E71" s="12">
        <v>5</v>
      </c>
      <c r="F71" s="8">
        <v>1.8</v>
      </c>
      <c r="G71" s="12">
        <v>1</v>
      </c>
      <c r="H71" s="8">
        <v>0.72</v>
      </c>
      <c r="I71" s="12">
        <v>0</v>
      </c>
    </row>
    <row r="73" spans="2:9" ht="15" customHeight="1" x14ac:dyDescent="0.2">
      <c r="B73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8BFDE-913A-49D3-8104-27A9226CE1AD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236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24</v>
      </c>
      <c r="D6" s="8">
        <v>13.04</v>
      </c>
      <c r="E6" s="12">
        <v>14</v>
      </c>
      <c r="F6" s="8">
        <v>11.29</v>
      </c>
      <c r="G6" s="12">
        <v>10</v>
      </c>
      <c r="H6" s="8">
        <v>18.18</v>
      </c>
      <c r="I6" s="12">
        <v>0</v>
      </c>
    </row>
    <row r="7" spans="2:9" ht="15" customHeight="1" x14ac:dyDescent="0.2">
      <c r="B7" t="s">
        <v>36</v>
      </c>
      <c r="C7" s="12">
        <v>18</v>
      </c>
      <c r="D7" s="8">
        <v>9.7799999999999994</v>
      </c>
      <c r="E7" s="12">
        <v>6</v>
      </c>
      <c r="F7" s="8">
        <v>4.84</v>
      </c>
      <c r="G7" s="12">
        <v>12</v>
      </c>
      <c r="H7" s="8">
        <v>21.82</v>
      </c>
      <c r="I7" s="12">
        <v>0</v>
      </c>
    </row>
    <row r="8" spans="2:9" ht="15" customHeight="1" x14ac:dyDescent="0.2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1</v>
      </c>
      <c r="D9" s="8">
        <v>0.54</v>
      </c>
      <c r="E9" s="12">
        <v>0</v>
      </c>
      <c r="F9" s="8">
        <v>0</v>
      </c>
      <c r="G9" s="12">
        <v>1</v>
      </c>
      <c r="H9" s="8">
        <v>1.82</v>
      </c>
      <c r="I9" s="12">
        <v>0</v>
      </c>
    </row>
    <row r="10" spans="2:9" ht="15" customHeight="1" x14ac:dyDescent="0.2">
      <c r="B10" t="s">
        <v>39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40</v>
      </c>
      <c r="C11" s="12">
        <v>67</v>
      </c>
      <c r="D11" s="8">
        <v>36.409999999999997</v>
      </c>
      <c r="E11" s="12">
        <v>50</v>
      </c>
      <c r="F11" s="8">
        <v>40.32</v>
      </c>
      <c r="G11" s="12">
        <v>16</v>
      </c>
      <c r="H11" s="8">
        <v>29.09</v>
      </c>
      <c r="I11" s="12">
        <v>1</v>
      </c>
    </row>
    <row r="12" spans="2:9" ht="15" customHeight="1" x14ac:dyDescent="0.2">
      <c r="B12" t="s">
        <v>41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42</v>
      </c>
      <c r="C13" s="12">
        <v>12</v>
      </c>
      <c r="D13" s="8">
        <v>6.52</v>
      </c>
      <c r="E13" s="12">
        <v>10</v>
      </c>
      <c r="F13" s="8">
        <v>8.06</v>
      </c>
      <c r="G13" s="12">
        <v>2</v>
      </c>
      <c r="H13" s="8">
        <v>3.64</v>
      </c>
      <c r="I13" s="12">
        <v>0</v>
      </c>
    </row>
    <row r="14" spans="2:9" ht="15" customHeight="1" x14ac:dyDescent="0.2">
      <c r="B14" t="s">
        <v>43</v>
      </c>
      <c r="C14" s="12">
        <v>4</v>
      </c>
      <c r="D14" s="8">
        <v>2.17</v>
      </c>
      <c r="E14" s="12">
        <v>4</v>
      </c>
      <c r="F14" s="8">
        <v>3.23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44</v>
      </c>
      <c r="C15" s="12">
        <v>19</v>
      </c>
      <c r="D15" s="8">
        <v>10.33</v>
      </c>
      <c r="E15" s="12">
        <v>13</v>
      </c>
      <c r="F15" s="8">
        <v>10.48</v>
      </c>
      <c r="G15" s="12">
        <v>5</v>
      </c>
      <c r="H15" s="8">
        <v>9.09</v>
      </c>
      <c r="I15" s="12">
        <v>0</v>
      </c>
    </row>
    <row r="16" spans="2:9" ht="15" customHeight="1" x14ac:dyDescent="0.2">
      <c r="B16" t="s">
        <v>45</v>
      </c>
      <c r="C16" s="12">
        <v>22</v>
      </c>
      <c r="D16" s="8">
        <v>11.96</v>
      </c>
      <c r="E16" s="12">
        <v>20</v>
      </c>
      <c r="F16" s="8">
        <v>16.13</v>
      </c>
      <c r="G16" s="12">
        <v>2</v>
      </c>
      <c r="H16" s="8">
        <v>3.64</v>
      </c>
      <c r="I16" s="12">
        <v>0</v>
      </c>
    </row>
    <row r="17" spans="2:9" ht="15" customHeight="1" x14ac:dyDescent="0.2">
      <c r="B17" t="s">
        <v>46</v>
      </c>
      <c r="C17" s="12">
        <v>2</v>
      </c>
      <c r="D17" s="8">
        <v>1.0900000000000001</v>
      </c>
      <c r="E17" s="12">
        <v>1</v>
      </c>
      <c r="F17" s="8">
        <v>0.81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47</v>
      </c>
      <c r="C18" s="12">
        <v>9</v>
      </c>
      <c r="D18" s="8">
        <v>4.8899999999999997</v>
      </c>
      <c r="E18" s="12">
        <v>4</v>
      </c>
      <c r="F18" s="8">
        <v>3.23</v>
      </c>
      <c r="G18" s="12">
        <v>4</v>
      </c>
      <c r="H18" s="8">
        <v>7.27</v>
      </c>
      <c r="I18" s="12">
        <v>0</v>
      </c>
    </row>
    <row r="19" spans="2:9" ht="15" customHeight="1" x14ac:dyDescent="0.2">
      <c r="B19" t="s">
        <v>48</v>
      </c>
      <c r="C19" s="12">
        <v>6</v>
      </c>
      <c r="D19" s="8">
        <v>3.26</v>
      </c>
      <c r="E19" s="12">
        <v>2</v>
      </c>
      <c r="F19" s="8">
        <v>1.61</v>
      </c>
      <c r="G19" s="12">
        <v>3</v>
      </c>
      <c r="H19" s="8">
        <v>5.45</v>
      </c>
      <c r="I19" s="12">
        <v>1</v>
      </c>
    </row>
    <row r="20" spans="2:9" ht="15" customHeight="1" x14ac:dyDescent="0.2">
      <c r="B20" s="9" t="s">
        <v>217</v>
      </c>
      <c r="C20" s="12">
        <f>SUM(LTBL_03302[総数／事業所数])</f>
        <v>184</v>
      </c>
      <c r="E20" s="12">
        <f>SUBTOTAL(109,LTBL_03302[個人／事業所数])</f>
        <v>124</v>
      </c>
      <c r="G20" s="12">
        <f>SUBTOTAL(109,LTBL_03302[法人／事業所数])</f>
        <v>55</v>
      </c>
      <c r="I20" s="12">
        <f>SUBTOTAL(109,LTBL_03302[法人以外の団体／事業所数])</f>
        <v>2</v>
      </c>
    </row>
    <row r="21" spans="2:9" ht="15" customHeight="1" x14ac:dyDescent="0.2">
      <c r="E21" s="11">
        <f>LTBL_03302[[#Totals],[個人／事業所数]]/LTBL_03302[[#Totals],[総数／事業所数]]</f>
        <v>0.67391304347826086</v>
      </c>
      <c r="G21" s="11">
        <f>LTBL_03302[[#Totals],[法人／事業所数]]/LTBL_03302[[#Totals],[総数／事業所数]]</f>
        <v>0.29891304347826086</v>
      </c>
      <c r="I21" s="11">
        <f>LTBL_03302[[#Totals],[法人以外の団体／事業所数]]/LTBL_03302[[#Totals],[総数／事業所数]]</f>
        <v>1.0869565217391304E-2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64</v>
      </c>
      <c r="C24" s="12">
        <v>23</v>
      </c>
      <c r="D24" s="8">
        <v>12.5</v>
      </c>
      <c r="E24" s="12">
        <v>20</v>
      </c>
      <c r="F24" s="8">
        <v>16.13</v>
      </c>
      <c r="G24" s="12">
        <v>3</v>
      </c>
      <c r="H24" s="8">
        <v>5.45</v>
      </c>
      <c r="I24" s="12">
        <v>0</v>
      </c>
    </row>
    <row r="25" spans="2:9" ht="15" customHeight="1" x14ac:dyDescent="0.2">
      <c r="B25" t="s">
        <v>66</v>
      </c>
      <c r="C25" s="12">
        <v>23</v>
      </c>
      <c r="D25" s="8">
        <v>12.5</v>
      </c>
      <c r="E25" s="12">
        <v>18</v>
      </c>
      <c r="F25" s="8">
        <v>14.52</v>
      </c>
      <c r="G25" s="12">
        <v>5</v>
      </c>
      <c r="H25" s="8">
        <v>9.09</v>
      </c>
      <c r="I25" s="12">
        <v>0</v>
      </c>
    </row>
    <row r="26" spans="2:9" ht="15" customHeight="1" x14ac:dyDescent="0.2">
      <c r="B26" t="s">
        <v>71</v>
      </c>
      <c r="C26" s="12">
        <v>20</v>
      </c>
      <c r="D26" s="8">
        <v>10.87</v>
      </c>
      <c r="E26" s="12">
        <v>20</v>
      </c>
      <c r="F26" s="8">
        <v>16.13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70</v>
      </c>
      <c r="C27" s="12">
        <v>17</v>
      </c>
      <c r="D27" s="8">
        <v>9.24</v>
      </c>
      <c r="E27" s="12">
        <v>12</v>
      </c>
      <c r="F27" s="8">
        <v>9.68</v>
      </c>
      <c r="G27" s="12">
        <v>5</v>
      </c>
      <c r="H27" s="8">
        <v>9.09</v>
      </c>
      <c r="I27" s="12">
        <v>0</v>
      </c>
    </row>
    <row r="28" spans="2:9" ht="15" customHeight="1" x14ac:dyDescent="0.2">
      <c r="B28" t="s">
        <v>57</v>
      </c>
      <c r="C28" s="12">
        <v>12</v>
      </c>
      <c r="D28" s="8">
        <v>6.52</v>
      </c>
      <c r="E28" s="12">
        <v>5</v>
      </c>
      <c r="F28" s="8">
        <v>4.03</v>
      </c>
      <c r="G28" s="12">
        <v>7</v>
      </c>
      <c r="H28" s="8">
        <v>12.73</v>
      </c>
      <c r="I28" s="12">
        <v>0</v>
      </c>
    </row>
    <row r="29" spans="2:9" ht="15" customHeight="1" x14ac:dyDescent="0.2">
      <c r="B29" t="s">
        <v>67</v>
      </c>
      <c r="C29" s="12">
        <v>12</v>
      </c>
      <c r="D29" s="8">
        <v>6.52</v>
      </c>
      <c r="E29" s="12">
        <v>10</v>
      </c>
      <c r="F29" s="8">
        <v>8.06</v>
      </c>
      <c r="G29" s="12">
        <v>2</v>
      </c>
      <c r="H29" s="8">
        <v>3.64</v>
      </c>
      <c r="I29" s="12">
        <v>0</v>
      </c>
    </row>
    <row r="30" spans="2:9" ht="15" customHeight="1" x14ac:dyDescent="0.2">
      <c r="B30" t="s">
        <v>58</v>
      </c>
      <c r="C30" s="12">
        <v>7</v>
      </c>
      <c r="D30" s="8">
        <v>3.8</v>
      </c>
      <c r="E30" s="12">
        <v>7</v>
      </c>
      <c r="F30" s="8">
        <v>5.65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59</v>
      </c>
      <c r="C31" s="12">
        <v>5</v>
      </c>
      <c r="D31" s="8">
        <v>2.72</v>
      </c>
      <c r="E31" s="12">
        <v>2</v>
      </c>
      <c r="F31" s="8">
        <v>1.61</v>
      </c>
      <c r="G31" s="12">
        <v>3</v>
      </c>
      <c r="H31" s="8">
        <v>5.45</v>
      </c>
      <c r="I31" s="12">
        <v>0</v>
      </c>
    </row>
    <row r="32" spans="2:9" ht="15" customHeight="1" x14ac:dyDescent="0.2">
      <c r="B32" t="s">
        <v>60</v>
      </c>
      <c r="C32" s="12">
        <v>5</v>
      </c>
      <c r="D32" s="8">
        <v>2.72</v>
      </c>
      <c r="E32" s="12">
        <v>2</v>
      </c>
      <c r="F32" s="8">
        <v>1.61</v>
      </c>
      <c r="G32" s="12">
        <v>3</v>
      </c>
      <c r="H32" s="8">
        <v>5.45</v>
      </c>
      <c r="I32" s="12">
        <v>0</v>
      </c>
    </row>
    <row r="33" spans="2:9" ht="15" customHeight="1" x14ac:dyDescent="0.2">
      <c r="B33" t="s">
        <v>65</v>
      </c>
      <c r="C33" s="12">
        <v>5</v>
      </c>
      <c r="D33" s="8">
        <v>2.72</v>
      </c>
      <c r="E33" s="12">
        <v>4</v>
      </c>
      <c r="F33" s="8">
        <v>3.23</v>
      </c>
      <c r="G33" s="12">
        <v>1</v>
      </c>
      <c r="H33" s="8">
        <v>1.82</v>
      </c>
      <c r="I33" s="12">
        <v>0</v>
      </c>
    </row>
    <row r="34" spans="2:9" ht="15" customHeight="1" x14ac:dyDescent="0.2">
      <c r="B34" t="s">
        <v>75</v>
      </c>
      <c r="C34" s="12">
        <v>5</v>
      </c>
      <c r="D34" s="8">
        <v>2.72</v>
      </c>
      <c r="E34" s="12">
        <v>0</v>
      </c>
      <c r="F34" s="8">
        <v>0</v>
      </c>
      <c r="G34" s="12">
        <v>4</v>
      </c>
      <c r="H34" s="8">
        <v>7.27</v>
      </c>
      <c r="I34" s="12">
        <v>0</v>
      </c>
    </row>
    <row r="35" spans="2:9" ht="15" customHeight="1" x14ac:dyDescent="0.2">
      <c r="B35" t="s">
        <v>96</v>
      </c>
      <c r="C35" s="12">
        <v>4</v>
      </c>
      <c r="D35" s="8">
        <v>2.17</v>
      </c>
      <c r="E35" s="12">
        <v>2</v>
      </c>
      <c r="F35" s="8">
        <v>1.61</v>
      </c>
      <c r="G35" s="12">
        <v>2</v>
      </c>
      <c r="H35" s="8">
        <v>3.64</v>
      </c>
      <c r="I35" s="12">
        <v>0</v>
      </c>
    </row>
    <row r="36" spans="2:9" ht="15" customHeight="1" x14ac:dyDescent="0.2">
      <c r="B36" t="s">
        <v>61</v>
      </c>
      <c r="C36" s="12">
        <v>4</v>
      </c>
      <c r="D36" s="8">
        <v>2.17</v>
      </c>
      <c r="E36" s="12">
        <v>3</v>
      </c>
      <c r="F36" s="8">
        <v>2.42</v>
      </c>
      <c r="G36" s="12">
        <v>1</v>
      </c>
      <c r="H36" s="8">
        <v>1.82</v>
      </c>
      <c r="I36" s="12">
        <v>0</v>
      </c>
    </row>
    <row r="37" spans="2:9" ht="15" customHeight="1" x14ac:dyDescent="0.2">
      <c r="B37" t="s">
        <v>77</v>
      </c>
      <c r="C37" s="12">
        <v>4</v>
      </c>
      <c r="D37" s="8">
        <v>2.17</v>
      </c>
      <c r="E37" s="12">
        <v>1</v>
      </c>
      <c r="F37" s="8">
        <v>0.81</v>
      </c>
      <c r="G37" s="12">
        <v>3</v>
      </c>
      <c r="H37" s="8">
        <v>5.45</v>
      </c>
      <c r="I37" s="12">
        <v>0</v>
      </c>
    </row>
    <row r="38" spans="2:9" ht="15" customHeight="1" x14ac:dyDescent="0.2">
      <c r="B38" t="s">
        <v>63</v>
      </c>
      <c r="C38" s="12">
        <v>4</v>
      </c>
      <c r="D38" s="8">
        <v>2.17</v>
      </c>
      <c r="E38" s="12">
        <v>3</v>
      </c>
      <c r="F38" s="8">
        <v>2.42</v>
      </c>
      <c r="G38" s="12">
        <v>1</v>
      </c>
      <c r="H38" s="8">
        <v>1.82</v>
      </c>
      <c r="I38" s="12">
        <v>0</v>
      </c>
    </row>
    <row r="39" spans="2:9" ht="15" customHeight="1" x14ac:dyDescent="0.2">
      <c r="B39" t="s">
        <v>69</v>
      </c>
      <c r="C39" s="12">
        <v>4</v>
      </c>
      <c r="D39" s="8">
        <v>2.17</v>
      </c>
      <c r="E39" s="12">
        <v>4</v>
      </c>
      <c r="F39" s="8">
        <v>3.23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74</v>
      </c>
      <c r="C40" s="12">
        <v>4</v>
      </c>
      <c r="D40" s="8">
        <v>2.17</v>
      </c>
      <c r="E40" s="12">
        <v>4</v>
      </c>
      <c r="F40" s="8">
        <v>3.23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82</v>
      </c>
      <c r="C41" s="12">
        <v>3</v>
      </c>
      <c r="D41" s="8">
        <v>1.63</v>
      </c>
      <c r="E41" s="12">
        <v>1</v>
      </c>
      <c r="F41" s="8">
        <v>0.81</v>
      </c>
      <c r="G41" s="12">
        <v>1</v>
      </c>
      <c r="H41" s="8">
        <v>1.82</v>
      </c>
      <c r="I41" s="12">
        <v>1</v>
      </c>
    </row>
    <row r="42" spans="2:9" ht="15" customHeight="1" x14ac:dyDescent="0.2">
      <c r="B42" t="s">
        <v>95</v>
      </c>
      <c r="C42" s="12">
        <v>2</v>
      </c>
      <c r="D42" s="8">
        <v>1.0900000000000001</v>
      </c>
      <c r="E42" s="12">
        <v>0</v>
      </c>
      <c r="F42" s="8">
        <v>0</v>
      </c>
      <c r="G42" s="12">
        <v>2</v>
      </c>
      <c r="H42" s="8">
        <v>3.64</v>
      </c>
      <c r="I42" s="12">
        <v>0</v>
      </c>
    </row>
    <row r="43" spans="2:9" ht="15" customHeight="1" x14ac:dyDescent="0.2">
      <c r="B43" t="s">
        <v>89</v>
      </c>
      <c r="C43" s="12">
        <v>2</v>
      </c>
      <c r="D43" s="8">
        <v>1.0900000000000001</v>
      </c>
      <c r="E43" s="12">
        <v>0</v>
      </c>
      <c r="F43" s="8">
        <v>0</v>
      </c>
      <c r="G43" s="12">
        <v>2</v>
      </c>
      <c r="H43" s="8">
        <v>3.64</v>
      </c>
      <c r="I43" s="12">
        <v>0</v>
      </c>
    </row>
    <row r="44" spans="2:9" ht="15" customHeight="1" x14ac:dyDescent="0.2">
      <c r="B44" t="s">
        <v>97</v>
      </c>
      <c r="C44" s="12">
        <v>2</v>
      </c>
      <c r="D44" s="8">
        <v>1.0900000000000001</v>
      </c>
      <c r="E44" s="12">
        <v>1</v>
      </c>
      <c r="F44" s="8">
        <v>0.81</v>
      </c>
      <c r="G44" s="12">
        <v>1</v>
      </c>
      <c r="H44" s="8">
        <v>1.82</v>
      </c>
      <c r="I44" s="12">
        <v>0</v>
      </c>
    </row>
    <row r="45" spans="2:9" ht="15" customHeight="1" x14ac:dyDescent="0.2">
      <c r="B45" t="s">
        <v>86</v>
      </c>
      <c r="C45" s="12">
        <v>2</v>
      </c>
      <c r="D45" s="8">
        <v>1.0900000000000001</v>
      </c>
      <c r="E45" s="12">
        <v>0</v>
      </c>
      <c r="F45" s="8">
        <v>0</v>
      </c>
      <c r="G45" s="12">
        <v>2</v>
      </c>
      <c r="H45" s="8">
        <v>3.64</v>
      </c>
      <c r="I45" s="12">
        <v>0</v>
      </c>
    </row>
    <row r="46" spans="2:9" ht="15" customHeight="1" x14ac:dyDescent="0.2">
      <c r="B46" t="s">
        <v>88</v>
      </c>
      <c r="C46" s="12">
        <v>2</v>
      </c>
      <c r="D46" s="8">
        <v>1.0900000000000001</v>
      </c>
      <c r="E46" s="12">
        <v>1</v>
      </c>
      <c r="F46" s="8">
        <v>0.81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73</v>
      </c>
      <c r="C47" s="12">
        <v>2</v>
      </c>
      <c r="D47" s="8">
        <v>1.0900000000000001</v>
      </c>
      <c r="E47" s="12">
        <v>1</v>
      </c>
      <c r="F47" s="8">
        <v>0.81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94</v>
      </c>
      <c r="C48" s="12">
        <v>2</v>
      </c>
      <c r="D48" s="8">
        <v>1.0900000000000001</v>
      </c>
      <c r="E48" s="12">
        <v>0</v>
      </c>
      <c r="F48" s="8">
        <v>0</v>
      </c>
      <c r="G48" s="12">
        <v>2</v>
      </c>
      <c r="H48" s="8">
        <v>3.64</v>
      </c>
      <c r="I48" s="12">
        <v>0</v>
      </c>
    </row>
    <row r="51" spans="2:9" ht="33" customHeight="1" x14ac:dyDescent="0.2">
      <c r="B51" t="s">
        <v>219</v>
      </c>
      <c r="C51" s="10" t="s">
        <v>50</v>
      </c>
      <c r="D51" s="10" t="s">
        <v>51</v>
      </c>
      <c r="E51" s="10" t="s">
        <v>52</v>
      </c>
      <c r="F51" s="10" t="s">
        <v>53</v>
      </c>
      <c r="G51" s="10" t="s">
        <v>54</v>
      </c>
      <c r="H51" s="10" t="s">
        <v>55</v>
      </c>
      <c r="I51" s="10" t="s">
        <v>56</v>
      </c>
    </row>
    <row r="52" spans="2:9" ht="15" customHeight="1" x14ac:dyDescent="0.2">
      <c r="B52" t="s">
        <v>131</v>
      </c>
      <c r="C52" s="12">
        <v>11</v>
      </c>
      <c r="D52" s="8">
        <v>5.98</v>
      </c>
      <c r="E52" s="12">
        <v>11</v>
      </c>
      <c r="F52" s="8">
        <v>8.8699999999999992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119</v>
      </c>
      <c r="C53" s="12">
        <v>10</v>
      </c>
      <c r="D53" s="8">
        <v>5.43</v>
      </c>
      <c r="E53" s="12">
        <v>8</v>
      </c>
      <c r="F53" s="8">
        <v>6.45</v>
      </c>
      <c r="G53" s="12">
        <v>2</v>
      </c>
      <c r="H53" s="8">
        <v>3.64</v>
      </c>
      <c r="I53" s="12">
        <v>0</v>
      </c>
    </row>
    <row r="54" spans="2:9" ht="15" customHeight="1" x14ac:dyDescent="0.2">
      <c r="B54" t="s">
        <v>124</v>
      </c>
      <c r="C54" s="12">
        <v>10</v>
      </c>
      <c r="D54" s="8">
        <v>5.43</v>
      </c>
      <c r="E54" s="12">
        <v>9</v>
      </c>
      <c r="F54" s="8">
        <v>7.26</v>
      </c>
      <c r="G54" s="12">
        <v>1</v>
      </c>
      <c r="H54" s="8">
        <v>1.82</v>
      </c>
      <c r="I54" s="12">
        <v>0</v>
      </c>
    </row>
    <row r="55" spans="2:9" ht="15" customHeight="1" x14ac:dyDescent="0.2">
      <c r="B55" t="s">
        <v>116</v>
      </c>
      <c r="C55" s="12">
        <v>7</v>
      </c>
      <c r="D55" s="8">
        <v>3.8</v>
      </c>
      <c r="E55" s="12">
        <v>4</v>
      </c>
      <c r="F55" s="8">
        <v>3.23</v>
      </c>
      <c r="G55" s="12">
        <v>3</v>
      </c>
      <c r="H55" s="8">
        <v>5.45</v>
      </c>
      <c r="I55" s="12">
        <v>0</v>
      </c>
    </row>
    <row r="56" spans="2:9" ht="15" customHeight="1" x14ac:dyDescent="0.2">
      <c r="B56" t="s">
        <v>132</v>
      </c>
      <c r="C56" s="12">
        <v>7</v>
      </c>
      <c r="D56" s="8">
        <v>3.8</v>
      </c>
      <c r="E56" s="12">
        <v>7</v>
      </c>
      <c r="F56" s="8">
        <v>5.65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121</v>
      </c>
      <c r="C57" s="12">
        <v>6</v>
      </c>
      <c r="D57" s="8">
        <v>3.26</v>
      </c>
      <c r="E57" s="12">
        <v>4</v>
      </c>
      <c r="F57" s="8">
        <v>3.23</v>
      </c>
      <c r="G57" s="12">
        <v>2</v>
      </c>
      <c r="H57" s="8">
        <v>3.64</v>
      </c>
      <c r="I57" s="12">
        <v>0</v>
      </c>
    </row>
    <row r="58" spans="2:9" ht="15" customHeight="1" x14ac:dyDescent="0.2">
      <c r="B58" t="s">
        <v>126</v>
      </c>
      <c r="C58" s="12">
        <v>6</v>
      </c>
      <c r="D58" s="8">
        <v>3.26</v>
      </c>
      <c r="E58" s="12">
        <v>3</v>
      </c>
      <c r="F58" s="8">
        <v>2.42</v>
      </c>
      <c r="G58" s="12">
        <v>3</v>
      </c>
      <c r="H58" s="8">
        <v>5.45</v>
      </c>
      <c r="I58" s="12">
        <v>0</v>
      </c>
    </row>
    <row r="59" spans="2:9" ht="15" customHeight="1" x14ac:dyDescent="0.2">
      <c r="B59" t="s">
        <v>115</v>
      </c>
      <c r="C59" s="12">
        <v>4</v>
      </c>
      <c r="D59" s="8">
        <v>2.17</v>
      </c>
      <c r="E59" s="12">
        <v>1</v>
      </c>
      <c r="F59" s="8">
        <v>0.81</v>
      </c>
      <c r="G59" s="12">
        <v>3</v>
      </c>
      <c r="H59" s="8">
        <v>5.45</v>
      </c>
      <c r="I59" s="12">
        <v>0</v>
      </c>
    </row>
    <row r="60" spans="2:9" ht="15" customHeight="1" x14ac:dyDescent="0.2">
      <c r="B60" t="s">
        <v>159</v>
      </c>
      <c r="C60" s="12">
        <v>4</v>
      </c>
      <c r="D60" s="8">
        <v>2.17</v>
      </c>
      <c r="E60" s="12">
        <v>1</v>
      </c>
      <c r="F60" s="8">
        <v>0.81</v>
      </c>
      <c r="G60" s="12">
        <v>3</v>
      </c>
      <c r="H60" s="8">
        <v>5.45</v>
      </c>
      <c r="I60" s="12">
        <v>0</v>
      </c>
    </row>
    <row r="61" spans="2:9" ht="15" customHeight="1" x14ac:dyDescent="0.2">
      <c r="B61" t="s">
        <v>118</v>
      </c>
      <c r="C61" s="12">
        <v>4</v>
      </c>
      <c r="D61" s="8">
        <v>2.17</v>
      </c>
      <c r="E61" s="12">
        <v>4</v>
      </c>
      <c r="F61" s="8">
        <v>3.23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122</v>
      </c>
      <c r="C62" s="12">
        <v>4</v>
      </c>
      <c r="D62" s="8">
        <v>2.17</v>
      </c>
      <c r="E62" s="12">
        <v>4</v>
      </c>
      <c r="F62" s="8">
        <v>3.23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137</v>
      </c>
      <c r="C63" s="12">
        <v>4</v>
      </c>
      <c r="D63" s="8">
        <v>2.17</v>
      </c>
      <c r="E63" s="12">
        <v>0</v>
      </c>
      <c r="F63" s="8">
        <v>0</v>
      </c>
      <c r="G63" s="12">
        <v>4</v>
      </c>
      <c r="H63" s="8">
        <v>7.27</v>
      </c>
      <c r="I63" s="12">
        <v>0</v>
      </c>
    </row>
    <row r="64" spans="2:9" ht="15" customHeight="1" x14ac:dyDescent="0.2">
      <c r="B64" t="s">
        <v>135</v>
      </c>
      <c r="C64" s="12">
        <v>3</v>
      </c>
      <c r="D64" s="8">
        <v>1.63</v>
      </c>
      <c r="E64" s="12">
        <v>2</v>
      </c>
      <c r="F64" s="8">
        <v>1.61</v>
      </c>
      <c r="G64" s="12">
        <v>1</v>
      </c>
      <c r="H64" s="8">
        <v>1.82</v>
      </c>
      <c r="I64" s="12">
        <v>0</v>
      </c>
    </row>
    <row r="65" spans="2:9" ht="15" customHeight="1" x14ac:dyDescent="0.2">
      <c r="B65" t="s">
        <v>144</v>
      </c>
      <c r="C65" s="12">
        <v>3</v>
      </c>
      <c r="D65" s="8">
        <v>1.63</v>
      </c>
      <c r="E65" s="12">
        <v>3</v>
      </c>
      <c r="F65" s="8">
        <v>2.42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139</v>
      </c>
      <c r="C66" s="12">
        <v>3</v>
      </c>
      <c r="D66" s="8">
        <v>1.63</v>
      </c>
      <c r="E66" s="12">
        <v>2</v>
      </c>
      <c r="F66" s="8">
        <v>1.61</v>
      </c>
      <c r="G66" s="12">
        <v>1</v>
      </c>
      <c r="H66" s="8">
        <v>1.82</v>
      </c>
      <c r="I66" s="12">
        <v>0</v>
      </c>
    </row>
    <row r="67" spans="2:9" ht="15" customHeight="1" x14ac:dyDescent="0.2">
      <c r="B67" t="s">
        <v>152</v>
      </c>
      <c r="C67" s="12">
        <v>3</v>
      </c>
      <c r="D67" s="8">
        <v>1.63</v>
      </c>
      <c r="E67" s="12">
        <v>3</v>
      </c>
      <c r="F67" s="8">
        <v>2.42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140</v>
      </c>
      <c r="C68" s="12">
        <v>3</v>
      </c>
      <c r="D68" s="8">
        <v>1.63</v>
      </c>
      <c r="E68" s="12">
        <v>1</v>
      </c>
      <c r="F68" s="8">
        <v>0.81</v>
      </c>
      <c r="G68" s="12">
        <v>2</v>
      </c>
      <c r="H68" s="8">
        <v>3.64</v>
      </c>
      <c r="I68" s="12">
        <v>0</v>
      </c>
    </row>
    <row r="69" spans="2:9" ht="15" customHeight="1" x14ac:dyDescent="0.2">
      <c r="B69" t="s">
        <v>160</v>
      </c>
      <c r="C69" s="12">
        <v>3</v>
      </c>
      <c r="D69" s="8">
        <v>1.63</v>
      </c>
      <c r="E69" s="12">
        <v>2</v>
      </c>
      <c r="F69" s="8">
        <v>1.61</v>
      </c>
      <c r="G69" s="12">
        <v>1</v>
      </c>
      <c r="H69" s="8">
        <v>1.82</v>
      </c>
      <c r="I69" s="12">
        <v>0</v>
      </c>
    </row>
    <row r="70" spans="2:9" ht="15" customHeight="1" x14ac:dyDescent="0.2">
      <c r="B70" t="s">
        <v>161</v>
      </c>
      <c r="C70" s="12">
        <v>3</v>
      </c>
      <c r="D70" s="8">
        <v>1.63</v>
      </c>
      <c r="E70" s="12">
        <v>2</v>
      </c>
      <c r="F70" s="8">
        <v>1.61</v>
      </c>
      <c r="G70" s="12">
        <v>1</v>
      </c>
      <c r="H70" s="8">
        <v>1.82</v>
      </c>
      <c r="I70" s="12">
        <v>0</v>
      </c>
    </row>
    <row r="71" spans="2:9" ht="15" customHeight="1" x14ac:dyDescent="0.2">
      <c r="B71" t="s">
        <v>134</v>
      </c>
      <c r="C71" s="12">
        <v>3</v>
      </c>
      <c r="D71" s="8">
        <v>1.63</v>
      </c>
      <c r="E71" s="12">
        <v>3</v>
      </c>
      <c r="F71" s="8">
        <v>2.42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5A2FB-9C04-4786-9BA7-E7CBAEFD46B7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237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48</v>
      </c>
      <c r="D6" s="8">
        <v>16.84</v>
      </c>
      <c r="E6" s="12">
        <v>27</v>
      </c>
      <c r="F6" s="8">
        <v>13.78</v>
      </c>
      <c r="G6" s="12">
        <v>21</v>
      </c>
      <c r="H6" s="8">
        <v>26.25</v>
      </c>
      <c r="I6" s="12">
        <v>0</v>
      </c>
    </row>
    <row r="7" spans="2:9" ht="15" customHeight="1" x14ac:dyDescent="0.2">
      <c r="B7" t="s">
        <v>36</v>
      </c>
      <c r="C7" s="12">
        <v>15</v>
      </c>
      <c r="D7" s="8">
        <v>5.26</v>
      </c>
      <c r="E7" s="12">
        <v>6</v>
      </c>
      <c r="F7" s="8">
        <v>3.06</v>
      </c>
      <c r="G7" s="12">
        <v>9</v>
      </c>
      <c r="H7" s="8">
        <v>11.25</v>
      </c>
      <c r="I7" s="12">
        <v>0</v>
      </c>
    </row>
    <row r="8" spans="2:9" ht="15" customHeight="1" x14ac:dyDescent="0.2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2</v>
      </c>
      <c r="D9" s="8">
        <v>0.7</v>
      </c>
      <c r="E9" s="12">
        <v>0</v>
      </c>
      <c r="F9" s="8">
        <v>0</v>
      </c>
      <c r="G9" s="12">
        <v>2</v>
      </c>
      <c r="H9" s="8">
        <v>2.5</v>
      </c>
      <c r="I9" s="12">
        <v>0</v>
      </c>
    </row>
    <row r="10" spans="2:9" ht="15" customHeight="1" x14ac:dyDescent="0.2">
      <c r="B10" t="s">
        <v>39</v>
      </c>
      <c r="C10" s="12">
        <v>3</v>
      </c>
      <c r="D10" s="8">
        <v>1.05</v>
      </c>
      <c r="E10" s="12">
        <v>1</v>
      </c>
      <c r="F10" s="8">
        <v>0.51</v>
      </c>
      <c r="G10" s="12">
        <v>2</v>
      </c>
      <c r="H10" s="8">
        <v>2.5</v>
      </c>
      <c r="I10" s="12">
        <v>0</v>
      </c>
    </row>
    <row r="11" spans="2:9" ht="15" customHeight="1" x14ac:dyDescent="0.2">
      <c r="B11" t="s">
        <v>40</v>
      </c>
      <c r="C11" s="12">
        <v>81</v>
      </c>
      <c r="D11" s="8">
        <v>28.42</v>
      </c>
      <c r="E11" s="12">
        <v>59</v>
      </c>
      <c r="F11" s="8">
        <v>30.1</v>
      </c>
      <c r="G11" s="12">
        <v>22</v>
      </c>
      <c r="H11" s="8">
        <v>27.5</v>
      </c>
      <c r="I11" s="12">
        <v>0</v>
      </c>
    </row>
    <row r="12" spans="2:9" ht="15" customHeight="1" x14ac:dyDescent="0.2">
      <c r="B12" t="s">
        <v>41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42</v>
      </c>
      <c r="C13" s="12">
        <v>9</v>
      </c>
      <c r="D13" s="8">
        <v>3.16</v>
      </c>
      <c r="E13" s="12">
        <v>5</v>
      </c>
      <c r="F13" s="8">
        <v>2.5499999999999998</v>
      </c>
      <c r="G13" s="12">
        <v>4</v>
      </c>
      <c r="H13" s="8">
        <v>5</v>
      </c>
      <c r="I13" s="12">
        <v>0</v>
      </c>
    </row>
    <row r="14" spans="2:9" ht="15" customHeight="1" x14ac:dyDescent="0.2">
      <c r="B14" t="s">
        <v>43</v>
      </c>
      <c r="C14" s="12">
        <v>7</v>
      </c>
      <c r="D14" s="8">
        <v>2.46</v>
      </c>
      <c r="E14" s="12">
        <v>5</v>
      </c>
      <c r="F14" s="8">
        <v>2.5499999999999998</v>
      </c>
      <c r="G14" s="12">
        <v>2</v>
      </c>
      <c r="H14" s="8">
        <v>2.5</v>
      </c>
      <c r="I14" s="12">
        <v>0</v>
      </c>
    </row>
    <row r="15" spans="2:9" ht="15" customHeight="1" x14ac:dyDescent="0.2">
      <c r="B15" t="s">
        <v>44</v>
      </c>
      <c r="C15" s="12">
        <v>33</v>
      </c>
      <c r="D15" s="8">
        <v>11.58</v>
      </c>
      <c r="E15" s="12">
        <v>29</v>
      </c>
      <c r="F15" s="8">
        <v>14.8</v>
      </c>
      <c r="G15" s="12">
        <v>4</v>
      </c>
      <c r="H15" s="8">
        <v>5</v>
      </c>
      <c r="I15" s="12">
        <v>0</v>
      </c>
    </row>
    <row r="16" spans="2:9" ht="15" customHeight="1" x14ac:dyDescent="0.2">
      <c r="B16" t="s">
        <v>45</v>
      </c>
      <c r="C16" s="12">
        <v>46</v>
      </c>
      <c r="D16" s="8">
        <v>16.14</v>
      </c>
      <c r="E16" s="12">
        <v>44</v>
      </c>
      <c r="F16" s="8">
        <v>22.45</v>
      </c>
      <c r="G16" s="12">
        <v>2</v>
      </c>
      <c r="H16" s="8">
        <v>2.5</v>
      </c>
      <c r="I16" s="12">
        <v>0</v>
      </c>
    </row>
    <row r="17" spans="2:9" ht="15" customHeight="1" x14ac:dyDescent="0.2">
      <c r="B17" t="s">
        <v>46</v>
      </c>
      <c r="C17" s="12">
        <v>12</v>
      </c>
      <c r="D17" s="8">
        <v>4.21</v>
      </c>
      <c r="E17" s="12">
        <v>6</v>
      </c>
      <c r="F17" s="8">
        <v>3.06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47</v>
      </c>
      <c r="C18" s="12">
        <v>17</v>
      </c>
      <c r="D18" s="8">
        <v>5.96</v>
      </c>
      <c r="E18" s="12">
        <v>6</v>
      </c>
      <c r="F18" s="8">
        <v>3.06</v>
      </c>
      <c r="G18" s="12">
        <v>10</v>
      </c>
      <c r="H18" s="8">
        <v>12.5</v>
      </c>
      <c r="I18" s="12">
        <v>0</v>
      </c>
    </row>
    <row r="19" spans="2:9" ht="15" customHeight="1" x14ac:dyDescent="0.2">
      <c r="B19" t="s">
        <v>48</v>
      </c>
      <c r="C19" s="12">
        <v>12</v>
      </c>
      <c r="D19" s="8">
        <v>4.21</v>
      </c>
      <c r="E19" s="12">
        <v>8</v>
      </c>
      <c r="F19" s="8">
        <v>4.08</v>
      </c>
      <c r="G19" s="12">
        <v>2</v>
      </c>
      <c r="H19" s="8">
        <v>2.5</v>
      </c>
      <c r="I19" s="12">
        <v>1</v>
      </c>
    </row>
    <row r="20" spans="2:9" ht="15" customHeight="1" x14ac:dyDescent="0.2">
      <c r="B20" s="9" t="s">
        <v>217</v>
      </c>
      <c r="C20" s="12">
        <f>SUM(LTBL_03303[総数／事業所数])</f>
        <v>285</v>
      </c>
      <c r="E20" s="12">
        <f>SUBTOTAL(109,LTBL_03303[個人／事業所数])</f>
        <v>196</v>
      </c>
      <c r="G20" s="12">
        <f>SUBTOTAL(109,LTBL_03303[法人／事業所数])</f>
        <v>80</v>
      </c>
      <c r="I20" s="12">
        <f>SUBTOTAL(109,LTBL_03303[法人以外の団体／事業所数])</f>
        <v>1</v>
      </c>
    </row>
    <row r="21" spans="2:9" ht="15" customHeight="1" x14ac:dyDescent="0.2">
      <c r="E21" s="11">
        <f>LTBL_03303[[#Totals],[個人／事業所数]]/LTBL_03303[[#Totals],[総数／事業所数]]</f>
        <v>0.68771929824561406</v>
      </c>
      <c r="G21" s="11">
        <f>LTBL_03303[[#Totals],[法人／事業所数]]/LTBL_03303[[#Totals],[総数／事業所数]]</f>
        <v>0.2807017543859649</v>
      </c>
      <c r="I21" s="11">
        <f>LTBL_03303[[#Totals],[法人以外の団体／事業所数]]/LTBL_03303[[#Totals],[総数／事業所数]]</f>
        <v>3.5087719298245615E-3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44</v>
      </c>
      <c r="D24" s="8">
        <v>15.44</v>
      </c>
      <c r="E24" s="12">
        <v>42</v>
      </c>
      <c r="F24" s="8">
        <v>21.43</v>
      </c>
      <c r="G24" s="12">
        <v>2</v>
      </c>
      <c r="H24" s="8">
        <v>2.5</v>
      </c>
      <c r="I24" s="12">
        <v>0</v>
      </c>
    </row>
    <row r="25" spans="2:9" ht="15" customHeight="1" x14ac:dyDescent="0.2">
      <c r="B25" t="s">
        <v>70</v>
      </c>
      <c r="C25" s="12">
        <v>29</v>
      </c>
      <c r="D25" s="8">
        <v>10.18</v>
      </c>
      <c r="E25" s="12">
        <v>26</v>
      </c>
      <c r="F25" s="8">
        <v>13.27</v>
      </c>
      <c r="G25" s="12">
        <v>3</v>
      </c>
      <c r="H25" s="8">
        <v>3.75</v>
      </c>
      <c r="I25" s="12">
        <v>0</v>
      </c>
    </row>
    <row r="26" spans="2:9" ht="15" customHeight="1" x14ac:dyDescent="0.2">
      <c r="B26" t="s">
        <v>64</v>
      </c>
      <c r="C26" s="12">
        <v>28</v>
      </c>
      <c r="D26" s="8">
        <v>9.82</v>
      </c>
      <c r="E26" s="12">
        <v>25</v>
      </c>
      <c r="F26" s="8">
        <v>12.76</v>
      </c>
      <c r="G26" s="12">
        <v>3</v>
      </c>
      <c r="H26" s="8">
        <v>3.75</v>
      </c>
      <c r="I26" s="12">
        <v>0</v>
      </c>
    </row>
    <row r="27" spans="2:9" ht="15" customHeight="1" x14ac:dyDescent="0.2">
      <c r="B27" t="s">
        <v>66</v>
      </c>
      <c r="C27" s="12">
        <v>24</v>
      </c>
      <c r="D27" s="8">
        <v>8.42</v>
      </c>
      <c r="E27" s="12">
        <v>14</v>
      </c>
      <c r="F27" s="8">
        <v>7.14</v>
      </c>
      <c r="G27" s="12">
        <v>10</v>
      </c>
      <c r="H27" s="8">
        <v>12.5</v>
      </c>
      <c r="I27" s="12">
        <v>0</v>
      </c>
    </row>
    <row r="28" spans="2:9" ht="15" customHeight="1" x14ac:dyDescent="0.2">
      <c r="B28" t="s">
        <v>58</v>
      </c>
      <c r="C28" s="12">
        <v>23</v>
      </c>
      <c r="D28" s="8">
        <v>8.07</v>
      </c>
      <c r="E28" s="12">
        <v>15</v>
      </c>
      <c r="F28" s="8">
        <v>7.65</v>
      </c>
      <c r="G28" s="12">
        <v>8</v>
      </c>
      <c r="H28" s="8">
        <v>10</v>
      </c>
      <c r="I28" s="12">
        <v>0</v>
      </c>
    </row>
    <row r="29" spans="2:9" ht="15" customHeight="1" x14ac:dyDescent="0.2">
      <c r="B29" t="s">
        <v>57</v>
      </c>
      <c r="C29" s="12">
        <v>17</v>
      </c>
      <c r="D29" s="8">
        <v>5.96</v>
      </c>
      <c r="E29" s="12">
        <v>6</v>
      </c>
      <c r="F29" s="8">
        <v>3.06</v>
      </c>
      <c r="G29" s="12">
        <v>11</v>
      </c>
      <c r="H29" s="8">
        <v>13.75</v>
      </c>
      <c r="I29" s="12">
        <v>0</v>
      </c>
    </row>
    <row r="30" spans="2:9" ht="15" customHeight="1" x14ac:dyDescent="0.2">
      <c r="B30" t="s">
        <v>73</v>
      </c>
      <c r="C30" s="12">
        <v>12</v>
      </c>
      <c r="D30" s="8">
        <v>4.21</v>
      </c>
      <c r="E30" s="12">
        <v>6</v>
      </c>
      <c r="F30" s="8">
        <v>3.06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63</v>
      </c>
      <c r="C31" s="12">
        <v>11</v>
      </c>
      <c r="D31" s="8">
        <v>3.86</v>
      </c>
      <c r="E31" s="12">
        <v>10</v>
      </c>
      <c r="F31" s="8">
        <v>5.0999999999999996</v>
      </c>
      <c r="G31" s="12">
        <v>1</v>
      </c>
      <c r="H31" s="8">
        <v>1.25</v>
      </c>
      <c r="I31" s="12">
        <v>0</v>
      </c>
    </row>
    <row r="32" spans="2:9" ht="15" customHeight="1" x14ac:dyDescent="0.2">
      <c r="B32" t="s">
        <v>75</v>
      </c>
      <c r="C32" s="12">
        <v>11</v>
      </c>
      <c r="D32" s="8">
        <v>3.86</v>
      </c>
      <c r="E32" s="12">
        <v>0</v>
      </c>
      <c r="F32" s="8">
        <v>0</v>
      </c>
      <c r="G32" s="12">
        <v>10</v>
      </c>
      <c r="H32" s="8">
        <v>12.5</v>
      </c>
      <c r="I32" s="12">
        <v>0</v>
      </c>
    </row>
    <row r="33" spans="2:9" ht="15" customHeight="1" x14ac:dyDescent="0.2">
      <c r="B33" t="s">
        <v>67</v>
      </c>
      <c r="C33" s="12">
        <v>9</v>
      </c>
      <c r="D33" s="8">
        <v>3.16</v>
      </c>
      <c r="E33" s="12">
        <v>5</v>
      </c>
      <c r="F33" s="8">
        <v>2.5499999999999998</v>
      </c>
      <c r="G33" s="12">
        <v>4</v>
      </c>
      <c r="H33" s="8">
        <v>5</v>
      </c>
      <c r="I33" s="12">
        <v>0</v>
      </c>
    </row>
    <row r="34" spans="2:9" ht="15" customHeight="1" x14ac:dyDescent="0.2">
      <c r="B34" t="s">
        <v>59</v>
      </c>
      <c r="C34" s="12">
        <v>8</v>
      </c>
      <c r="D34" s="8">
        <v>2.81</v>
      </c>
      <c r="E34" s="12">
        <v>6</v>
      </c>
      <c r="F34" s="8">
        <v>3.06</v>
      </c>
      <c r="G34" s="12">
        <v>2</v>
      </c>
      <c r="H34" s="8">
        <v>2.5</v>
      </c>
      <c r="I34" s="12">
        <v>0</v>
      </c>
    </row>
    <row r="35" spans="2:9" ht="15" customHeight="1" x14ac:dyDescent="0.2">
      <c r="B35" t="s">
        <v>79</v>
      </c>
      <c r="C35" s="12">
        <v>6</v>
      </c>
      <c r="D35" s="8">
        <v>2.11</v>
      </c>
      <c r="E35" s="12">
        <v>3</v>
      </c>
      <c r="F35" s="8">
        <v>1.53</v>
      </c>
      <c r="G35" s="12">
        <v>3</v>
      </c>
      <c r="H35" s="8">
        <v>3.75</v>
      </c>
      <c r="I35" s="12">
        <v>0</v>
      </c>
    </row>
    <row r="36" spans="2:9" ht="15" customHeight="1" x14ac:dyDescent="0.2">
      <c r="B36" t="s">
        <v>74</v>
      </c>
      <c r="C36" s="12">
        <v>6</v>
      </c>
      <c r="D36" s="8">
        <v>2.11</v>
      </c>
      <c r="E36" s="12">
        <v>6</v>
      </c>
      <c r="F36" s="8">
        <v>3.06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76</v>
      </c>
      <c r="C37" s="12">
        <v>6</v>
      </c>
      <c r="D37" s="8">
        <v>2.11</v>
      </c>
      <c r="E37" s="12">
        <v>6</v>
      </c>
      <c r="F37" s="8">
        <v>3.06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68</v>
      </c>
      <c r="C38" s="12">
        <v>5</v>
      </c>
      <c r="D38" s="8">
        <v>1.75</v>
      </c>
      <c r="E38" s="12">
        <v>3</v>
      </c>
      <c r="F38" s="8">
        <v>1.53</v>
      </c>
      <c r="G38" s="12">
        <v>2</v>
      </c>
      <c r="H38" s="8">
        <v>2.5</v>
      </c>
      <c r="I38" s="12">
        <v>0</v>
      </c>
    </row>
    <row r="39" spans="2:9" ht="15" customHeight="1" x14ac:dyDescent="0.2">
      <c r="B39" t="s">
        <v>60</v>
      </c>
      <c r="C39" s="12">
        <v>4</v>
      </c>
      <c r="D39" s="8">
        <v>1.4</v>
      </c>
      <c r="E39" s="12">
        <v>1</v>
      </c>
      <c r="F39" s="8">
        <v>0.51</v>
      </c>
      <c r="G39" s="12">
        <v>3</v>
      </c>
      <c r="H39" s="8">
        <v>3.75</v>
      </c>
      <c r="I39" s="12">
        <v>0</v>
      </c>
    </row>
    <row r="40" spans="2:9" ht="15" customHeight="1" x14ac:dyDescent="0.2">
      <c r="B40" t="s">
        <v>65</v>
      </c>
      <c r="C40" s="12">
        <v>4</v>
      </c>
      <c r="D40" s="8">
        <v>1.4</v>
      </c>
      <c r="E40" s="12">
        <v>4</v>
      </c>
      <c r="F40" s="8">
        <v>2.04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89</v>
      </c>
      <c r="C41" s="12">
        <v>3</v>
      </c>
      <c r="D41" s="8">
        <v>1.05</v>
      </c>
      <c r="E41" s="12">
        <v>0</v>
      </c>
      <c r="F41" s="8">
        <v>0</v>
      </c>
      <c r="G41" s="12">
        <v>3</v>
      </c>
      <c r="H41" s="8">
        <v>3.75</v>
      </c>
      <c r="I41" s="12">
        <v>0</v>
      </c>
    </row>
    <row r="42" spans="2:9" ht="15" customHeight="1" x14ac:dyDescent="0.2">
      <c r="B42" t="s">
        <v>90</v>
      </c>
      <c r="C42" s="12">
        <v>3</v>
      </c>
      <c r="D42" s="8">
        <v>1.05</v>
      </c>
      <c r="E42" s="12">
        <v>1</v>
      </c>
      <c r="F42" s="8">
        <v>0.51</v>
      </c>
      <c r="G42" s="12">
        <v>2</v>
      </c>
      <c r="H42" s="8">
        <v>2.5</v>
      </c>
      <c r="I42" s="12">
        <v>0</v>
      </c>
    </row>
    <row r="43" spans="2:9" ht="15" customHeight="1" x14ac:dyDescent="0.2">
      <c r="B43" t="s">
        <v>92</v>
      </c>
      <c r="C43" s="12">
        <v>3</v>
      </c>
      <c r="D43" s="8">
        <v>1.05</v>
      </c>
      <c r="E43" s="12">
        <v>3</v>
      </c>
      <c r="F43" s="8">
        <v>1.53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98</v>
      </c>
      <c r="C44" s="12">
        <v>3</v>
      </c>
      <c r="D44" s="8">
        <v>1.05</v>
      </c>
      <c r="E44" s="12">
        <v>1</v>
      </c>
      <c r="F44" s="8">
        <v>0.51</v>
      </c>
      <c r="G44" s="12">
        <v>2</v>
      </c>
      <c r="H44" s="8">
        <v>2.5</v>
      </c>
      <c r="I44" s="12">
        <v>0</v>
      </c>
    </row>
    <row r="45" spans="2:9" ht="15" customHeight="1" x14ac:dyDescent="0.2">
      <c r="B45" t="s">
        <v>61</v>
      </c>
      <c r="C45" s="12">
        <v>3</v>
      </c>
      <c r="D45" s="8">
        <v>1.05</v>
      </c>
      <c r="E45" s="12">
        <v>1</v>
      </c>
      <c r="F45" s="8">
        <v>0.51</v>
      </c>
      <c r="G45" s="12">
        <v>2</v>
      </c>
      <c r="H45" s="8">
        <v>2.5</v>
      </c>
      <c r="I45" s="12">
        <v>0</v>
      </c>
    </row>
    <row r="46" spans="2:9" ht="15" customHeight="1" x14ac:dyDescent="0.2">
      <c r="B46" t="s">
        <v>77</v>
      </c>
      <c r="C46" s="12">
        <v>3</v>
      </c>
      <c r="D46" s="8">
        <v>1.05</v>
      </c>
      <c r="E46" s="12">
        <v>2</v>
      </c>
      <c r="F46" s="8">
        <v>1.02</v>
      </c>
      <c r="G46" s="12">
        <v>1</v>
      </c>
      <c r="H46" s="8">
        <v>1.25</v>
      </c>
      <c r="I46" s="12">
        <v>0</v>
      </c>
    </row>
    <row r="47" spans="2:9" ht="15" customHeight="1" x14ac:dyDescent="0.2">
      <c r="B47" t="s">
        <v>88</v>
      </c>
      <c r="C47" s="12">
        <v>3</v>
      </c>
      <c r="D47" s="8">
        <v>1.05</v>
      </c>
      <c r="E47" s="12">
        <v>2</v>
      </c>
      <c r="F47" s="8">
        <v>1.02</v>
      </c>
      <c r="G47" s="12">
        <v>1</v>
      </c>
      <c r="H47" s="8">
        <v>1.25</v>
      </c>
      <c r="I47" s="12">
        <v>0</v>
      </c>
    </row>
    <row r="48" spans="2:9" ht="15" customHeight="1" x14ac:dyDescent="0.2">
      <c r="B48" t="s">
        <v>84</v>
      </c>
      <c r="C48" s="12">
        <v>3</v>
      </c>
      <c r="D48" s="8">
        <v>1.05</v>
      </c>
      <c r="E48" s="12">
        <v>2</v>
      </c>
      <c r="F48" s="8">
        <v>1.02</v>
      </c>
      <c r="G48" s="12">
        <v>1</v>
      </c>
      <c r="H48" s="8">
        <v>1.25</v>
      </c>
      <c r="I48" s="12">
        <v>0</v>
      </c>
    </row>
    <row r="51" spans="2:9" ht="33" customHeight="1" x14ac:dyDescent="0.2">
      <c r="B51" t="s">
        <v>219</v>
      </c>
      <c r="C51" s="10" t="s">
        <v>50</v>
      </c>
      <c r="D51" s="10" t="s">
        <v>51</v>
      </c>
      <c r="E51" s="10" t="s">
        <v>52</v>
      </c>
      <c r="F51" s="10" t="s">
        <v>53</v>
      </c>
      <c r="G51" s="10" t="s">
        <v>54</v>
      </c>
      <c r="H51" s="10" t="s">
        <v>55</v>
      </c>
      <c r="I51" s="10" t="s">
        <v>56</v>
      </c>
    </row>
    <row r="52" spans="2:9" ht="15" customHeight="1" x14ac:dyDescent="0.2">
      <c r="B52" t="s">
        <v>131</v>
      </c>
      <c r="C52" s="12">
        <v>20</v>
      </c>
      <c r="D52" s="8">
        <v>7.02</v>
      </c>
      <c r="E52" s="12">
        <v>20</v>
      </c>
      <c r="F52" s="8">
        <v>10.199999999999999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132</v>
      </c>
      <c r="C53" s="12">
        <v>17</v>
      </c>
      <c r="D53" s="8">
        <v>5.96</v>
      </c>
      <c r="E53" s="12">
        <v>17</v>
      </c>
      <c r="F53" s="8">
        <v>8.67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119</v>
      </c>
      <c r="C54" s="12">
        <v>8</v>
      </c>
      <c r="D54" s="8">
        <v>2.81</v>
      </c>
      <c r="E54" s="12">
        <v>7</v>
      </c>
      <c r="F54" s="8">
        <v>3.57</v>
      </c>
      <c r="G54" s="12">
        <v>1</v>
      </c>
      <c r="H54" s="8">
        <v>1.25</v>
      </c>
      <c r="I54" s="12">
        <v>0</v>
      </c>
    </row>
    <row r="55" spans="2:9" ht="15" customHeight="1" x14ac:dyDescent="0.2">
      <c r="B55" t="s">
        <v>129</v>
      </c>
      <c r="C55" s="12">
        <v>8</v>
      </c>
      <c r="D55" s="8">
        <v>2.81</v>
      </c>
      <c r="E55" s="12">
        <v>8</v>
      </c>
      <c r="F55" s="8">
        <v>4.08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116</v>
      </c>
      <c r="C56" s="12">
        <v>7</v>
      </c>
      <c r="D56" s="8">
        <v>2.46</v>
      </c>
      <c r="E56" s="12">
        <v>3</v>
      </c>
      <c r="F56" s="8">
        <v>1.53</v>
      </c>
      <c r="G56" s="12">
        <v>4</v>
      </c>
      <c r="H56" s="8">
        <v>5</v>
      </c>
      <c r="I56" s="12">
        <v>0</v>
      </c>
    </row>
    <row r="57" spans="2:9" ht="15" customHeight="1" x14ac:dyDescent="0.2">
      <c r="B57" t="s">
        <v>124</v>
      </c>
      <c r="C57" s="12">
        <v>7</v>
      </c>
      <c r="D57" s="8">
        <v>2.46</v>
      </c>
      <c r="E57" s="12">
        <v>4</v>
      </c>
      <c r="F57" s="8">
        <v>2.04</v>
      </c>
      <c r="G57" s="12">
        <v>3</v>
      </c>
      <c r="H57" s="8">
        <v>3.75</v>
      </c>
      <c r="I57" s="12">
        <v>0</v>
      </c>
    </row>
    <row r="58" spans="2:9" ht="15" customHeight="1" x14ac:dyDescent="0.2">
      <c r="B58" t="s">
        <v>126</v>
      </c>
      <c r="C58" s="12">
        <v>7</v>
      </c>
      <c r="D58" s="8">
        <v>2.46</v>
      </c>
      <c r="E58" s="12">
        <v>4</v>
      </c>
      <c r="F58" s="8">
        <v>2.04</v>
      </c>
      <c r="G58" s="12">
        <v>3</v>
      </c>
      <c r="H58" s="8">
        <v>3.75</v>
      </c>
      <c r="I58" s="12">
        <v>0</v>
      </c>
    </row>
    <row r="59" spans="2:9" ht="15" customHeight="1" x14ac:dyDescent="0.2">
      <c r="B59" t="s">
        <v>128</v>
      </c>
      <c r="C59" s="12">
        <v>7</v>
      </c>
      <c r="D59" s="8">
        <v>2.46</v>
      </c>
      <c r="E59" s="12">
        <v>7</v>
      </c>
      <c r="F59" s="8">
        <v>3.57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115</v>
      </c>
      <c r="C60" s="12">
        <v>6</v>
      </c>
      <c r="D60" s="8">
        <v>2.11</v>
      </c>
      <c r="E60" s="12">
        <v>1</v>
      </c>
      <c r="F60" s="8">
        <v>0.51</v>
      </c>
      <c r="G60" s="12">
        <v>5</v>
      </c>
      <c r="H60" s="8">
        <v>6.25</v>
      </c>
      <c r="I60" s="12">
        <v>0</v>
      </c>
    </row>
    <row r="61" spans="2:9" ht="15" customHeight="1" x14ac:dyDescent="0.2">
      <c r="B61" t="s">
        <v>142</v>
      </c>
      <c r="C61" s="12">
        <v>6</v>
      </c>
      <c r="D61" s="8">
        <v>2.11</v>
      </c>
      <c r="E61" s="12">
        <v>3</v>
      </c>
      <c r="F61" s="8">
        <v>1.53</v>
      </c>
      <c r="G61" s="12">
        <v>3</v>
      </c>
      <c r="H61" s="8">
        <v>3.75</v>
      </c>
      <c r="I61" s="12">
        <v>0</v>
      </c>
    </row>
    <row r="62" spans="2:9" ht="15" customHeight="1" x14ac:dyDescent="0.2">
      <c r="B62" t="s">
        <v>162</v>
      </c>
      <c r="C62" s="12">
        <v>6</v>
      </c>
      <c r="D62" s="8">
        <v>2.11</v>
      </c>
      <c r="E62" s="12">
        <v>6</v>
      </c>
      <c r="F62" s="8">
        <v>3.06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144</v>
      </c>
      <c r="C63" s="12">
        <v>6</v>
      </c>
      <c r="D63" s="8">
        <v>2.11</v>
      </c>
      <c r="E63" s="12">
        <v>6</v>
      </c>
      <c r="F63" s="8">
        <v>3.06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127</v>
      </c>
      <c r="C64" s="12">
        <v>6</v>
      </c>
      <c r="D64" s="8">
        <v>2.11</v>
      </c>
      <c r="E64" s="12">
        <v>6</v>
      </c>
      <c r="F64" s="8">
        <v>3.06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163</v>
      </c>
      <c r="C65" s="12">
        <v>6</v>
      </c>
      <c r="D65" s="8">
        <v>2.11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137</v>
      </c>
      <c r="C66" s="12">
        <v>6</v>
      </c>
      <c r="D66" s="8">
        <v>2.11</v>
      </c>
      <c r="E66" s="12">
        <v>0</v>
      </c>
      <c r="F66" s="8">
        <v>0</v>
      </c>
      <c r="G66" s="12">
        <v>5</v>
      </c>
      <c r="H66" s="8">
        <v>6.25</v>
      </c>
      <c r="I66" s="12">
        <v>0</v>
      </c>
    </row>
    <row r="67" spans="2:9" ht="15" customHeight="1" x14ac:dyDescent="0.2">
      <c r="B67" t="s">
        <v>143</v>
      </c>
      <c r="C67" s="12">
        <v>6</v>
      </c>
      <c r="D67" s="8">
        <v>2.11</v>
      </c>
      <c r="E67" s="12">
        <v>6</v>
      </c>
      <c r="F67" s="8">
        <v>3.06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117</v>
      </c>
      <c r="C68" s="12">
        <v>5</v>
      </c>
      <c r="D68" s="8">
        <v>1.75</v>
      </c>
      <c r="E68" s="12">
        <v>4</v>
      </c>
      <c r="F68" s="8">
        <v>2.04</v>
      </c>
      <c r="G68" s="12">
        <v>1</v>
      </c>
      <c r="H68" s="8">
        <v>1.25</v>
      </c>
      <c r="I68" s="12">
        <v>0</v>
      </c>
    </row>
    <row r="69" spans="2:9" ht="15" customHeight="1" x14ac:dyDescent="0.2">
      <c r="B69" t="s">
        <v>135</v>
      </c>
      <c r="C69" s="12">
        <v>5</v>
      </c>
      <c r="D69" s="8">
        <v>1.75</v>
      </c>
      <c r="E69" s="12">
        <v>4</v>
      </c>
      <c r="F69" s="8">
        <v>2.04</v>
      </c>
      <c r="G69" s="12">
        <v>1</v>
      </c>
      <c r="H69" s="8">
        <v>1.25</v>
      </c>
      <c r="I69" s="12">
        <v>0</v>
      </c>
    </row>
    <row r="70" spans="2:9" ht="15" customHeight="1" x14ac:dyDescent="0.2">
      <c r="B70" t="s">
        <v>140</v>
      </c>
      <c r="C70" s="12">
        <v>5</v>
      </c>
      <c r="D70" s="8">
        <v>1.75</v>
      </c>
      <c r="E70" s="12">
        <v>2</v>
      </c>
      <c r="F70" s="8">
        <v>1.02</v>
      </c>
      <c r="G70" s="12">
        <v>3</v>
      </c>
      <c r="H70" s="8">
        <v>3.75</v>
      </c>
      <c r="I70" s="12">
        <v>0</v>
      </c>
    </row>
    <row r="71" spans="2:9" ht="15" customHeight="1" x14ac:dyDescent="0.2">
      <c r="B71" t="s">
        <v>130</v>
      </c>
      <c r="C71" s="12">
        <v>5</v>
      </c>
      <c r="D71" s="8">
        <v>1.75</v>
      </c>
      <c r="E71" s="12">
        <v>3</v>
      </c>
      <c r="F71" s="8">
        <v>1.53</v>
      </c>
      <c r="G71" s="12">
        <v>2</v>
      </c>
      <c r="H71" s="8">
        <v>2.5</v>
      </c>
      <c r="I71" s="12">
        <v>0</v>
      </c>
    </row>
    <row r="72" spans="2:9" ht="15" customHeight="1" x14ac:dyDescent="0.2">
      <c r="B72" t="s">
        <v>133</v>
      </c>
      <c r="C72" s="12">
        <v>5</v>
      </c>
      <c r="D72" s="8">
        <v>1.75</v>
      </c>
      <c r="E72" s="12">
        <v>5</v>
      </c>
      <c r="F72" s="8">
        <v>2.5499999999999998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F1D37-F332-4798-B3D4-505979155C7D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238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99</v>
      </c>
      <c r="D6" s="8">
        <v>15.49</v>
      </c>
      <c r="E6" s="12">
        <v>34</v>
      </c>
      <c r="F6" s="8">
        <v>9.5</v>
      </c>
      <c r="G6" s="12">
        <v>65</v>
      </c>
      <c r="H6" s="8">
        <v>25</v>
      </c>
      <c r="I6" s="12">
        <v>0</v>
      </c>
    </row>
    <row r="7" spans="2:9" ht="15" customHeight="1" x14ac:dyDescent="0.2">
      <c r="B7" t="s">
        <v>36</v>
      </c>
      <c r="C7" s="12">
        <v>42</v>
      </c>
      <c r="D7" s="8">
        <v>6.57</v>
      </c>
      <c r="E7" s="12">
        <v>14</v>
      </c>
      <c r="F7" s="8">
        <v>3.91</v>
      </c>
      <c r="G7" s="12">
        <v>28</v>
      </c>
      <c r="H7" s="8">
        <v>10.77</v>
      </c>
      <c r="I7" s="12">
        <v>0</v>
      </c>
    </row>
    <row r="8" spans="2:9" ht="15" customHeight="1" x14ac:dyDescent="0.2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3</v>
      </c>
      <c r="D9" s="8">
        <v>0.47</v>
      </c>
      <c r="E9" s="12">
        <v>1</v>
      </c>
      <c r="F9" s="8">
        <v>0.28000000000000003</v>
      </c>
      <c r="G9" s="12">
        <v>2</v>
      </c>
      <c r="H9" s="8">
        <v>0.77</v>
      </c>
      <c r="I9" s="12">
        <v>0</v>
      </c>
    </row>
    <row r="10" spans="2:9" ht="15" customHeight="1" x14ac:dyDescent="0.2">
      <c r="B10" t="s">
        <v>39</v>
      </c>
      <c r="C10" s="12">
        <v>4</v>
      </c>
      <c r="D10" s="8">
        <v>0.63</v>
      </c>
      <c r="E10" s="12">
        <v>0</v>
      </c>
      <c r="F10" s="8">
        <v>0</v>
      </c>
      <c r="G10" s="12">
        <v>4</v>
      </c>
      <c r="H10" s="8">
        <v>1.54</v>
      </c>
      <c r="I10" s="12">
        <v>0</v>
      </c>
    </row>
    <row r="11" spans="2:9" ht="15" customHeight="1" x14ac:dyDescent="0.2">
      <c r="B11" t="s">
        <v>40</v>
      </c>
      <c r="C11" s="12">
        <v>155</v>
      </c>
      <c r="D11" s="8">
        <v>24.26</v>
      </c>
      <c r="E11" s="12">
        <v>79</v>
      </c>
      <c r="F11" s="8">
        <v>22.07</v>
      </c>
      <c r="G11" s="12">
        <v>74</v>
      </c>
      <c r="H11" s="8">
        <v>28.46</v>
      </c>
      <c r="I11" s="12">
        <v>2</v>
      </c>
    </row>
    <row r="12" spans="2:9" ht="15" customHeight="1" x14ac:dyDescent="0.2">
      <c r="B12" t="s">
        <v>41</v>
      </c>
      <c r="C12" s="12">
        <v>5</v>
      </c>
      <c r="D12" s="8">
        <v>0.78</v>
      </c>
      <c r="E12" s="12">
        <v>2</v>
      </c>
      <c r="F12" s="8">
        <v>0.56000000000000005</v>
      </c>
      <c r="G12" s="12">
        <v>3</v>
      </c>
      <c r="H12" s="8">
        <v>1.1499999999999999</v>
      </c>
      <c r="I12" s="12">
        <v>0</v>
      </c>
    </row>
    <row r="13" spans="2:9" ht="15" customHeight="1" x14ac:dyDescent="0.2">
      <c r="B13" t="s">
        <v>42</v>
      </c>
      <c r="C13" s="12">
        <v>42</v>
      </c>
      <c r="D13" s="8">
        <v>6.57</v>
      </c>
      <c r="E13" s="12">
        <v>17</v>
      </c>
      <c r="F13" s="8">
        <v>4.75</v>
      </c>
      <c r="G13" s="12">
        <v>23</v>
      </c>
      <c r="H13" s="8">
        <v>8.85</v>
      </c>
      <c r="I13" s="12">
        <v>0</v>
      </c>
    </row>
    <row r="14" spans="2:9" ht="15" customHeight="1" x14ac:dyDescent="0.2">
      <c r="B14" t="s">
        <v>43</v>
      </c>
      <c r="C14" s="12">
        <v>20</v>
      </c>
      <c r="D14" s="8">
        <v>3.13</v>
      </c>
      <c r="E14" s="12">
        <v>7</v>
      </c>
      <c r="F14" s="8">
        <v>1.96</v>
      </c>
      <c r="G14" s="12">
        <v>12</v>
      </c>
      <c r="H14" s="8">
        <v>4.62</v>
      </c>
      <c r="I14" s="12">
        <v>0</v>
      </c>
    </row>
    <row r="15" spans="2:9" ht="15" customHeight="1" x14ac:dyDescent="0.2">
      <c r="B15" t="s">
        <v>44</v>
      </c>
      <c r="C15" s="12">
        <v>65</v>
      </c>
      <c r="D15" s="8">
        <v>10.17</v>
      </c>
      <c r="E15" s="12">
        <v>55</v>
      </c>
      <c r="F15" s="8">
        <v>15.36</v>
      </c>
      <c r="G15" s="12">
        <v>10</v>
      </c>
      <c r="H15" s="8">
        <v>3.85</v>
      </c>
      <c r="I15" s="12">
        <v>0</v>
      </c>
    </row>
    <row r="16" spans="2:9" ht="15" customHeight="1" x14ac:dyDescent="0.2">
      <c r="B16" t="s">
        <v>45</v>
      </c>
      <c r="C16" s="12">
        <v>116</v>
      </c>
      <c r="D16" s="8">
        <v>18.149999999999999</v>
      </c>
      <c r="E16" s="12">
        <v>103</v>
      </c>
      <c r="F16" s="8">
        <v>28.77</v>
      </c>
      <c r="G16" s="12">
        <v>12</v>
      </c>
      <c r="H16" s="8">
        <v>4.62</v>
      </c>
      <c r="I16" s="12">
        <v>0</v>
      </c>
    </row>
    <row r="17" spans="2:9" ht="15" customHeight="1" x14ac:dyDescent="0.2">
      <c r="B17" t="s">
        <v>46</v>
      </c>
      <c r="C17" s="12">
        <v>30</v>
      </c>
      <c r="D17" s="8">
        <v>4.6900000000000004</v>
      </c>
      <c r="E17" s="12">
        <v>16</v>
      </c>
      <c r="F17" s="8">
        <v>4.47</v>
      </c>
      <c r="G17" s="12">
        <v>5</v>
      </c>
      <c r="H17" s="8">
        <v>1.92</v>
      </c>
      <c r="I17" s="12">
        <v>0</v>
      </c>
    </row>
    <row r="18" spans="2:9" ht="15" customHeight="1" x14ac:dyDescent="0.2">
      <c r="B18" t="s">
        <v>47</v>
      </c>
      <c r="C18" s="12">
        <v>31</v>
      </c>
      <c r="D18" s="8">
        <v>4.8499999999999996</v>
      </c>
      <c r="E18" s="12">
        <v>17</v>
      </c>
      <c r="F18" s="8">
        <v>4.75</v>
      </c>
      <c r="G18" s="12">
        <v>9</v>
      </c>
      <c r="H18" s="8">
        <v>3.46</v>
      </c>
      <c r="I18" s="12">
        <v>0</v>
      </c>
    </row>
    <row r="19" spans="2:9" ht="15" customHeight="1" x14ac:dyDescent="0.2">
      <c r="B19" t="s">
        <v>48</v>
      </c>
      <c r="C19" s="12">
        <v>27</v>
      </c>
      <c r="D19" s="8">
        <v>4.2300000000000004</v>
      </c>
      <c r="E19" s="12">
        <v>13</v>
      </c>
      <c r="F19" s="8">
        <v>3.63</v>
      </c>
      <c r="G19" s="12">
        <v>13</v>
      </c>
      <c r="H19" s="8">
        <v>5</v>
      </c>
      <c r="I19" s="12">
        <v>0</v>
      </c>
    </row>
    <row r="20" spans="2:9" ht="15" customHeight="1" x14ac:dyDescent="0.2">
      <c r="B20" s="9" t="s">
        <v>217</v>
      </c>
      <c r="C20" s="12">
        <f>SUM(LTBL_03321[総数／事業所数])</f>
        <v>639</v>
      </c>
      <c r="E20" s="12">
        <f>SUBTOTAL(109,LTBL_03321[個人／事業所数])</f>
        <v>358</v>
      </c>
      <c r="G20" s="12">
        <f>SUBTOTAL(109,LTBL_03321[法人／事業所数])</f>
        <v>260</v>
      </c>
      <c r="I20" s="12">
        <f>SUBTOTAL(109,LTBL_03321[法人以外の団体／事業所数])</f>
        <v>2</v>
      </c>
    </row>
    <row r="21" spans="2:9" ht="15" customHeight="1" x14ac:dyDescent="0.2">
      <c r="E21" s="11">
        <f>LTBL_03321[[#Totals],[個人／事業所数]]/LTBL_03321[[#Totals],[総数／事業所数]]</f>
        <v>0.56025039123630671</v>
      </c>
      <c r="G21" s="11">
        <f>LTBL_03321[[#Totals],[法人／事業所数]]/LTBL_03321[[#Totals],[総数／事業所数]]</f>
        <v>0.40688575899843504</v>
      </c>
      <c r="I21" s="11">
        <f>LTBL_03321[[#Totals],[法人以外の団体／事業所数]]/LTBL_03321[[#Totals],[総数／事業所数]]</f>
        <v>3.1298904538341159E-3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101</v>
      </c>
      <c r="D24" s="8">
        <v>15.81</v>
      </c>
      <c r="E24" s="12">
        <v>92</v>
      </c>
      <c r="F24" s="8">
        <v>25.7</v>
      </c>
      <c r="G24" s="12">
        <v>9</v>
      </c>
      <c r="H24" s="8">
        <v>3.46</v>
      </c>
      <c r="I24" s="12">
        <v>0</v>
      </c>
    </row>
    <row r="25" spans="2:9" ht="15" customHeight="1" x14ac:dyDescent="0.2">
      <c r="B25" t="s">
        <v>70</v>
      </c>
      <c r="C25" s="12">
        <v>60</v>
      </c>
      <c r="D25" s="8">
        <v>9.39</v>
      </c>
      <c r="E25" s="12">
        <v>53</v>
      </c>
      <c r="F25" s="8">
        <v>14.8</v>
      </c>
      <c r="G25" s="12">
        <v>7</v>
      </c>
      <c r="H25" s="8">
        <v>2.69</v>
      </c>
      <c r="I25" s="12">
        <v>0</v>
      </c>
    </row>
    <row r="26" spans="2:9" ht="15" customHeight="1" x14ac:dyDescent="0.2">
      <c r="B26" t="s">
        <v>66</v>
      </c>
      <c r="C26" s="12">
        <v>51</v>
      </c>
      <c r="D26" s="8">
        <v>7.98</v>
      </c>
      <c r="E26" s="12">
        <v>25</v>
      </c>
      <c r="F26" s="8">
        <v>6.98</v>
      </c>
      <c r="G26" s="12">
        <v>25</v>
      </c>
      <c r="H26" s="8">
        <v>9.6199999999999992</v>
      </c>
      <c r="I26" s="12">
        <v>1</v>
      </c>
    </row>
    <row r="27" spans="2:9" ht="15" customHeight="1" x14ac:dyDescent="0.2">
      <c r="B27" t="s">
        <v>57</v>
      </c>
      <c r="C27" s="12">
        <v>42</v>
      </c>
      <c r="D27" s="8">
        <v>6.57</v>
      </c>
      <c r="E27" s="12">
        <v>10</v>
      </c>
      <c r="F27" s="8">
        <v>2.79</v>
      </c>
      <c r="G27" s="12">
        <v>32</v>
      </c>
      <c r="H27" s="8">
        <v>12.31</v>
      </c>
      <c r="I27" s="12">
        <v>0</v>
      </c>
    </row>
    <row r="28" spans="2:9" ht="15" customHeight="1" x14ac:dyDescent="0.2">
      <c r="B28" t="s">
        <v>58</v>
      </c>
      <c r="C28" s="12">
        <v>39</v>
      </c>
      <c r="D28" s="8">
        <v>6.1</v>
      </c>
      <c r="E28" s="12">
        <v>20</v>
      </c>
      <c r="F28" s="8">
        <v>5.59</v>
      </c>
      <c r="G28" s="12">
        <v>19</v>
      </c>
      <c r="H28" s="8">
        <v>7.31</v>
      </c>
      <c r="I28" s="12">
        <v>0</v>
      </c>
    </row>
    <row r="29" spans="2:9" ht="15" customHeight="1" x14ac:dyDescent="0.2">
      <c r="B29" t="s">
        <v>64</v>
      </c>
      <c r="C29" s="12">
        <v>33</v>
      </c>
      <c r="D29" s="8">
        <v>5.16</v>
      </c>
      <c r="E29" s="12">
        <v>25</v>
      </c>
      <c r="F29" s="8">
        <v>6.98</v>
      </c>
      <c r="G29" s="12">
        <v>7</v>
      </c>
      <c r="H29" s="8">
        <v>2.69</v>
      </c>
      <c r="I29" s="12">
        <v>1</v>
      </c>
    </row>
    <row r="30" spans="2:9" ht="15" customHeight="1" x14ac:dyDescent="0.2">
      <c r="B30" t="s">
        <v>73</v>
      </c>
      <c r="C30" s="12">
        <v>30</v>
      </c>
      <c r="D30" s="8">
        <v>4.6900000000000004</v>
      </c>
      <c r="E30" s="12">
        <v>16</v>
      </c>
      <c r="F30" s="8">
        <v>4.47</v>
      </c>
      <c r="G30" s="12">
        <v>5</v>
      </c>
      <c r="H30" s="8">
        <v>1.92</v>
      </c>
      <c r="I30" s="12">
        <v>0</v>
      </c>
    </row>
    <row r="31" spans="2:9" ht="15" customHeight="1" x14ac:dyDescent="0.2">
      <c r="B31" t="s">
        <v>65</v>
      </c>
      <c r="C31" s="12">
        <v>29</v>
      </c>
      <c r="D31" s="8">
        <v>4.54</v>
      </c>
      <c r="E31" s="12">
        <v>17</v>
      </c>
      <c r="F31" s="8">
        <v>4.75</v>
      </c>
      <c r="G31" s="12">
        <v>12</v>
      </c>
      <c r="H31" s="8">
        <v>4.62</v>
      </c>
      <c r="I31" s="12">
        <v>0</v>
      </c>
    </row>
    <row r="32" spans="2:9" ht="15" customHeight="1" x14ac:dyDescent="0.2">
      <c r="B32" t="s">
        <v>67</v>
      </c>
      <c r="C32" s="12">
        <v>29</v>
      </c>
      <c r="D32" s="8">
        <v>4.54</v>
      </c>
      <c r="E32" s="12">
        <v>16</v>
      </c>
      <c r="F32" s="8">
        <v>4.47</v>
      </c>
      <c r="G32" s="12">
        <v>11</v>
      </c>
      <c r="H32" s="8">
        <v>4.2300000000000004</v>
      </c>
      <c r="I32" s="12">
        <v>0</v>
      </c>
    </row>
    <row r="33" spans="2:9" ht="15" customHeight="1" x14ac:dyDescent="0.2">
      <c r="B33" t="s">
        <v>59</v>
      </c>
      <c r="C33" s="12">
        <v>18</v>
      </c>
      <c r="D33" s="8">
        <v>2.82</v>
      </c>
      <c r="E33" s="12">
        <v>4</v>
      </c>
      <c r="F33" s="8">
        <v>1.1200000000000001</v>
      </c>
      <c r="G33" s="12">
        <v>14</v>
      </c>
      <c r="H33" s="8">
        <v>5.38</v>
      </c>
      <c r="I33" s="12">
        <v>0</v>
      </c>
    </row>
    <row r="34" spans="2:9" ht="15" customHeight="1" x14ac:dyDescent="0.2">
      <c r="B34" t="s">
        <v>74</v>
      </c>
      <c r="C34" s="12">
        <v>17</v>
      </c>
      <c r="D34" s="8">
        <v>2.66</v>
      </c>
      <c r="E34" s="12">
        <v>17</v>
      </c>
      <c r="F34" s="8">
        <v>4.75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75</v>
      </c>
      <c r="C35" s="12">
        <v>14</v>
      </c>
      <c r="D35" s="8">
        <v>2.19</v>
      </c>
      <c r="E35" s="12">
        <v>0</v>
      </c>
      <c r="F35" s="8">
        <v>0</v>
      </c>
      <c r="G35" s="12">
        <v>9</v>
      </c>
      <c r="H35" s="8">
        <v>3.46</v>
      </c>
      <c r="I35" s="12">
        <v>0</v>
      </c>
    </row>
    <row r="36" spans="2:9" ht="15" customHeight="1" x14ac:dyDescent="0.2">
      <c r="B36" t="s">
        <v>76</v>
      </c>
      <c r="C36" s="12">
        <v>12</v>
      </c>
      <c r="D36" s="8">
        <v>1.88</v>
      </c>
      <c r="E36" s="12">
        <v>10</v>
      </c>
      <c r="F36" s="8">
        <v>2.79</v>
      </c>
      <c r="G36" s="12">
        <v>2</v>
      </c>
      <c r="H36" s="8">
        <v>0.77</v>
      </c>
      <c r="I36" s="12">
        <v>0</v>
      </c>
    </row>
    <row r="37" spans="2:9" ht="15" customHeight="1" x14ac:dyDescent="0.2">
      <c r="B37" t="s">
        <v>63</v>
      </c>
      <c r="C37" s="12">
        <v>11</v>
      </c>
      <c r="D37" s="8">
        <v>1.72</v>
      </c>
      <c r="E37" s="12">
        <v>9</v>
      </c>
      <c r="F37" s="8">
        <v>2.5099999999999998</v>
      </c>
      <c r="G37" s="12">
        <v>2</v>
      </c>
      <c r="H37" s="8">
        <v>0.77</v>
      </c>
      <c r="I37" s="12">
        <v>0</v>
      </c>
    </row>
    <row r="38" spans="2:9" ht="15" customHeight="1" x14ac:dyDescent="0.2">
      <c r="B38" t="s">
        <v>68</v>
      </c>
      <c r="C38" s="12">
        <v>11</v>
      </c>
      <c r="D38" s="8">
        <v>1.72</v>
      </c>
      <c r="E38" s="12">
        <v>5</v>
      </c>
      <c r="F38" s="8">
        <v>1.4</v>
      </c>
      <c r="G38" s="12">
        <v>6</v>
      </c>
      <c r="H38" s="8">
        <v>2.31</v>
      </c>
      <c r="I38" s="12">
        <v>0</v>
      </c>
    </row>
    <row r="39" spans="2:9" ht="15" customHeight="1" x14ac:dyDescent="0.2">
      <c r="B39" t="s">
        <v>72</v>
      </c>
      <c r="C39" s="12">
        <v>11</v>
      </c>
      <c r="D39" s="8">
        <v>1.72</v>
      </c>
      <c r="E39" s="12">
        <v>8</v>
      </c>
      <c r="F39" s="8">
        <v>2.23</v>
      </c>
      <c r="G39" s="12">
        <v>3</v>
      </c>
      <c r="H39" s="8">
        <v>1.1499999999999999</v>
      </c>
      <c r="I39" s="12">
        <v>0</v>
      </c>
    </row>
    <row r="40" spans="2:9" ht="15" customHeight="1" x14ac:dyDescent="0.2">
      <c r="B40" t="s">
        <v>79</v>
      </c>
      <c r="C40" s="12">
        <v>8</v>
      </c>
      <c r="D40" s="8">
        <v>1.25</v>
      </c>
      <c r="E40" s="12">
        <v>1</v>
      </c>
      <c r="F40" s="8">
        <v>0.28000000000000003</v>
      </c>
      <c r="G40" s="12">
        <v>7</v>
      </c>
      <c r="H40" s="8">
        <v>2.69</v>
      </c>
      <c r="I40" s="12">
        <v>0</v>
      </c>
    </row>
    <row r="41" spans="2:9" ht="15" customHeight="1" x14ac:dyDescent="0.2">
      <c r="B41" t="s">
        <v>69</v>
      </c>
      <c r="C41" s="12">
        <v>8</v>
      </c>
      <c r="D41" s="8">
        <v>1.25</v>
      </c>
      <c r="E41" s="12">
        <v>2</v>
      </c>
      <c r="F41" s="8">
        <v>0.56000000000000005</v>
      </c>
      <c r="G41" s="12">
        <v>5</v>
      </c>
      <c r="H41" s="8">
        <v>1.92</v>
      </c>
      <c r="I41" s="12">
        <v>0</v>
      </c>
    </row>
    <row r="42" spans="2:9" ht="15" customHeight="1" x14ac:dyDescent="0.2">
      <c r="B42" t="s">
        <v>62</v>
      </c>
      <c r="C42" s="12">
        <v>7</v>
      </c>
      <c r="D42" s="8">
        <v>1.1000000000000001</v>
      </c>
      <c r="E42" s="12">
        <v>0</v>
      </c>
      <c r="F42" s="8">
        <v>0</v>
      </c>
      <c r="G42" s="12">
        <v>7</v>
      </c>
      <c r="H42" s="8">
        <v>2.69</v>
      </c>
      <c r="I42" s="12">
        <v>0</v>
      </c>
    </row>
    <row r="43" spans="2:9" ht="15" customHeight="1" x14ac:dyDescent="0.2">
      <c r="B43" t="s">
        <v>77</v>
      </c>
      <c r="C43" s="12">
        <v>7</v>
      </c>
      <c r="D43" s="8">
        <v>1.1000000000000001</v>
      </c>
      <c r="E43" s="12">
        <v>0</v>
      </c>
      <c r="F43" s="8">
        <v>0</v>
      </c>
      <c r="G43" s="12">
        <v>7</v>
      </c>
      <c r="H43" s="8">
        <v>2.69</v>
      </c>
      <c r="I43" s="12">
        <v>0</v>
      </c>
    </row>
    <row r="44" spans="2:9" ht="15" customHeight="1" x14ac:dyDescent="0.2">
      <c r="B44" t="s">
        <v>78</v>
      </c>
      <c r="C44" s="12">
        <v>7</v>
      </c>
      <c r="D44" s="8">
        <v>1.1000000000000001</v>
      </c>
      <c r="E44" s="12">
        <v>1</v>
      </c>
      <c r="F44" s="8">
        <v>0.28000000000000003</v>
      </c>
      <c r="G44" s="12">
        <v>6</v>
      </c>
      <c r="H44" s="8">
        <v>2.31</v>
      </c>
      <c r="I44" s="12">
        <v>0</v>
      </c>
    </row>
    <row r="47" spans="2:9" ht="33" customHeight="1" x14ac:dyDescent="0.2">
      <c r="B47" t="s">
        <v>219</v>
      </c>
      <c r="C47" s="10" t="s">
        <v>50</v>
      </c>
      <c r="D47" s="10" t="s">
        <v>51</v>
      </c>
      <c r="E47" s="10" t="s">
        <v>52</v>
      </c>
      <c r="F47" s="10" t="s">
        <v>53</v>
      </c>
      <c r="G47" s="10" t="s">
        <v>54</v>
      </c>
      <c r="H47" s="10" t="s">
        <v>55</v>
      </c>
      <c r="I47" s="10" t="s">
        <v>56</v>
      </c>
    </row>
    <row r="48" spans="2:9" ht="15" customHeight="1" x14ac:dyDescent="0.2">
      <c r="B48" t="s">
        <v>131</v>
      </c>
      <c r="C48" s="12">
        <v>43</v>
      </c>
      <c r="D48" s="8">
        <v>6.73</v>
      </c>
      <c r="E48" s="12">
        <v>43</v>
      </c>
      <c r="F48" s="8">
        <v>12.01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132</v>
      </c>
      <c r="C49" s="12">
        <v>40</v>
      </c>
      <c r="D49" s="8">
        <v>6.26</v>
      </c>
      <c r="E49" s="12">
        <v>38</v>
      </c>
      <c r="F49" s="8">
        <v>10.61</v>
      </c>
      <c r="G49" s="12">
        <v>2</v>
      </c>
      <c r="H49" s="8">
        <v>0.77</v>
      </c>
      <c r="I49" s="12">
        <v>0</v>
      </c>
    </row>
    <row r="50" spans="2:9" ht="15" customHeight="1" x14ac:dyDescent="0.2">
      <c r="B50" t="s">
        <v>124</v>
      </c>
      <c r="C50" s="12">
        <v>21</v>
      </c>
      <c r="D50" s="8">
        <v>3.29</v>
      </c>
      <c r="E50" s="12">
        <v>15</v>
      </c>
      <c r="F50" s="8">
        <v>4.1900000000000004</v>
      </c>
      <c r="G50" s="12">
        <v>5</v>
      </c>
      <c r="H50" s="8">
        <v>1.92</v>
      </c>
      <c r="I50" s="12">
        <v>0</v>
      </c>
    </row>
    <row r="51" spans="2:9" ht="15" customHeight="1" x14ac:dyDescent="0.2">
      <c r="B51" t="s">
        <v>122</v>
      </c>
      <c r="C51" s="12">
        <v>17</v>
      </c>
      <c r="D51" s="8">
        <v>2.66</v>
      </c>
      <c r="E51" s="12">
        <v>12</v>
      </c>
      <c r="F51" s="8">
        <v>3.35</v>
      </c>
      <c r="G51" s="12">
        <v>4</v>
      </c>
      <c r="H51" s="8">
        <v>1.54</v>
      </c>
      <c r="I51" s="12">
        <v>1</v>
      </c>
    </row>
    <row r="52" spans="2:9" ht="15" customHeight="1" x14ac:dyDescent="0.2">
      <c r="B52" t="s">
        <v>130</v>
      </c>
      <c r="C52" s="12">
        <v>17</v>
      </c>
      <c r="D52" s="8">
        <v>2.66</v>
      </c>
      <c r="E52" s="12">
        <v>10</v>
      </c>
      <c r="F52" s="8">
        <v>2.79</v>
      </c>
      <c r="G52" s="12">
        <v>7</v>
      </c>
      <c r="H52" s="8">
        <v>2.69</v>
      </c>
      <c r="I52" s="12">
        <v>0</v>
      </c>
    </row>
    <row r="53" spans="2:9" ht="15" customHeight="1" x14ac:dyDescent="0.2">
      <c r="B53" t="s">
        <v>115</v>
      </c>
      <c r="C53" s="12">
        <v>16</v>
      </c>
      <c r="D53" s="8">
        <v>2.5</v>
      </c>
      <c r="E53" s="12">
        <v>2</v>
      </c>
      <c r="F53" s="8">
        <v>0.56000000000000005</v>
      </c>
      <c r="G53" s="12">
        <v>14</v>
      </c>
      <c r="H53" s="8">
        <v>5.38</v>
      </c>
      <c r="I53" s="12">
        <v>0</v>
      </c>
    </row>
    <row r="54" spans="2:9" ht="15" customHeight="1" x14ac:dyDescent="0.2">
      <c r="B54" t="s">
        <v>120</v>
      </c>
      <c r="C54" s="12">
        <v>16</v>
      </c>
      <c r="D54" s="8">
        <v>2.5</v>
      </c>
      <c r="E54" s="12">
        <v>6</v>
      </c>
      <c r="F54" s="8">
        <v>1.68</v>
      </c>
      <c r="G54" s="12">
        <v>10</v>
      </c>
      <c r="H54" s="8">
        <v>3.85</v>
      </c>
      <c r="I54" s="12">
        <v>0</v>
      </c>
    </row>
    <row r="55" spans="2:9" ht="15" customHeight="1" x14ac:dyDescent="0.2">
      <c r="B55" t="s">
        <v>133</v>
      </c>
      <c r="C55" s="12">
        <v>16</v>
      </c>
      <c r="D55" s="8">
        <v>2.5</v>
      </c>
      <c r="E55" s="12">
        <v>13</v>
      </c>
      <c r="F55" s="8">
        <v>3.63</v>
      </c>
      <c r="G55" s="12">
        <v>3</v>
      </c>
      <c r="H55" s="8">
        <v>1.1499999999999999</v>
      </c>
      <c r="I55" s="12">
        <v>0</v>
      </c>
    </row>
    <row r="56" spans="2:9" ht="15" customHeight="1" x14ac:dyDescent="0.2">
      <c r="B56" t="s">
        <v>134</v>
      </c>
      <c r="C56" s="12">
        <v>15</v>
      </c>
      <c r="D56" s="8">
        <v>2.35</v>
      </c>
      <c r="E56" s="12">
        <v>15</v>
      </c>
      <c r="F56" s="8">
        <v>4.1900000000000004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129</v>
      </c>
      <c r="C57" s="12">
        <v>14</v>
      </c>
      <c r="D57" s="8">
        <v>2.19</v>
      </c>
      <c r="E57" s="12">
        <v>14</v>
      </c>
      <c r="F57" s="8">
        <v>3.91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118</v>
      </c>
      <c r="C58" s="12">
        <v>12</v>
      </c>
      <c r="D58" s="8">
        <v>1.88</v>
      </c>
      <c r="E58" s="12">
        <v>8</v>
      </c>
      <c r="F58" s="8">
        <v>2.23</v>
      </c>
      <c r="G58" s="12">
        <v>4</v>
      </c>
      <c r="H58" s="8">
        <v>1.54</v>
      </c>
      <c r="I58" s="12">
        <v>0</v>
      </c>
    </row>
    <row r="59" spans="2:9" ht="15" customHeight="1" x14ac:dyDescent="0.2">
      <c r="B59" t="s">
        <v>143</v>
      </c>
      <c r="C59" s="12">
        <v>12</v>
      </c>
      <c r="D59" s="8">
        <v>1.88</v>
      </c>
      <c r="E59" s="12">
        <v>10</v>
      </c>
      <c r="F59" s="8">
        <v>2.79</v>
      </c>
      <c r="G59" s="12">
        <v>2</v>
      </c>
      <c r="H59" s="8">
        <v>0.77</v>
      </c>
      <c r="I59" s="12">
        <v>0</v>
      </c>
    </row>
    <row r="60" spans="2:9" ht="15" customHeight="1" x14ac:dyDescent="0.2">
      <c r="B60" t="s">
        <v>119</v>
      </c>
      <c r="C60" s="12">
        <v>11</v>
      </c>
      <c r="D60" s="8">
        <v>1.72</v>
      </c>
      <c r="E60" s="12">
        <v>9</v>
      </c>
      <c r="F60" s="8">
        <v>2.5099999999999998</v>
      </c>
      <c r="G60" s="12">
        <v>2</v>
      </c>
      <c r="H60" s="8">
        <v>0.77</v>
      </c>
      <c r="I60" s="12">
        <v>0</v>
      </c>
    </row>
    <row r="61" spans="2:9" ht="15" customHeight="1" x14ac:dyDescent="0.2">
      <c r="B61" t="s">
        <v>127</v>
      </c>
      <c r="C61" s="12">
        <v>11</v>
      </c>
      <c r="D61" s="8">
        <v>1.72</v>
      </c>
      <c r="E61" s="12">
        <v>10</v>
      </c>
      <c r="F61" s="8">
        <v>2.79</v>
      </c>
      <c r="G61" s="12">
        <v>1</v>
      </c>
      <c r="H61" s="8">
        <v>0.38</v>
      </c>
      <c r="I61" s="12">
        <v>0</v>
      </c>
    </row>
    <row r="62" spans="2:9" ht="15" customHeight="1" x14ac:dyDescent="0.2">
      <c r="B62" t="s">
        <v>128</v>
      </c>
      <c r="C62" s="12">
        <v>11</v>
      </c>
      <c r="D62" s="8">
        <v>1.72</v>
      </c>
      <c r="E62" s="12">
        <v>11</v>
      </c>
      <c r="F62" s="8">
        <v>3.07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145</v>
      </c>
      <c r="C63" s="12">
        <v>10</v>
      </c>
      <c r="D63" s="8">
        <v>1.56</v>
      </c>
      <c r="E63" s="12">
        <v>3</v>
      </c>
      <c r="F63" s="8">
        <v>0.84</v>
      </c>
      <c r="G63" s="12">
        <v>7</v>
      </c>
      <c r="H63" s="8">
        <v>2.69</v>
      </c>
      <c r="I63" s="12">
        <v>0</v>
      </c>
    </row>
    <row r="64" spans="2:9" ht="15" customHeight="1" x14ac:dyDescent="0.2">
      <c r="B64" t="s">
        <v>139</v>
      </c>
      <c r="C64" s="12">
        <v>10</v>
      </c>
      <c r="D64" s="8">
        <v>1.56</v>
      </c>
      <c r="E64" s="12">
        <v>8</v>
      </c>
      <c r="F64" s="8">
        <v>2.23</v>
      </c>
      <c r="G64" s="12">
        <v>2</v>
      </c>
      <c r="H64" s="8">
        <v>0.77</v>
      </c>
      <c r="I64" s="12">
        <v>0</v>
      </c>
    </row>
    <row r="65" spans="2:9" ht="15" customHeight="1" x14ac:dyDescent="0.2">
      <c r="B65" t="s">
        <v>116</v>
      </c>
      <c r="C65" s="12">
        <v>9</v>
      </c>
      <c r="D65" s="8">
        <v>1.41</v>
      </c>
      <c r="E65" s="12">
        <v>2</v>
      </c>
      <c r="F65" s="8">
        <v>0.56000000000000005</v>
      </c>
      <c r="G65" s="12">
        <v>7</v>
      </c>
      <c r="H65" s="8">
        <v>2.69</v>
      </c>
      <c r="I65" s="12">
        <v>0</v>
      </c>
    </row>
    <row r="66" spans="2:9" ht="15" customHeight="1" x14ac:dyDescent="0.2">
      <c r="B66" t="s">
        <v>141</v>
      </c>
      <c r="C66" s="12">
        <v>9</v>
      </c>
      <c r="D66" s="8">
        <v>1.41</v>
      </c>
      <c r="E66" s="12">
        <v>1</v>
      </c>
      <c r="F66" s="8">
        <v>0.28000000000000003</v>
      </c>
      <c r="G66" s="12">
        <v>8</v>
      </c>
      <c r="H66" s="8">
        <v>3.08</v>
      </c>
      <c r="I66" s="12">
        <v>0</v>
      </c>
    </row>
    <row r="67" spans="2:9" ht="15" customHeight="1" x14ac:dyDescent="0.2">
      <c r="B67" t="s">
        <v>117</v>
      </c>
      <c r="C67" s="12">
        <v>9</v>
      </c>
      <c r="D67" s="8">
        <v>1.41</v>
      </c>
      <c r="E67" s="12">
        <v>3</v>
      </c>
      <c r="F67" s="8">
        <v>0.84</v>
      </c>
      <c r="G67" s="12">
        <v>6</v>
      </c>
      <c r="H67" s="8">
        <v>2.31</v>
      </c>
      <c r="I67" s="12">
        <v>0</v>
      </c>
    </row>
    <row r="68" spans="2:9" ht="15" customHeight="1" x14ac:dyDescent="0.2">
      <c r="B68" t="s">
        <v>163</v>
      </c>
      <c r="C68" s="12">
        <v>9</v>
      </c>
      <c r="D68" s="8">
        <v>1.41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BD97-F437-45F2-9C9B-E798C83406B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239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1</v>
      </c>
      <c r="D5" s="8">
        <v>0.16</v>
      </c>
      <c r="E5" s="12">
        <v>0</v>
      </c>
      <c r="F5" s="8">
        <v>0</v>
      </c>
      <c r="G5" s="12">
        <v>1</v>
      </c>
      <c r="H5" s="8">
        <v>0.31</v>
      </c>
      <c r="I5" s="12">
        <v>0</v>
      </c>
    </row>
    <row r="6" spans="2:9" ht="15" customHeight="1" x14ac:dyDescent="0.2">
      <c r="B6" t="s">
        <v>35</v>
      </c>
      <c r="C6" s="12">
        <v>76</v>
      </c>
      <c r="D6" s="8">
        <v>12.28</v>
      </c>
      <c r="E6" s="12">
        <v>21</v>
      </c>
      <c r="F6" s="8">
        <v>7.27</v>
      </c>
      <c r="G6" s="12">
        <v>55</v>
      </c>
      <c r="H6" s="8">
        <v>16.98</v>
      </c>
      <c r="I6" s="12">
        <v>0</v>
      </c>
    </row>
    <row r="7" spans="2:9" ht="15" customHeight="1" x14ac:dyDescent="0.2">
      <c r="B7" t="s">
        <v>36</v>
      </c>
      <c r="C7" s="12">
        <v>38</v>
      </c>
      <c r="D7" s="8">
        <v>6.14</v>
      </c>
      <c r="E7" s="12">
        <v>18</v>
      </c>
      <c r="F7" s="8">
        <v>6.23</v>
      </c>
      <c r="G7" s="12">
        <v>20</v>
      </c>
      <c r="H7" s="8">
        <v>6.17</v>
      </c>
      <c r="I7" s="12">
        <v>0</v>
      </c>
    </row>
    <row r="8" spans="2:9" ht="15" customHeight="1" x14ac:dyDescent="0.2">
      <c r="B8" t="s">
        <v>37</v>
      </c>
      <c r="C8" s="12">
        <v>2</v>
      </c>
      <c r="D8" s="8">
        <v>0.32</v>
      </c>
      <c r="E8" s="12">
        <v>0</v>
      </c>
      <c r="F8" s="8">
        <v>0</v>
      </c>
      <c r="G8" s="12">
        <v>1</v>
      </c>
      <c r="H8" s="8">
        <v>0.31</v>
      </c>
      <c r="I8" s="12">
        <v>0</v>
      </c>
    </row>
    <row r="9" spans="2:9" ht="15" customHeight="1" x14ac:dyDescent="0.2">
      <c r="B9" t="s">
        <v>38</v>
      </c>
      <c r="C9" s="12">
        <v>2</v>
      </c>
      <c r="D9" s="8">
        <v>0.32</v>
      </c>
      <c r="E9" s="12">
        <v>0</v>
      </c>
      <c r="F9" s="8">
        <v>0</v>
      </c>
      <c r="G9" s="12">
        <v>2</v>
      </c>
      <c r="H9" s="8">
        <v>0.62</v>
      </c>
      <c r="I9" s="12">
        <v>0</v>
      </c>
    </row>
    <row r="10" spans="2:9" ht="15" customHeight="1" x14ac:dyDescent="0.2">
      <c r="B10" t="s">
        <v>39</v>
      </c>
      <c r="C10" s="12">
        <v>22</v>
      </c>
      <c r="D10" s="8">
        <v>3.55</v>
      </c>
      <c r="E10" s="12">
        <v>5</v>
      </c>
      <c r="F10" s="8">
        <v>1.73</v>
      </c>
      <c r="G10" s="12">
        <v>17</v>
      </c>
      <c r="H10" s="8">
        <v>5.25</v>
      </c>
      <c r="I10" s="12">
        <v>0</v>
      </c>
    </row>
    <row r="11" spans="2:9" ht="15" customHeight="1" x14ac:dyDescent="0.2">
      <c r="B11" t="s">
        <v>40</v>
      </c>
      <c r="C11" s="12">
        <v>164</v>
      </c>
      <c r="D11" s="8">
        <v>26.49</v>
      </c>
      <c r="E11" s="12">
        <v>59</v>
      </c>
      <c r="F11" s="8">
        <v>20.420000000000002</v>
      </c>
      <c r="G11" s="12">
        <v>105</v>
      </c>
      <c r="H11" s="8">
        <v>32.409999999999997</v>
      </c>
      <c r="I11" s="12">
        <v>0</v>
      </c>
    </row>
    <row r="12" spans="2:9" ht="15" customHeight="1" x14ac:dyDescent="0.2">
      <c r="B12" t="s">
        <v>41</v>
      </c>
      <c r="C12" s="12">
        <v>6</v>
      </c>
      <c r="D12" s="8">
        <v>0.97</v>
      </c>
      <c r="E12" s="12">
        <v>0</v>
      </c>
      <c r="F12" s="8">
        <v>0</v>
      </c>
      <c r="G12" s="12">
        <v>5</v>
      </c>
      <c r="H12" s="8">
        <v>1.54</v>
      </c>
      <c r="I12" s="12">
        <v>0</v>
      </c>
    </row>
    <row r="13" spans="2:9" ht="15" customHeight="1" x14ac:dyDescent="0.2">
      <c r="B13" t="s">
        <v>42</v>
      </c>
      <c r="C13" s="12">
        <v>82</v>
      </c>
      <c r="D13" s="8">
        <v>13.25</v>
      </c>
      <c r="E13" s="12">
        <v>43</v>
      </c>
      <c r="F13" s="8">
        <v>14.88</v>
      </c>
      <c r="G13" s="12">
        <v>38</v>
      </c>
      <c r="H13" s="8">
        <v>11.73</v>
      </c>
      <c r="I13" s="12">
        <v>0</v>
      </c>
    </row>
    <row r="14" spans="2:9" ht="15" customHeight="1" x14ac:dyDescent="0.2">
      <c r="B14" t="s">
        <v>43</v>
      </c>
      <c r="C14" s="12">
        <v>28</v>
      </c>
      <c r="D14" s="8">
        <v>4.5199999999999996</v>
      </c>
      <c r="E14" s="12">
        <v>12</v>
      </c>
      <c r="F14" s="8">
        <v>4.1500000000000004</v>
      </c>
      <c r="G14" s="12">
        <v>14</v>
      </c>
      <c r="H14" s="8">
        <v>4.32</v>
      </c>
      <c r="I14" s="12">
        <v>2</v>
      </c>
    </row>
    <row r="15" spans="2:9" ht="15" customHeight="1" x14ac:dyDescent="0.2">
      <c r="B15" t="s">
        <v>44</v>
      </c>
      <c r="C15" s="12">
        <v>51</v>
      </c>
      <c r="D15" s="8">
        <v>8.24</v>
      </c>
      <c r="E15" s="12">
        <v>40</v>
      </c>
      <c r="F15" s="8">
        <v>13.84</v>
      </c>
      <c r="G15" s="12">
        <v>11</v>
      </c>
      <c r="H15" s="8">
        <v>3.4</v>
      </c>
      <c r="I15" s="12">
        <v>0</v>
      </c>
    </row>
    <row r="16" spans="2:9" ht="15" customHeight="1" x14ac:dyDescent="0.2">
      <c r="B16" t="s">
        <v>45</v>
      </c>
      <c r="C16" s="12">
        <v>75</v>
      </c>
      <c r="D16" s="8">
        <v>12.12</v>
      </c>
      <c r="E16" s="12">
        <v>57</v>
      </c>
      <c r="F16" s="8">
        <v>19.72</v>
      </c>
      <c r="G16" s="12">
        <v>18</v>
      </c>
      <c r="H16" s="8">
        <v>5.56</v>
      </c>
      <c r="I16" s="12">
        <v>0</v>
      </c>
    </row>
    <row r="17" spans="2:9" ht="15" customHeight="1" x14ac:dyDescent="0.2">
      <c r="B17" t="s">
        <v>46</v>
      </c>
      <c r="C17" s="12">
        <v>16</v>
      </c>
      <c r="D17" s="8">
        <v>2.58</v>
      </c>
      <c r="E17" s="12">
        <v>10</v>
      </c>
      <c r="F17" s="8">
        <v>3.46</v>
      </c>
      <c r="G17" s="12">
        <v>5</v>
      </c>
      <c r="H17" s="8">
        <v>1.54</v>
      </c>
      <c r="I17" s="12">
        <v>1</v>
      </c>
    </row>
    <row r="18" spans="2:9" ht="15" customHeight="1" x14ac:dyDescent="0.2">
      <c r="B18" t="s">
        <v>47</v>
      </c>
      <c r="C18" s="12">
        <v>29</v>
      </c>
      <c r="D18" s="8">
        <v>4.68</v>
      </c>
      <c r="E18" s="12">
        <v>13</v>
      </c>
      <c r="F18" s="8">
        <v>4.5</v>
      </c>
      <c r="G18" s="12">
        <v>16</v>
      </c>
      <c r="H18" s="8">
        <v>4.9400000000000004</v>
      </c>
      <c r="I18" s="12">
        <v>0</v>
      </c>
    </row>
    <row r="19" spans="2:9" ht="15" customHeight="1" x14ac:dyDescent="0.2">
      <c r="B19" t="s">
        <v>48</v>
      </c>
      <c r="C19" s="12">
        <v>27</v>
      </c>
      <c r="D19" s="8">
        <v>4.3600000000000003</v>
      </c>
      <c r="E19" s="12">
        <v>11</v>
      </c>
      <c r="F19" s="8">
        <v>3.81</v>
      </c>
      <c r="G19" s="12">
        <v>16</v>
      </c>
      <c r="H19" s="8">
        <v>4.9400000000000004</v>
      </c>
      <c r="I19" s="12">
        <v>0</v>
      </c>
    </row>
    <row r="20" spans="2:9" ht="15" customHeight="1" x14ac:dyDescent="0.2">
      <c r="B20" s="9" t="s">
        <v>217</v>
      </c>
      <c r="C20" s="12">
        <f>SUM(LTBL_03322[総数／事業所数])</f>
        <v>619</v>
      </c>
      <c r="E20" s="12">
        <f>SUBTOTAL(109,LTBL_03322[個人／事業所数])</f>
        <v>289</v>
      </c>
      <c r="G20" s="12">
        <f>SUBTOTAL(109,LTBL_03322[法人／事業所数])</f>
        <v>324</v>
      </c>
      <c r="I20" s="12">
        <f>SUBTOTAL(109,LTBL_03322[法人以外の団体／事業所数])</f>
        <v>3</v>
      </c>
    </row>
    <row r="21" spans="2:9" ht="15" customHeight="1" x14ac:dyDescent="0.2">
      <c r="E21" s="11">
        <f>LTBL_03322[[#Totals],[個人／事業所数]]/LTBL_03322[[#Totals],[総数／事業所数]]</f>
        <v>0.46688206785137321</v>
      </c>
      <c r="G21" s="11">
        <f>LTBL_03322[[#Totals],[法人／事業所数]]/LTBL_03322[[#Totals],[総数／事業所数]]</f>
        <v>0.52342487883683364</v>
      </c>
      <c r="I21" s="11">
        <f>LTBL_03322[[#Totals],[法人以外の団体／事業所数]]/LTBL_03322[[#Totals],[総数／事業所数]]</f>
        <v>4.8465266558966073E-3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65</v>
      </c>
      <c r="D24" s="8">
        <v>10.5</v>
      </c>
      <c r="E24" s="12">
        <v>54</v>
      </c>
      <c r="F24" s="8">
        <v>18.690000000000001</v>
      </c>
      <c r="G24" s="12">
        <v>11</v>
      </c>
      <c r="H24" s="8">
        <v>3.4</v>
      </c>
      <c r="I24" s="12">
        <v>0</v>
      </c>
    </row>
    <row r="25" spans="2:9" ht="15" customHeight="1" x14ac:dyDescent="0.2">
      <c r="B25" t="s">
        <v>67</v>
      </c>
      <c r="C25" s="12">
        <v>62</v>
      </c>
      <c r="D25" s="8">
        <v>10.02</v>
      </c>
      <c r="E25" s="12">
        <v>43</v>
      </c>
      <c r="F25" s="8">
        <v>14.88</v>
      </c>
      <c r="G25" s="12">
        <v>18</v>
      </c>
      <c r="H25" s="8">
        <v>5.56</v>
      </c>
      <c r="I25" s="12">
        <v>0</v>
      </c>
    </row>
    <row r="26" spans="2:9" ht="15" customHeight="1" x14ac:dyDescent="0.2">
      <c r="B26" t="s">
        <v>66</v>
      </c>
      <c r="C26" s="12">
        <v>47</v>
      </c>
      <c r="D26" s="8">
        <v>7.59</v>
      </c>
      <c r="E26" s="12">
        <v>20</v>
      </c>
      <c r="F26" s="8">
        <v>6.92</v>
      </c>
      <c r="G26" s="12">
        <v>27</v>
      </c>
      <c r="H26" s="8">
        <v>8.33</v>
      </c>
      <c r="I26" s="12">
        <v>0</v>
      </c>
    </row>
    <row r="27" spans="2:9" ht="15" customHeight="1" x14ac:dyDescent="0.2">
      <c r="B27" t="s">
        <v>70</v>
      </c>
      <c r="C27" s="12">
        <v>41</v>
      </c>
      <c r="D27" s="8">
        <v>6.62</v>
      </c>
      <c r="E27" s="12">
        <v>37</v>
      </c>
      <c r="F27" s="8">
        <v>12.8</v>
      </c>
      <c r="G27" s="12">
        <v>4</v>
      </c>
      <c r="H27" s="8">
        <v>1.23</v>
      </c>
      <c r="I27" s="12">
        <v>0</v>
      </c>
    </row>
    <row r="28" spans="2:9" ht="15" customHeight="1" x14ac:dyDescent="0.2">
      <c r="B28" t="s">
        <v>65</v>
      </c>
      <c r="C28" s="12">
        <v>36</v>
      </c>
      <c r="D28" s="8">
        <v>5.82</v>
      </c>
      <c r="E28" s="12">
        <v>23</v>
      </c>
      <c r="F28" s="8">
        <v>7.96</v>
      </c>
      <c r="G28" s="12">
        <v>13</v>
      </c>
      <c r="H28" s="8">
        <v>4.01</v>
      </c>
      <c r="I28" s="12">
        <v>0</v>
      </c>
    </row>
    <row r="29" spans="2:9" ht="15" customHeight="1" x14ac:dyDescent="0.2">
      <c r="B29" t="s">
        <v>57</v>
      </c>
      <c r="C29" s="12">
        <v>27</v>
      </c>
      <c r="D29" s="8">
        <v>4.3600000000000003</v>
      </c>
      <c r="E29" s="12">
        <v>7</v>
      </c>
      <c r="F29" s="8">
        <v>2.42</v>
      </c>
      <c r="G29" s="12">
        <v>20</v>
      </c>
      <c r="H29" s="8">
        <v>6.17</v>
      </c>
      <c r="I29" s="12">
        <v>0</v>
      </c>
    </row>
    <row r="30" spans="2:9" ht="15" customHeight="1" x14ac:dyDescent="0.2">
      <c r="B30" t="s">
        <v>59</v>
      </c>
      <c r="C30" s="12">
        <v>27</v>
      </c>
      <c r="D30" s="8">
        <v>4.3600000000000003</v>
      </c>
      <c r="E30" s="12">
        <v>6</v>
      </c>
      <c r="F30" s="8">
        <v>2.08</v>
      </c>
      <c r="G30" s="12">
        <v>21</v>
      </c>
      <c r="H30" s="8">
        <v>6.48</v>
      </c>
      <c r="I30" s="12">
        <v>0</v>
      </c>
    </row>
    <row r="31" spans="2:9" ht="15" customHeight="1" x14ac:dyDescent="0.2">
      <c r="B31" t="s">
        <v>58</v>
      </c>
      <c r="C31" s="12">
        <v>22</v>
      </c>
      <c r="D31" s="8">
        <v>3.55</v>
      </c>
      <c r="E31" s="12">
        <v>8</v>
      </c>
      <c r="F31" s="8">
        <v>2.77</v>
      </c>
      <c r="G31" s="12">
        <v>14</v>
      </c>
      <c r="H31" s="8">
        <v>4.32</v>
      </c>
      <c r="I31" s="12">
        <v>0</v>
      </c>
    </row>
    <row r="32" spans="2:9" ht="15" customHeight="1" x14ac:dyDescent="0.2">
      <c r="B32" t="s">
        <v>74</v>
      </c>
      <c r="C32" s="12">
        <v>18</v>
      </c>
      <c r="D32" s="8">
        <v>2.91</v>
      </c>
      <c r="E32" s="12">
        <v>13</v>
      </c>
      <c r="F32" s="8">
        <v>4.5</v>
      </c>
      <c r="G32" s="12">
        <v>5</v>
      </c>
      <c r="H32" s="8">
        <v>1.54</v>
      </c>
      <c r="I32" s="12">
        <v>0</v>
      </c>
    </row>
    <row r="33" spans="2:9" ht="15" customHeight="1" x14ac:dyDescent="0.2">
      <c r="B33" t="s">
        <v>62</v>
      </c>
      <c r="C33" s="12">
        <v>16</v>
      </c>
      <c r="D33" s="8">
        <v>2.58</v>
      </c>
      <c r="E33" s="12">
        <v>0</v>
      </c>
      <c r="F33" s="8">
        <v>0</v>
      </c>
      <c r="G33" s="12">
        <v>16</v>
      </c>
      <c r="H33" s="8">
        <v>4.9400000000000004</v>
      </c>
      <c r="I33" s="12">
        <v>0</v>
      </c>
    </row>
    <row r="34" spans="2:9" ht="15" customHeight="1" x14ac:dyDescent="0.2">
      <c r="B34" t="s">
        <v>73</v>
      </c>
      <c r="C34" s="12">
        <v>16</v>
      </c>
      <c r="D34" s="8">
        <v>2.58</v>
      </c>
      <c r="E34" s="12">
        <v>10</v>
      </c>
      <c r="F34" s="8">
        <v>3.46</v>
      </c>
      <c r="G34" s="12">
        <v>5</v>
      </c>
      <c r="H34" s="8">
        <v>1.54</v>
      </c>
      <c r="I34" s="12">
        <v>1</v>
      </c>
    </row>
    <row r="35" spans="2:9" ht="15" customHeight="1" x14ac:dyDescent="0.2">
      <c r="B35" t="s">
        <v>79</v>
      </c>
      <c r="C35" s="12">
        <v>14</v>
      </c>
      <c r="D35" s="8">
        <v>2.2599999999999998</v>
      </c>
      <c r="E35" s="12">
        <v>1</v>
      </c>
      <c r="F35" s="8">
        <v>0.35</v>
      </c>
      <c r="G35" s="12">
        <v>13</v>
      </c>
      <c r="H35" s="8">
        <v>4.01</v>
      </c>
      <c r="I35" s="12">
        <v>0</v>
      </c>
    </row>
    <row r="36" spans="2:9" ht="15" customHeight="1" x14ac:dyDescent="0.2">
      <c r="B36" t="s">
        <v>69</v>
      </c>
      <c r="C36" s="12">
        <v>14</v>
      </c>
      <c r="D36" s="8">
        <v>2.2599999999999998</v>
      </c>
      <c r="E36" s="12">
        <v>6</v>
      </c>
      <c r="F36" s="8">
        <v>2.08</v>
      </c>
      <c r="G36" s="12">
        <v>8</v>
      </c>
      <c r="H36" s="8">
        <v>2.4700000000000002</v>
      </c>
      <c r="I36" s="12">
        <v>0</v>
      </c>
    </row>
    <row r="37" spans="2:9" ht="15" customHeight="1" x14ac:dyDescent="0.2">
      <c r="B37" t="s">
        <v>87</v>
      </c>
      <c r="C37" s="12">
        <v>13</v>
      </c>
      <c r="D37" s="8">
        <v>2.1</v>
      </c>
      <c r="E37" s="12">
        <v>0</v>
      </c>
      <c r="F37" s="8">
        <v>0</v>
      </c>
      <c r="G37" s="12">
        <v>13</v>
      </c>
      <c r="H37" s="8">
        <v>4.01</v>
      </c>
      <c r="I37" s="12">
        <v>0</v>
      </c>
    </row>
    <row r="38" spans="2:9" ht="15" customHeight="1" x14ac:dyDescent="0.2">
      <c r="B38" t="s">
        <v>76</v>
      </c>
      <c r="C38" s="12">
        <v>13</v>
      </c>
      <c r="D38" s="8">
        <v>2.1</v>
      </c>
      <c r="E38" s="12">
        <v>8</v>
      </c>
      <c r="F38" s="8">
        <v>2.77</v>
      </c>
      <c r="G38" s="12">
        <v>5</v>
      </c>
      <c r="H38" s="8">
        <v>1.54</v>
      </c>
      <c r="I38" s="12">
        <v>0</v>
      </c>
    </row>
    <row r="39" spans="2:9" ht="15" customHeight="1" x14ac:dyDescent="0.2">
      <c r="B39" t="s">
        <v>98</v>
      </c>
      <c r="C39" s="12">
        <v>12</v>
      </c>
      <c r="D39" s="8">
        <v>1.94</v>
      </c>
      <c r="E39" s="12">
        <v>4</v>
      </c>
      <c r="F39" s="8">
        <v>1.38</v>
      </c>
      <c r="G39" s="12">
        <v>8</v>
      </c>
      <c r="H39" s="8">
        <v>2.4700000000000002</v>
      </c>
      <c r="I39" s="12">
        <v>0</v>
      </c>
    </row>
    <row r="40" spans="2:9" ht="15" customHeight="1" x14ac:dyDescent="0.2">
      <c r="B40" t="s">
        <v>64</v>
      </c>
      <c r="C40" s="12">
        <v>12</v>
      </c>
      <c r="D40" s="8">
        <v>1.94</v>
      </c>
      <c r="E40" s="12">
        <v>8</v>
      </c>
      <c r="F40" s="8">
        <v>2.77</v>
      </c>
      <c r="G40" s="12">
        <v>4</v>
      </c>
      <c r="H40" s="8">
        <v>1.23</v>
      </c>
      <c r="I40" s="12">
        <v>0</v>
      </c>
    </row>
    <row r="41" spans="2:9" ht="15" customHeight="1" x14ac:dyDescent="0.2">
      <c r="B41" t="s">
        <v>68</v>
      </c>
      <c r="C41" s="12">
        <v>12</v>
      </c>
      <c r="D41" s="8">
        <v>1.94</v>
      </c>
      <c r="E41" s="12">
        <v>6</v>
      </c>
      <c r="F41" s="8">
        <v>2.08</v>
      </c>
      <c r="G41" s="12">
        <v>6</v>
      </c>
      <c r="H41" s="8">
        <v>1.85</v>
      </c>
      <c r="I41" s="12">
        <v>0</v>
      </c>
    </row>
    <row r="42" spans="2:9" ht="15" customHeight="1" x14ac:dyDescent="0.2">
      <c r="B42" t="s">
        <v>61</v>
      </c>
      <c r="C42" s="12">
        <v>11</v>
      </c>
      <c r="D42" s="8">
        <v>1.78</v>
      </c>
      <c r="E42" s="12">
        <v>0</v>
      </c>
      <c r="F42" s="8">
        <v>0</v>
      </c>
      <c r="G42" s="12">
        <v>11</v>
      </c>
      <c r="H42" s="8">
        <v>3.4</v>
      </c>
      <c r="I42" s="12">
        <v>0</v>
      </c>
    </row>
    <row r="43" spans="2:9" ht="15" customHeight="1" x14ac:dyDescent="0.2">
      <c r="B43" t="s">
        <v>75</v>
      </c>
      <c r="C43" s="12">
        <v>11</v>
      </c>
      <c r="D43" s="8">
        <v>1.78</v>
      </c>
      <c r="E43" s="12">
        <v>0</v>
      </c>
      <c r="F43" s="8">
        <v>0</v>
      </c>
      <c r="G43" s="12">
        <v>11</v>
      </c>
      <c r="H43" s="8">
        <v>3.4</v>
      </c>
      <c r="I43" s="12">
        <v>0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124</v>
      </c>
      <c r="C47" s="12">
        <v>53</v>
      </c>
      <c r="D47" s="8">
        <v>8.56</v>
      </c>
      <c r="E47" s="12">
        <v>40</v>
      </c>
      <c r="F47" s="8">
        <v>13.84</v>
      </c>
      <c r="G47" s="12">
        <v>12</v>
      </c>
      <c r="H47" s="8">
        <v>3.7</v>
      </c>
      <c r="I47" s="12">
        <v>0</v>
      </c>
    </row>
    <row r="48" spans="2:9" ht="15" customHeight="1" x14ac:dyDescent="0.2">
      <c r="B48" t="s">
        <v>132</v>
      </c>
      <c r="C48" s="12">
        <v>32</v>
      </c>
      <c r="D48" s="8">
        <v>5.17</v>
      </c>
      <c r="E48" s="12">
        <v>27</v>
      </c>
      <c r="F48" s="8">
        <v>9.34</v>
      </c>
      <c r="G48" s="12">
        <v>5</v>
      </c>
      <c r="H48" s="8">
        <v>1.54</v>
      </c>
      <c r="I48" s="12">
        <v>0</v>
      </c>
    </row>
    <row r="49" spans="2:9" ht="15" customHeight="1" x14ac:dyDescent="0.2">
      <c r="B49" t="s">
        <v>120</v>
      </c>
      <c r="C49" s="12">
        <v>24</v>
      </c>
      <c r="D49" s="8">
        <v>3.88</v>
      </c>
      <c r="E49" s="12">
        <v>15</v>
      </c>
      <c r="F49" s="8">
        <v>5.19</v>
      </c>
      <c r="G49" s="12">
        <v>9</v>
      </c>
      <c r="H49" s="8">
        <v>2.78</v>
      </c>
      <c r="I49" s="12">
        <v>0</v>
      </c>
    </row>
    <row r="50" spans="2:9" ht="15" customHeight="1" x14ac:dyDescent="0.2">
      <c r="B50" t="s">
        <v>131</v>
      </c>
      <c r="C50" s="12">
        <v>22</v>
      </c>
      <c r="D50" s="8">
        <v>3.55</v>
      </c>
      <c r="E50" s="12">
        <v>22</v>
      </c>
      <c r="F50" s="8">
        <v>7.61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134</v>
      </c>
      <c r="C51" s="12">
        <v>13</v>
      </c>
      <c r="D51" s="8">
        <v>2.1</v>
      </c>
      <c r="E51" s="12">
        <v>9</v>
      </c>
      <c r="F51" s="8">
        <v>3.11</v>
      </c>
      <c r="G51" s="12">
        <v>4</v>
      </c>
      <c r="H51" s="8">
        <v>1.23</v>
      </c>
      <c r="I51" s="12">
        <v>0</v>
      </c>
    </row>
    <row r="52" spans="2:9" ht="15" customHeight="1" x14ac:dyDescent="0.2">
      <c r="B52" t="s">
        <v>143</v>
      </c>
      <c r="C52" s="12">
        <v>13</v>
      </c>
      <c r="D52" s="8">
        <v>2.1</v>
      </c>
      <c r="E52" s="12">
        <v>8</v>
      </c>
      <c r="F52" s="8">
        <v>2.77</v>
      </c>
      <c r="G52" s="12">
        <v>5</v>
      </c>
      <c r="H52" s="8">
        <v>1.54</v>
      </c>
      <c r="I52" s="12">
        <v>0</v>
      </c>
    </row>
    <row r="53" spans="2:9" ht="15" customHeight="1" x14ac:dyDescent="0.2">
      <c r="B53" t="s">
        <v>121</v>
      </c>
      <c r="C53" s="12">
        <v>12</v>
      </c>
      <c r="D53" s="8">
        <v>1.94</v>
      </c>
      <c r="E53" s="12">
        <v>5</v>
      </c>
      <c r="F53" s="8">
        <v>1.73</v>
      </c>
      <c r="G53" s="12">
        <v>7</v>
      </c>
      <c r="H53" s="8">
        <v>2.16</v>
      </c>
      <c r="I53" s="12">
        <v>0</v>
      </c>
    </row>
    <row r="54" spans="2:9" ht="15" customHeight="1" x14ac:dyDescent="0.2">
      <c r="B54" t="s">
        <v>122</v>
      </c>
      <c r="C54" s="12">
        <v>11</v>
      </c>
      <c r="D54" s="8">
        <v>1.78</v>
      </c>
      <c r="E54" s="12">
        <v>6</v>
      </c>
      <c r="F54" s="8">
        <v>2.08</v>
      </c>
      <c r="G54" s="12">
        <v>5</v>
      </c>
      <c r="H54" s="8">
        <v>1.54</v>
      </c>
      <c r="I54" s="12">
        <v>0</v>
      </c>
    </row>
    <row r="55" spans="2:9" ht="15" customHeight="1" x14ac:dyDescent="0.2">
      <c r="B55" t="s">
        <v>127</v>
      </c>
      <c r="C55" s="12">
        <v>11</v>
      </c>
      <c r="D55" s="8">
        <v>1.78</v>
      </c>
      <c r="E55" s="12">
        <v>11</v>
      </c>
      <c r="F55" s="8">
        <v>3.81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128</v>
      </c>
      <c r="C56" s="12">
        <v>11</v>
      </c>
      <c r="D56" s="8">
        <v>1.78</v>
      </c>
      <c r="E56" s="12">
        <v>10</v>
      </c>
      <c r="F56" s="8">
        <v>3.46</v>
      </c>
      <c r="G56" s="12">
        <v>1</v>
      </c>
      <c r="H56" s="8">
        <v>0.31</v>
      </c>
      <c r="I56" s="12">
        <v>0</v>
      </c>
    </row>
    <row r="57" spans="2:9" ht="15" customHeight="1" x14ac:dyDescent="0.2">
      <c r="B57" t="s">
        <v>146</v>
      </c>
      <c r="C57" s="12">
        <v>10</v>
      </c>
      <c r="D57" s="8">
        <v>1.62</v>
      </c>
      <c r="E57" s="12">
        <v>0</v>
      </c>
      <c r="F57" s="8">
        <v>0</v>
      </c>
      <c r="G57" s="12">
        <v>10</v>
      </c>
      <c r="H57" s="8">
        <v>3.09</v>
      </c>
      <c r="I57" s="12">
        <v>0</v>
      </c>
    </row>
    <row r="58" spans="2:9" ht="15" customHeight="1" x14ac:dyDescent="0.2">
      <c r="B58" t="s">
        <v>139</v>
      </c>
      <c r="C58" s="12">
        <v>10</v>
      </c>
      <c r="D58" s="8">
        <v>1.62</v>
      </c>
      <c r="E58" s="12">
        <v>6</v>
      </c>
      <c r="F58" s="8">
        <v>2.08</v>
      </c>
      <c r="G58" s="12">
        <v>4</v>
      </c>
      <c r="H58" s="8">
        <v>1.23</v>
      </c>
      <c r="I58" s="12">
        <v>0</v>
      </c>
    </row>
    <row r="59" spans="2:9" ht="15" customHeight="1" x14ac:dyDescent="0.2">
      <c r="B59" t="s">
        <v>125</v>
      </c>
      <c r="C59" s="12">
        <v>10</v>
      </c>
      <c r="D59" s="8">
        <v>1.62</v>
      </c>
      <c r="E59" s="12">
        <v>4</v>
      </c>
      <c r="F59" s="8">
        <v>1.38</v>
      </c>
      <c r="G59" s="12">
        <v>6</v>
      </c>
      <c r="H59" s="8">
        <v>1.85</v>
      </c>
      <c r="I59" s="12">
        <v>0</v>
      </c>
    </row>
    <row r="60" spans="2:9" ht="15" customHeight="1" x14ac:dyDescent="0.2">
      <c r="B60" t="s">
        <v>130</v>
      </c>
      <c r="C60" s="12">
        <v>10</v>
      </c>
      <c r="D60" s="8">
        <v>1.62</v>
      </c>
      <c r="E60" s="12">
        <v>4</v>
      </c>
      <c r="F60" s="8">
        <v>1.38</v>
      </c>
      <c r="G60" s="12">
        <v>6</v>
      </c>
      <c r="H60" s="8">
        <v>1.85</v>
      </c>
      <c r="I60" s="12">
        <v>0</v>
      </c>
    </row>
    <row r="61" spans="2:9" ht="15" customHeight="1" x14ac:dyDescent="0.2">
      <c r="B61" t="s">
        <v>116</v>
      </c>
      <c r="C61" s="12">
        <v>9</v>
      </c>
      <c r="D61" s="8">
        <v>1.45</v>
      </c>
      <c r="E61" s="12">
        <v>4</v>
      </c>
      <c r="F61" s="8">
        <v>1.38</v>
      </c>
      <c r="G61" s="12">
        <v>5</v>
      </c>
      <c r="H61" s="8">
        <v>1.54</v>
      </c>
      <c r="I61" s="12">
        <v>0</v>
      </c>
    </row>
    <row r="62" spans="2:9" ht="15" customHeight="1" x14ac:dyDescent="0.2">
      <c r="B62" t="s">
        <v>141</v>
      </c>
      <c r="C62" s="12">
        <v>9</v>
      </c>
      <c r="D62" s="8">
        <v>1.45</v>
      </c>
      <c r="E62" s="12">
        <v>2</v>
      </c>
      <c r="F62" s="8">
        <v>0.69</v>
      </c>
      <c r="G62" s="12">
        <v>7</v>
      </c>
      <c r="H62" s="8">
        <v>2.16</v>
      </c>
      <c r="I62" s="12">
        <v>0</v>
      </c>
    </row>
    <row r="63" spans="2:9" ht="15" customHeight="1" x14ac:dyDescent="0.2">
      <c r="B63" t="s">
        <v>133</v>
      </c>
      <c r="C63" s="12">
        <v>9</v>
      </c>
      <c r="D63" s="8">
        <v>1.45</v>
      </c>
      <c r="E63" s="12">
        <v>5</v>
      </c>
      <c r="F63" s="8">
        <v>1.73</v>
      </c>
      <c r="G63" s="12">
        <v>3</v>
      </c>
      <c r="H63" s="8">
        <v>0.93</v>
      </c>
      <c r="I63" s="12">
        <v>1</v>
      </c>
    </row>
    <row r="64" spans="2:9" ht="15" customHeight="1" x14ac:dyDescent="0.2">
      <c r="B64" t="s">
        <v>115</v>
      </c>
      <c r="C64" s="12">
        <v>8</v>
      </c>
      <c r="D64" s="8">
        <v>1.29</v>
      </c>
      <c r="E64" s="12">
        <v>2</v>
      </c>
      <c r="F64" s="8">
        <v>0.69</v>
      </c>
      <c r="G64" s="12">
        <v>6</v>
      </c>
      <c r="H64" s="8">
        <v>1.85</v>
      </c>
      <c r="I64" s="12">
        <v>0</v>
      </c>
    </row>
    <row r="65" spans="2:9" ht="15" customHeight="1" x14ac:dyDescent="0.2">
      <c r="B65" t="s">
        <v>117</v>
      </c>
      <c r="C65" s="12">
        <v>8</v>
      </c>
      <c r="D65" s="8">
        <v>1.29</v>
      </c>
      <c r="E65" s="12">
        <v>1</v>
      </c>
      <c r="F65" s="8">
        <v>0.35</v>
      </c>
      <c r="G65" s="12">
        <v>7</v>
      </c>
      <c r="H65" s="8">
        <v>2.16</v>
      </c>
      <c r="I65" s="12">
        <v>0</v>
      </c>
    </row>
    <row r="66" spans="2:9" ht="15" customHeight="1" x14ac:dyDescent="0.2">
      <c r="B66" t="s">
        <v>164</v>
      </c>
      <c r="C66" s="12">
        <v>8</v>
      </c>
      <c r="D66" s="8">
        <v>1.29</v>
      </c>
      <c r="E66" s="12">
        <v>0</v>
      </c>
      <c r="F66" s="8">
        <v>0</v>
      </c>
      <c r="G66" s="12">
        <v>8</v>
      </c>
      <c r="H66" s="8">
        <v>2.4700000000000002</v>
      </c>
      <c r="I66" s="12">
        <v>0</v>
      </c>
    </row>
    <row r="67" spans="2:9" ht="15" customHeight="1" x14ac:dyDescent="0.2">
      <c r="B67" t="s">
        <v>129</v>
      </c>
      <c r="C67" s="12">
        <v>8</v>
      </c>
      <c r="D67" s="8">
        <v>1.29</v>
      </c>
      <c r="E67" s="12">
        <v>8</v>
      </c>
      <c r="F67" s="8">
        <v>2.77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94A-96A2-49EC-ABB7-2D80A6C482C4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240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25</v>
      </c>
      <c r="D6" s="8">
        <v>11.9</v>
      </c>
      <c r="E6" s="12">
        <v>12</v>
      </c>
      <c r="F6" s="8">
        <v>8.57</v>
      </c>
      <c r="G6" s="12">
        <v>13</v>
      </c>
      <c r="H6" s="8">
        <v>20.309999999999999</v>
      </c>
      <c r="I6" s="12">
        <v>0</v>
      </c>
    </row>
    <row r="7" spans="2:9" ht="15" customHeight="1" x14ac:dyDescent="0.2">
      <c r="B7" t="s">
        <v>36</v>
      </c>
      <c r="C7" s="12">
        <v>16</v>
      </c>
      <c r="D7" s="8">
        <v>7.62</v>
      </c>
      <c r="E7" s="12">
        <v>7</v>
      </c>
      <c r="F7" s="8">
        <v>5</v>
      </c>
      <c r="G7" s="12">
        <v>9</v>
      </c>
      <c r="H7" s="8">
        <v>14.06</v>
      </c>
      <c r="I7" s="12">
        <v>0</v>
      </c>
    </row>
    <row r="8" spans="2:9" ht="15" customHeight="1" x14ac:dyDescent="0.2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3</v>
      </c>
      <c r="D9" s="8">
        <v>1.43</v>
      </c>
      <c r="E9" s="12">
        <v>1</v>
      </c>
      <c r="F9" s="8">
        <v>0.71</v>
      </c>
      <c r="G9" s="12">
        <v>2</v>
      </c>
      <c r="H9" s="8">
        <v>3.13</v>
      </c>
      <c r="I9" s="12">
        <v>0</v>
      </c>
    </row>
    <row r="10" spans="2:9" ht="15" customHeight="1" x14ac:dyDescent="0.2">
      <c r="B10" t="s">
        <v>39</v>
      </c>
      <c r="C10" s="12">
        <v>3</v>
      </c>
      <c r="D10" s="8">
        <v>1.43</v>
      </c>
      <c r="E10" s="12">
        <v>0</v>
      </c>
      <c r="F10" s="8">
        <v>0</v>
      </c>
      <c r="G10" s="12">
        <v>2</v>
      </c>
      <c r="H10" s="8">
        <v>3.13</v>
      </c>
      <c r="I10" s="12">
        <v>1</v>
      </c>
    </row>
    <row r="11" spans="2:9" ht="15" customHeight="1" x14ac:dyDescent="0.2">
      <c r="B11" t="s">
        <v>40</v>
      </c>
      <c r="C11" s="12">
        <v>46</v>
      </c>
      <c r="D11" s="8">
        <v>21.9</v>
      </c>
      <c r="E11" s="12">
        <v>32</v>
      </c>
      <c r="F11" s="8">
        <v>22.86</v>
      </c>
      <c r="G11" s="12">
        <v>14</v>
      </c>
      <c r="H11" s="8">
        <v>21.88</v>
      </c>
      <c r="I11" s="12">
        <v>0</v>
      </c>
    </row>
    <row r="12" spans="2:9" ht="15" customHeight="1" x14ac:dyDescent="0.2">
      <c r="B12" t="s">
        <v>41</v>
      </c>
      <c r="C12" s="12">
        <v>1</v>
      </c>
      <c r="D12" s="8">
        <v>0.48</v>
      </c>
      <c r="E12" s="12">
        <v>0</v>
      </c>
      <c r="F12" s="8">
        <v>0</v>
      </c>
      <c r="G12" s="12">
        <v>1</v>
      </c>
      <c r="H12" s="8">
        <v>1.56</v>
      </c>
      <c r="I12" s="12">
        <v>0</v>
      </c>
    </row>
    <row r="13" spans="2:9" ht="15" customHeight="1" x14ac:dyDescent="0.2">
      <c r="B13" t="s">
        <v>42</v>
      </c>
      <c r="C13" s="12">
        <v>12</v>
      </c>
      <c r="D13" s="8">
        <v>5.71</v>
      </c>
      <c r="E13" s="12">
        <v>11</v>
      </c>
      <c r="F13" s="8">
        <v>7.86</v>
      </c>
      <c r="G13" s="12">
        <v>1</v>
      </c>
      <c r="H13" s="8">
        <v>1.56</v>
      </c>
      <c r="I13" s="12">
        <v>0</v>
      </c>
    </row>
    <row r="14" spans="2:9" ht="15" customHeight="1" x14ac:dyDescent="0.2">
      <c r="B14" t="s">
        <v>43</v>
      </c>
      <c r="C14" s="12">
        <v>8</v>
      </c>
      <c r="D14" s="8">
        <v>3.81</v>
      </c>
      <c r="E14" s="12">
        <v>6</v>
      </c>
      <c r="F14" s="8">
        <v>4.29</v>
      </c>
      <c r="G14" s="12">
        <v>2</v>
      </c>
      <c r="H14" s="8">
        <v>3.13</v>
      </c>
      <c r="I14" s="12">
        <v>0</v>
      </c>
    </row>
    <row r="15" spans="2:9" ht="15" customHeight="1" x14ac:dyDescent="0.2">
      <c r="B15" t="s">
        <v>44</v>
      </c>
      <c r="C15" s="12">
        <v>40</v>
      </c>
      <c r="D15" s="8">
        <v>19.05</v>
      </c>
      <c r="E15" s="12">
        <v>34</v>
      </c>
      <c r="F15" s="8">
        <v>24.29</v>
      </c>
      <c r="G15" s="12">
        <v>6</v>
      </c>
      <c r="H15" s="8">
        <v>9.3800000000000008</v>
      </c>
      <c r="I15" s="12">
        <v>0</v>
      </c>
    </row>
    <row r="16" spans="2:9" ht="15" customHeight="1" x14ac:dyDescent="0.2">
      <c r="B16" t="s">
        <v>45</v>
      </c>
      <c r="C16" s="12">
        <v>36</v>
      </c>
      <c r="D16" s="8">
        <v>17.14</v>
      </c>
      <c r="E16" s="12">
        <v>31</v>
      </c>
      <c r="F16" s="8">
        <v>22.14</v>
      </c>
      <c r="G16" s="12">
        <v>4</v>
      </c>
      <c r="H16" s="8">
        <v>6.25</v>
      </c>
      <c r="I16" s="12">
        <v>0</v>
      </c>
    </row>
    <row r="17" spans="2:9" ht="15" customHeight="1" x14ac:dyDescent="0.2">
      <c r="B17" t="s">
        <v>46</v>
      </c>
      <c r="C17" s="12">
        <v>5</v>
      </c>
      <c r="D17" s="8">
        <v>2.38</v>
      </c>
      <c r="E17" s="12">
        <v>0</v>
      </c>
      <c r="F17" s="8">
        <v>0</v>
      </c>
      <c r="G17" s="12">
        <v>2</v>
      </c>
      <c r="H17" s="8">
        <v>3.13</v>
      </c>
      <c r="I17" s="12">
        <v>0</v>
      </c>
    </row>
    <row r="18" spans="2:9" ht="15" customHeight="1" x14ac:dyDescent="0.2">
      <c r="B18" t="s">
        <v>47</v>
      </c>
      <c r="C18" s="12">
        <v>1</v>
      </c>
      <c r="D18" s="8">
        <v>0.48</v>
      </c>
      <c r="E18" s="12">
        <v>0</v>
      </c>
      <c r="F18" s="8">
        <v>0</v>
      </c>
      <c r="G18" s="12">
        <v>1</v>
      </c>
      <c r="H18" s="8">
        <v>1.56</v>
      </c>
      <c r="I18" s="12">
        <v>0</v>
      </c>
    </row>
    <row r="19" spans="2:9" ht="15" customHeight="1" x14ac:dyDescent="0.2">
      <c r="B19" t="s">
        <v>48</v>
      </c>
      <c r="C19" s="12">
        <v>14</v>
      </c>
      <c r="D19" s="8">
        <v>6.67</v>
      </c>
      <c r="E19" s="12">
        <v>6</v>
      </c>
      <c r="F19" s="8">
        <v>4.29</v>
      </c>
      <c r="G19" s="12">
        <v>7</v>
      </c>
      <c r="H19" s="8">
        <v>10.94</v>
      </c>
      <c r="I19" s="12">
        <v>0</v>
      </c>
    </row>
    <row r="20" spans="2:9" ht="15" customHeight="1" x14ac:dyDescent="0.2">
      <c r="B20" s="9" t="s">
        <v>217</v>
      </c>
      <c r="C20" s="12">
        <f>SUM(LTBL_03366[総数／事業所数])</f>
        <v>210</v>
      </c>
      <c r="E20" s="12">
        <f>SUBTOTAL(109,LTBL_03366[個人／事業所数])</f>
        <v>140</v>
      </c>
      <c r="G20" s="12">
        <f>SUBTOTAL(109,LTBL_03366[法人／事業所数])</f>
        <v>64</v>
      </c>
      <c r="I20" s="12">
        <f>SUBTOTAL(109,LTBL_03366[法人以外の団体／事業所数])</f>
        <v>1</v>
      </c>
    </row>
    <row r="21" spans="2:9" ht="15" customHeight="1" x14ac:dyDescent="0.2">
      <c r="E21" s="11">
        <f>LTBL_03366[[#Totals],[個人／事業所数]]/LTBL_03366[[#Totals],[総数／事業所数]]</f>
        <v>0.66666666666666663</v>
      </c>
      <c r="G21" s="11">
        <f>LTBL_03366[[#Totals],[法人／事業所数]]/LTBL_03366[[#Totals],[総数／事業所数]]</f>
        <v>0.30476190476190479</v>
      </c>
      <c r="I21" s="11">
        <f>LTBL_03366[[#Totals],[法人以外の団体／事業所数]]/LTBL_03366[[#Totals],[総数／事業所数]]</f>
        <v>4.7619047619047623E-3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32</v>
      </c>
      <c r="D24" s="8">
        <v>15.24</v>
      </c>
      <c r="E24" s="12">
        <v>28</v>
      </c>
      <c r="F24" s="8">
        <v>20</v>
      </c>
      <c r="G24" s="12">
        <v>4</v>
      </c>
      <c r="H24" s="8">
        <v>6.25</v>
      </c>
      <c r="I24" s="12">
        <v>0</v>
      </c>
    </row>
    <row r="25" spans="2:9" ht="15" customHeight="1" x14ac:dyDescent="0.2">
      <c r="B25" t="s">
        <v>70</v>
      </c>
      <c r="C25" s="12">
        <v>26</v>
      </c>
      <c r="D25" s="8">
        <v>12.38</v>
      </c>
      <c r="E25" s="12">
        <v>23</v>
      </c>
      <c r="F25" s="8">
        <v>16.43</v>
      </c>
      <c r="G25" s="12">
        <v>3</v>
      </c>
      <c r="H25" s="8">
        <v>4.6900000000000004</v>
      </c>
      <c r="I25" s="12">
        <v>0</v>
      </c>
    </row>
    <row r="26" spans="2:9" ht="15" customHeight="1" x14ac:dyDescent="0.2">
      <c r="B26" t="s">
        <v>64</v>
      </c>
      <c r="C26" s="12">
        <v>19</v>
      </c>
      <c r="D26" s="8">
        <v>9.0500000000000007</v>
      </c>
      <c r="E26" s="12">
        <v>17</v>
      </c>
      <c r="F26" s="8">
        <v>12.14</v>
      </c>
      <c r="G26" s="12">
        <v>2</v>
      </c>
      <c r="H26" s="8">
        <v>3.13</v>
      </c>
      <c r="I26" s="12">
        <v>0</v>
      </c>
    </row>
    <row r="27" spans="2:9" ht="15" customHeight="1" x14ac:dyDescent="0.2">
      <c r="B27" t="s">
        <v>66</v>
      </c>
      <c r="C27" s="12">
        <v>16</v>
      </c>
      <c r="D27" s="8">
        <v>7.62</v>
      </c>
      <c r="E27" s="12">
        <v>7</v>
      </c>
      <c r="F27" s="8">
        <v>5</v>
      </c>
      <c r="G27" s="12">
        <v>9</v>
      </c>
      <c r="H27" s="8">
        <v>14.06</v>
      </c>
      <c r="I27" s="12">
        <v>0</v>
      </c>
    </row>
    <row r="28" spans="2:9" ht="15" customHeight="1" x14ac:dyDescent="0.2">
      <c r="B28" t="s">
        <v>81</v>
      </c>
      <c r="C28" s="12">
        <v>14</v>
      </c>
      <c r="D28" s="8">
        <v>6.67</v>
      </c>
      <c r="E28" s="12">
        <v>11</v>
      </c>
      <c r="F28" s="8">
        <v>7.86</v>
      </c>
      <c r="G28" s="12">
        <v>3</v>
      </c>
      <c r="H28" s="8">
        <v>4.6900000000000004</v>
      </c>
      <c r="I28" s="12">
        <v>0</v>
      </c>
    </row>
    <row r="29" spans="2:9" ht="15" customHeight="1" x14ac:dyDescent="0.2">
      <c r="B29" t="s">
        <v>57</v>
      </c>
      <c r="C29" s="12">
        <v>12</v>
      </c>
      <c r="D29" s="8">
        <v>5.71</v>
      </c>
      <c r="E29" s="12">
        <v>4</v>
      </c>
      <c r="F29" s="8">
        <v>2.86</v>
      </c>
      <c r="G29" s="12">
        <v>8</v>
      </c>
      <c r="H29" s="8">
        <v>12.5</v>
      </c>
      <c r="I29" s="12">
        <v>0</v>
      </c>
    </row>
    <row r="30" spans="2:9" ht="15" customHeight="1" x14ac:dyDescent="0.2">
      <c r="B30" t="s">
        <v>67</v>
      </c>
      <c r="C30" s="12">
        <v>11</v>
      </c>
      <c r="D30" s="8">
        <v>5.24</v>
      </c>
      <c r="E30" s="12">
        <v>10</v>
      </c>
      <c r="F30" s="8">
        <v>7.14</v>
      </c>
      <c r="G30" s="12">
        <v>1</v>
      </c>
      <c r="H30" s="8">
        <v>1.56</v>
      </c>
      <c r="I30" s="12">
        <v>0</v>
      </c>
    </row>
    <row r="31" spans="2:9" ht="15" customHeight="1" x14ac:dyDescent="0.2">
      <c r="B31" t="s">
        <v>58</v>
      </c>
      <c r="C31" s="12">
        <v>7</v>
      </c>
      <c r="D31" s="8">
        <v>3.33</v>
      </c>
      <c r="E31" s="12">
        <v>6</v>
      </c>
      <c r="F31" s="8">
        <v>4.29</v>
      </c>
      <c r="G31" s="12">
        <v>1</v>
      </c>
      <c r="H31" s="8">
        <v>1.56</v>
      </c>
      <c r="I31" s="12">
        <v>0</v>
      </c>
    </row>
    <row r="32" spans="2:9" ht="15" customHeight="1" x14ac:dyDescent="0.2">
      <c r="B32" t="s">
        <v>60</v>
      </c>
      <c r="C32" s="12">
        <v>7</v>
      </c>
      <c r="D32" s="8">
        <v>3.33</v>
      </c>
      <c r="E32" s="12">
        <v>2</v>
      </c>
      <c r="F32" s="8">
        <v>1.43</v>
      </c>
      <c r="G32" s="12">
        <v>5</v>
      </c>
      <c r="H32" s="8">
        <v>7.81</v>
      </c>
      <c r="I32" s="12">
        <v>0</v>
      </c>
    </row>
    <row r="33" spans="2:9" ht="15" customHeight="1" x14ac:dyDescent="0.2">
      <c r="B33" t="s">
        <v>59</v>
      </c>
      <c r="C33" s="12">
        <v>6</v>
      </c>
      <c r="D33" s="8">
        <v>2.86</v>
      </c>
      <c r="E33" s="12">
        <v>2</v>
      </c>
      <c r="F33" s="8">
        <v>1.43</v>
      </c>
      <c r="G33" s="12">
        <v>4</v>
      </c>
      <c r="H33" s="8">
        <v>6.25</v>
      </c>
      <c r="I33" s="12">
        <v>0</v>
      </c>
    </row>
    <row r="34" spans="2:9" ht="15" customHeight="1" x14ac:dyDescent="0.2">
      <c r="B34" t="s">
        <v>65</v>
      </c>
      <c r="C34" s="12">
        <v>5</v>
      </c>
      <c r="D34" s="8">
        <v>2.38</v>
      </c>
      <c r="E34" s="12">
        <v>3</v>
      </c>
      <c r="F34" s="8">
        <v>2.14</v>
      </c>
      <c r="G34" s="12">
        <v>2</v>
      </c>
      <c r="H34" s="8">
        <v>3.13</v>
      </c>
      <c r="I34" s="12">
        <v>0</v>
      </c>
    </row>
    <row r="35" spans="2:9" ht="15" customHeight="1" x14ac:dyDescent="0.2">
      <c r="B35" t="s">
        <v>69</v>
      </c>
      <c r="C35" s="12">
        <v>5</v>
      </c>
      <c r="D35" s="8">
        <v>2.38</v>
      </c>
      <c r="E35" s="12">
        <v>4</v>
      </c>
      <c r="F35" s="8">
        <v>2.86</v>
      </c>
      <c r="G35" s="12">
        <v>1</v>
      </c>
      <c r="H35" s="8">
        <v>1.56</v>
      </c>
      <c r="I35" s="12">
        <v>0</v>
      </c>
    </row>
    <row r="36" spans="2:9" ht="15" customHeight="1" x14ac:dyDescent="0.2">
      <c r="B36" t="s">
        <v>73</v>
      </c>
      <c r="C36" s="12">
        <v>5</v>
      </c>
      <c r="D36" s="8">
        <v>2.38</v>
      </c>
      <c r="E36" s="12">
        <v>0</v>
      </c>
      <c r="F36" s="8">
        <v>0</v>
      </c>
      <c r="G36" s="12">
        <v>2</v>
      </c>
      <c r="H36" s="8">
        <v>3.13</v>
      </c>
      <c r="I36" s="12">
        <v>0</v>
      </c>
    </row>
    <row r="37" spans="2:9" ht="15" customHeight="1" x14ac:dyDescent="0.2">
      <c r="B37" t="s">
        <v>63</v>
      </c>
      <c r="C37" s="12">
        <v>4</v>
      </c>
      <c r="D37" s="8">
        <v>1.9</v>
      </c>
      <c r="E37" s="12">
        <v>4</v>
      </c>
      <c r="F37" s="8">
        <v>2.86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94</v>
      </c>
      <c r="C38" s="12">
        <v>4</v>
      </c>
      <c r="D38" s="8">
        <v>1.9</v>
      </c>
      <c r="E38" s="12">
        <v>0</v>
      </c>
      <c r="F38" s="8">
        <v>0</v>
      </c>
      <c r="G38" s="12">
        <v>4</v>
      </c>
      <c r="H38" s="8">
        <v>6.25</v>
      </c>
      <c r="I38" s="12">
        <v>0</v>
      </c>
    </row>
    <row r="39" spans="2:9" ht="15" customHeight="1" x14ac:dyDescent="0.2">
      <c r="B39" t="s">
        <v>84</v>
      </c>
      <c r="C39" s="12">
        <v>4</v>
      </c>
      <c r="D39" s="8">
        <v>1.9</v>
      </c>
      <c r="E39" s="12">
        <v>4</v>
      </c>
      <c r="F39" s="8">
        <v>2.86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99</v>
      </c>
      <c r="C40" s="12">
        <v>3</v>
      </c>
      <c r="D40" s="8">
        <v>1.43</v>
      </c>
      <c r="E40" s="12">
        <v>0</v>
      </c>
      <c r="F40" s="8">
        <v>0</v>
      </c>
      <c r="G40" s="12">
        <v>3</v>
      </c>
      <c r="H40" s="8">
        <v>4.6900000000000004</v>
      </c>
      <c r="I40" s="12">
        <v>0</v>
      </c>
    </row>
    <row r="41" spans="2:9" ht="15" customHeight="1" x14ac:dyDescent="0.2">
      <c r="B41" t="s">
        <v>89</v>
      </c>
      <c r="C41" s="12">
        <v>3</v>
      </c>
      <c r="D41" s="8">
        <v>1.43</v>
      </c>
      <c r="E41" s="12">
        <v>2</v>
      </c>
      <c r="F41" s="8">
        <v>1.43</v>
      </c>
      <c r="G41" s="12">
        <v>1</v>
      </c>
      <c r="H41" s="8">
        <v>1.56</v>
      </c>
      <c r="I41" s="12">
        <v>0</v>
      </c>
    </row>
    <row r="42" spans="2:9" ht="15" customHeight="1" x14ac:dyDescent="0.2">
      <c r="B42" t="s">
        <v>86</v>
      </c>
      <c r="C42" s="12">
        <v>2</v>
      </c>
      <c r="D42" s="8">
        <v>0.95</v>
      </c>
      <c r="E42" s="12">
        <v>1</v>
      </c>
      <c r="F42" s="8">
        <v>0.71</v>
      </c>
      <c r="G42" s="12">
        <v>1</v>
      </c>
      <c r="H42" s="8">
        <v>1.56</v>
      </c>
      <c r="I42" s="12">
        <v>0</v>
      </c>
    </row>
    <row r="43" spans="2:9" ht="15" customHeight="1" x14ac:dyDescent="0.2">
      <c r="B43" t="s">
        <v>68</v>
      </c>
      <c r="C43" s="12">
        <v>2</v>
      </c>
      <c r="D43" s="8">
        <v>0.95</v>
      </c>
      <c r="E43" s="12">
        <v>2</v>
      </c>
      <c r="F43" s="8">
        <v>1.43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72</v>
      </c>
      <c r="C44" s="12">
        <v>2</v>
      </c>
      <c r="D44" s="8">
        <v>0.95</v>
      </c>
      <c r="E44" s="12">
        <v>2</v>
      </c>
      <c r="F44" s="8">
        <v>1.43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85</v>
      </c>
      <c r="C45" s="12">
        <v>2</v>
      </c>
      <c r="D45" s="8">
        <v>0.95</v>
      </c>
      <c r="E45" s="12">
        <v>1</v>
      </c>
      <c r="F45" s="8">
        <v>0.71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76</v>
      </c>
      <c r="C46" s="12">
        <v>2</v>
      </c>
      <c r="D46" s="8">
        <v>0.95</v>
      </c>
      <c r="E46" s="12">
        <v>1</v>
      </c>
      <c r="F46" s="8">
        <v>0.71</v>
      </c>
      <c r="G46" s="12">
        <v>1</v>
      </c>
      <c r="H46" s="8">
        <v>1.56</v>
      </c>
      <c r="I46" s="12">
        <v>0</v>
      </c>
    </row>
    <row r="47" spans="2:9" ht="15" customHeight="1" x14ac:dyDescent="0.2">
      <c r="B47" t="s">
        <v>82</v>
      </c>
      <c r="C47" s="12">
        <v>2</v>
      </c>
      <c r="D47" s="8">
        <v>0.95</v>
      </c>
      <c r="E47" s="12">
        <v>1</v>
      </c>
      <c r="F47" s="8">
        <v>0.71</v>
      </c>
      <c r="G47" s="12">
        <v>1</v>
      </c>
      <c r="H47" s="8">
        <v>1.56</v>
      </c>
      <c r="I47" s="12">
        <v>0</v>
      </c>
    </row>
    <row r="50" spans="2:9" ht="33" customHeight="1" x14ac:dyDescent="0.2">
      <c r="B50" t="s">
        <v>219</v>
      </c>
      <c r="C50" s="10" t="s">
        <v>50</v>
      </c>
      <c r="D50" s="10" t="s">
        <v>51</v>
      </c>
      <c r="E50" s="10" t="s">
        <v>52</v>
      </c>
      <c r="F50" s="10" t="s">
        <v>53</v>
      </c>
      <c r="G50" s="10" t="s">
        <v>54</v>
      </c>
      <c r="H50" s="10" t="s">
        <v>55</v>
      </c>
      <c r="I50" s="10" t="s">
        <v>56</v>
      </c>
    </row>
    <row r="51" spans="2:9" ht="15" customHeight="1" x14ac:dyDescent="0.2">
      <c r="B51" t="s">
        <v>149</v>
      </c>
      <c r="C51" s="12">
        <v>14</v>
      </c>
      <c r="D51" s="8">
        <v>6.67</v>
      </c>
      <c r="E51" s="12">
        <v>11</v>
      </c>
      <c r="F51" s="8">
        <v>7.86</v>
      </c>
      <c r="G51" s="12">
        <v>3</v>
      </c>
      <c r="H51" s="8">
        <v>4.6900000000000004</v>
      </c>
      <c r="I51" s="12">
        <v>0</v>
      </c>
    </row>
    <row r="52" spans="2:9" ht="15" customHeight="1" x14ac:dyDescent="0.2">
      <c r="B52" t="s">
        <v>132</v>
      </c>
      <c r="C52" s="12">
        <v>14</v>
      </c>
      <c r="D52" s="8">
        <v>6.67</v>
      </c>
      <c r="E52" s="12">
        <v>14</v>
      </c>
      <c r="F52" s="8">
        <v>10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131</v>
      </c>
      <c r="C53" s="12">
        <v>13</v>
      </c>
      <c r="D53" s="8">
        <v>6.19</v>
      </c>
      <c r="E53" s="12">
        <v>13</v>
      </c>
      <c r="F53" s="8">
        <v>9.2899999999999991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124</v>
      </c>
      <c r="C54" s="12">
        <v>11</v>
      </c>
      <c r="D54" s="8">
        <v>5.24</v>
      </c>
      <c r="E54" s="12">
        <v>10</v>
      </c>
      <c r="F54" s="8">
        <v>7.14</v>
      </c>
      <c r="G54" s="12">
        <v>1</v>
      </c>
      <c r="H54" s="8">
        <v>1.56</v>
      </c>
      <c r="I54" s="12">
        <v>0</v>
      </c>
    </row>
    <row r="55" spans="2:9" ht="15" customHeight="1" x14ac:dyDescent="0.2">
      <c r="B55" t="s">
        <v>144</v>
      </c>
      <c r="C55" s="12">
        <v>7</v>
      </c>
      <c r="D55" s="8">
        <v>3.33</v>
      </c>
      <c r="E55" s="12">
        <v>7</v>
      </c>
      <c r="F55" s="8">
        <v>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140</v>
      </c>
      <c r="C56" s="12">
        <v>6</v>
      </c>
      <c r="D56" s="8">
        <v>2.86</v>
      </c>
      <c r="E56" s="12">
        <v>2</v>
      </c>
      <c r="F56" s="8">
        <v>1.43</v>
      </c>
      <c r="G56" s="12">
        <v>4</v>
      </c>
      <c r="H56" s="8">
        <v>6.25</v>
      </c>
      <c r="I56" s="12">
        <v>0</v>
      </c>
    </row>
    <row r="57" spans="2:9" ht="15" customHeight="1" x14ac:dyDescent="0.2">
      <c r="B57" t="s">
        <v>126</v>
      </c>
      <c r="C57" s="12">
        <v>6</v>
      </c>
      <c r="D57" s="8">
        <v>2.86</v>
      </c>
      <c r="E57" s="12">
        <v>5</v>
      </c>
      <c r="F57" s="8">
        <v>3.57</v>
      </c>
      <c r="G57" s="12">
        <v>1</v>
      </c>
      <c r="H57" s="8">
        <v>1.56</v>
      </c>
      <c r="I57" s="12">
        <v>0</v>
      </c>
    </row>
    <row r="58" spans="2:9" ht="15" customHeight="1" x14ac:dyDescent="0.2">
      <c r="B58" t="s">
        <v>128</v>
      </c>
      <c r="C58" s="12">
        <v>5</v>
      </c>
      <c r="D58" s="8">
        <v>2.38</v>
      </c>
      <c r="E58" s="12">
        <v>5</v>
      </c>
      <c r="F58" s="8">
        <v>3.57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163</v>
      </c>
      <c r="C59" s="12">
        <v>5</v>
      </c>
      <c r="D59" s="8">
        <v>2.38</v>
      </c>
      <c r="E59" s="12">
        <v>0</v>
      </c>
      <c r="F59" s="8">
        <v>0</v>
      </c>
      <c r="G59" s="12">
        <v>2</v>
      </c>
      <c r="H59" s="8">
        <v>3.13</v>
      </c>
      <c r="I59" s="12">
        <v>0</v>
      </c>
    </row>
    <row r="60" spans="2:9" ht="15" customHeight="1" x14ac:dyDescent="0.2">
      <c r="B60" t="s">
        <v>116</v>
      </c>
      <c r="C60" s="12">
        <v>4</v>
      </c>
      <c r="D60" s="8">
        <v>1.9</v>
      </c>
      <c r="E60" s="12">
        <v>2</v>
      </c>
      <c r="F60" s="8">
        <v>1.43</v>
      </c>
      <c r="G60" s="12">
        <v>2</v>
      </c>
      <c r="H60" s="8">
        <v>3.13</v>
      </c>
      <c r="I60" s="12">
        <v>0</v>
      </c>
    </row>
    <row r="61" spans="2:9" ht="15" customHeight="1" x14ac:dyDescent="0.2">
      <c r="B61" t="s">
        <v>117</v>
      </c>
      <c r="C61" s="12">
        <v>4</v>
      </c>
      <c r="D61" s="8">
        <v>1.9</v>
      </c>
      <c r="E61" s="12">
        <v>2</v>
      </c>
      <c r="F61" s="8">
        <v>1.43</v>
      </c>
      <c r="G61" s="12">
        <v>2</v>
      </c>
      <c r="H61" s="8">
        <v>3.13</v>
      </c>
      <c r="I61" s="12">
        <v>0</v>
      </c>
    </row>
    <row r="62" spans="2:9" ht="15" customHeight="1" x14ac:dyDescent="0.2">
      <c r="B62" t="s">
        <v>162</v>
      </c>
      <c r="C62" s="12">
        <v>4</v>
      </c>
      <c r="D62" s="8">
        <v>1.9</v>
      </c>
      <c r="E62" s="12">
        <v>3</v>
      </c>
      <c r="F62" s="8">
        <v>2.14</v>
      </c>
      <c r="G62" s="12">
        <v>1</v>
      </c>
      <c r="H62" s="8">
        <v>1.56</v>
      </c>
      <c r="I62" s="12">
        <v>0</v>
      </c>
    </row>
    <row r="63" spans="2:9" ht="15" customHeight="1" x14ac:dyDescent="0.2">
      <c r="B63" t="s">
        <v>166</v>
      </c>
      <c r="C63" s="12">
        <v>4</v>
      </c>
      <c r="D63" s="8">
        <v>1.9</v>
      </c>
      <c r="E63" s="12">
        <v>3</v>
      </c>
      <c r="F63" s="8">
        <v>2.14</v>
      </c>
      <c r="G63" s="12">
        <v>1</v>
      </c>
      <c r="H63" s="8">
        <v>1.56</v>
      </c>
      <c r="I63" s="12">
        <v>0</v>
      </c>
    </row>
    <row r="64" spans="2:9" ht="15" customHeight="1" x14ac:dyDescent="0.2">
      <c r="B64" t="s">
        <v>152</v>
      </c>
      <c r="C64" s="12">
        <v>4</v>
      </c>
      <c r="D64" s="8">
        <v>1.9</v>
      </c>
      <c r="E64" s="12">
        <v>1</v>
      </c>
      <c r="F64" s="8">
        <v>0.71</v>
      </c>
      <c r="G64" s="12">
        <v>3</v>
      </c>
      <c r="H64" s="8">
        <v>4.6900000000000004</v>
      </c>
      <c r="I64" s="12">
        <v>0</v>
      </c>
    </row>
    <row r="65" spans="2:9" ht="15" customHeight="1" x14ac:dyDescent="0.2">
      <c r="B65" t="s">
        <v>167</v>
      </c>
      <c r="C65" s="12">
        <v>4</v>
      </c>
      <c r="D65" s="8">
        <v>1.9</v>
      </c>
      <c r="E65" s="12">
        <v>3</v>
      </c>
      <c r="F65" s="8">
        <v>2.14</v>
      </c>
      <c r="G65" s="12">
        <v>1</v>
      </c>
      <c r="H65" s="8">
        <v>1.56</v>
      </c>
      <c r="I65" s="12">
        <v>0</v>
      </c>
    </row>
    <row r="66" spans="2:9" ht="15" customHeight="1" x14ac:dyDescent="0.2">
      <c r="B66" t="s">
        <v>129</v>
      </c>
      <c r="C66" s="12">
        <v>4</v>
      </c>
      <c r="D66" s="8">
        <v>1.9</v>
      </c>
      <c r="E66" s="12">
        <v>4</v>
      </c>
      <c r="F66" s="8">
        <v>2.86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150</v>
      </c>
      <c r="C67" s="12">
        <v>4</v>
      </c>
      <c r="D67" s="8">
        <v>1.9</v>
      </c>
      <c r="E67" s="12">
        <v>3</v>
      </c>
      <c r="F67" s="8">
        <v>2.14</v>
      </c>
      <c r="G67" s="12">
        <v>1</v>
      </c>
      <c r="H67" s="8">
        <v>1.56</v>
      </c>
      <c r="I67" s="12">
        <v>0</v>
      </c>
    </row>
    <row r="68" spans="2:9" ht="15" customHeight="1" x14ac:dyDescent="0.2">
      <c r="B68" t="s">
        <v>168</v>
      </c>
      <c r="C68" s="12">
        <v>4</v>
      </c>
      <c r="D68" s="8">
        <v>1.9</v>
      </c>
      <c r="E68" s="12">
        <v>0</v>
      </c>
      <c r="F68" s="8">
        <v>0</v>
      </c>
      <c r="G68" s="12">
        <v>4</v>
      </c>
      <c r="H68" s="8">
        <v>6.25</v>
      </c>
      <c r="I68" s="12">
        <v>0</v>
      </c>
    </row>
    <row r="69" spans="2:9" ht="15" customHeight="1" x14ac:dyDescent="0.2">
      <c r="B69" t="s">
        <v>115</v>
      </c>
      <c r="C69" s="12">
        <v>3</v>
      </c>
      <c r="D69" s="8">
        <v>1.43</v>
      </c>
      <c r="E69" s="12">
        <v>0</v>
      </c>
      <c r="F69" s="8">
        <v>0</v>
      </c>
      <c r="G69" s="12">
        <v>3</v>
      </c>
      <c r="H69" s="8">
        <v>4.6900000000000004</v>
      </c>
      <c r="I69" s="12">
        <v>0</v>
      </c>
    </row>
    <row r="70" spans="2:9" ht="15" customHeight="1" x14ac:dyDescent="0.2">
      <c r="B70" t="s">
        <v>153</v>
      </c>
      <c r="C70" s="12">
        <v>3</v>
      </c>
      <c r="D70" s="8">
        <v>1.43</v>
      </c>
      <c r="E70" s="12">
        <v>1</v>
      </c>
      <c r="F70" s="8">
        <v>0.71</v>
      </c>
      <c r="G70" s="12">
        <v>2</v>
      </c>
      <c r="H70" s="8">
        <v>3.13</v>
      </c>
      <c r="I70" s="12">
        <v>0</v>
      </c>
    </row>
    <row r="71" spans="2:9" ht="15" customHeight="1" x14ac:dyDescent="0.2">
      <c r="B71" t="s">
        <v>165</v>
      </c>
      <c r="C71" s="12">
        <v>3</v>
      </c>
      <c r="D71" s="8">
        <v>1.43</v>
      </c>
      <c r="E71" s="12">
        <v>3</v>
      </c>
      <c r="F71" s="8">
        <v>2.14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135</v>
      </c>
      <c r="C72" s="12">
        <v>3</v>
      </c>
      <c r="D72" s="8">
        <v>1.43</v>
      </c>
      <c r="E72" s="12">
        <v>3</v>
      </c>
      <c r="F72" s="8">
        <v>2.14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120</v>
      </c>
      <c r="C73" s="12">
        <v>3</v>
      </c>
      <c r="D73" s="8">
        <v>1.43</v>
      </c>
      <c r="E73" s="12">
        <v>1</v>
      </c>
      <c r="F73" s="8">
        <v>0.71</v>
      </c>
      <c r="G73" s="12">
        <v>2</v>
      </c>
      <c r="H73" s="8">
        <v>3.13</v>
      </c>
      <c r="I73" s="12">
        <v>0</v>
      </c>
    </row>
    <row r="74" spans="2:9" ht="15" customHeight="1" x14ac:dyDescent="0.2">
      <c r="B74" t="s">
        <v>125</v>
      </c>
      <c r="C74" s="12">
        <v>3</v>
      </c>
      <c r="D74" s="8">
        <v>1.43</v>
      </c>
      <c r="E74" s="12">
        <v>2</v>
      </c>
      <c r="F74" s="8">
        <v>1.43</v>
      </c>
      <c r="G74" s="12">
        <v>1</v>
      </c>
      <c r="H74" s="8">
        <v>1.56</v>
      </c>
      <c r="I74" s="12">
        <v>0</v>
      </c>
    </row>
    <row r="75" spans="2:9" ht="15" customHeight="1" x14ac:dyDescent="0.2">
      <c r="B75" t="s">
        <v>169</v>
      </c>
      <c r="C75" s="12">
        <v>3</v>
      </c>
      <c r="D75" s="8">
        <v>1.43</v>
      </c>
      <c r="E75" s="12">
        <v>3</v>
      </c>
      <c r="F75" s="8">
        <v>2.14</v>
      </c>
      <c r="G75" s="12">
        <v>0</v>
      </c>
      <c r="H75" s="8">
        <v>0</v>
      </c>
      <c r="I75" s="12">
        <v>0</v>
      </c>
    </row>
    <row r="77" spans="2:9" ht="15" customHeight="1" x14ac:dyDescent="0.2">
      <c r="B77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535B-6CFC-45F4-9CFD-387BD2A39C89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241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40</v>
      </c>
      <c r="D6" s="8">
        <v>14.6</v>
      </c>
      <c r="E6" s="12">
        <v>15</v>
      </c>
      <c r="F6" s="8">
        <v>10.49</v>
      </c>
      <c r="G6" s="12">
        <v>25</v>
      </c>
      <c r="H6" s="8">
        <v>20.83</v>
      </c>
      <c r="I6" s="12">
        <v>0</v>
      </c>
    </row>
    <row r="7" spans="2:9" ht="15" customHeight="1" x14ac:dyDescent="0.2">
      <c r="B7" t="s">
        <v>36</v>
      </c>
      <c r="C7" s="12">
        <v>23</v>
      </c>
      <c r="D7" s="8">
        <v>8.39</v>
      </c>
      <c r="E7" s="12">
        <v>7</v>
      </c>
      <c r="F7" s="8">
        <v>4.9000000000000004</v>
      </c>
      <c r="G7" s="12">
        <v>16</v>
      </c>
      <c r="H7" s="8">
        <v>13.33</v>
      </c>
      <c r="I7" s="12">
        <v>0</v>
      </c>
    </row>
    <row r="8" spans="2:9" ht="15" customHeight="1" x14ac:dyDescent="0.2">
      <c r="B8" t="s">
        <v>37</v>
      </c>
      <c r="C8" s="12">
        <v>1</v>
      </c>
      <c r="D8" s="8">
        <v>0.36</v>
      </c>
      <c r="E8" s="12">
        <v>0</v>
      </c>
      <c r="F8" s="8">
        <v>0</v>
      </c>
      <c r="G8" s="12">
        <v>1</v>
      </c>
      <c r="H8" s="8">
        <v>0.83</v>
      </c>
      <c r="I8" s="12">
        <v>0</v>
      </c>
    </row>
    <row r="9" spans="2:9" ht="15" customHeight="1" x14ac:dyDescent="0.2">
      <c r="B9" t="s">
        <v>38</v>
      </c>
      <c r="C9" s="12">
        <v>1</v>
      </c>
      <c r="D9" s="8">
        <v>0.36</v>
      </c>
      <c r="E9" s="12">
        <v>0</v>
      </c>
      <c r="F9" s="8">
        <v>0</v>
      </c>
      <c r="G9" s="12">
        <v>1</v>
      </c>
      <c r="H9" s="8">
        <v>0.83</v>
      </c>
      <c r="I9" s="12">
        <v>0</v>
      </c>
    </row>
    <row r="10" spans="2:9" ht="15" customHeight="1" x14ac:dyDescent="0.2">
      <c r="B10" t="s">
        <v>39</v>
      </c>
      <c r="C10" s="12">
        <v>3</v>
      </c>
      <c r="D10" s="8">
        <v>1.0900000000000001</v>
      </c>
      <c r="E10" s="12">
        <v>0</v>
      </c>
      <c r="F10" s="8">
        <v>0</v>
      </c>
      <c r="G10" s="12">
        <v>3</v>
      </c>
      <c r="H10" s="8">
        <v>2.5</v>
      </c>
      <c r="I10" s="12">
        <v>0</v>
      </c>
    </row>
    <row r="11" spans="2:9" ht="15" customHeight="1" x14ac:dyDescent="0.2">
      <c r="B11" t="s">
        <v>40</v>
      </c>
      <c r="C11" s="12">
        <v>71</v>
      </c>
      <c r="D11" s="8">
        <v>25.91</v>
      </c>
      <c r="E11" s="12">
        <v>45</v>
      </c>
      <c r="F11" s="8">
        <v>31.47</v>
      </c>
      <c r="G11" s="12">
        <v>24</v>
      </c>
      <c r="H11" s="8">
        <v>20</v>
      </c>
      <c r="I11" s="12">
        <v>2</v>
      </c>
    </row>
    <row r="12" spans="2:9" ht="15" customHeight="1" x14ac:dyDescent="0.2">
      <c r="B12" t="s">
        <v>41</v>
      </c>
      <c r="C12" s="12">
        <v>1</v>
      </c>
      <c r="D12" s="8">
        <v>0.36</v>
      </c>
      <c r="E12" s="12">
        <v>0</v>
      </c>
      <c r="F12" s="8">
        <v>0</v>
      </c>
      <c r="G12" s="12">
        <v>1</v>
      </c>
      <c r="H12" s="8">
        <v>0.83</v>
      </c>
      <c r="I12" s="12">
        <v>0</v>
      </c>
    </row>
    <row r="13" spans="2:9" ht="15" customHeight="1" x14ac:dyDescent="0.2">
      <c r="B13" t="s">
        <v>42</v>
      </c>
      <c r="C13" s="12">
        <v>7</v>
      </c>
      <c r="D13" s="8">
        <v>2.5499999999999998</v>
      </c>
      <c r="E13" s="12">
        <v>1</v>
      </c>
      <c r="F13" s="8">
        <v>0.7</v>
      </c>
      <c r="G13" s="12">
        <v>5</v>
      </c>
      <c r="H13" s="8">
        <v>4.17</v>
      </c>
      <c r="I13" s="12">
        <v>0</v>
      </c>
    </row>
    <row r="14" spans="2:9" ht="15" customHeight="1" x14ac:dyDescent="0.2">
      <c r="B14" t="s">
        <v>43</v>
      </c>
      <c r="C14" s="12">
        <v>7</v>
      </c>
      <c r="D14" s="8">
        <v>2.5499999999999998</v>
      </c>
      <c r="E14" s="12">
        <v>4</v>
      </c>
      <c r="F14" s="8">
        <v>2.8</v>
      </c>
      <c r="G14" s="12">
        <v>3</v>
      </c>
      <c r="H14" s="8">
        <v>2.5</v>
      </c>
      <c r="I14" s="12">
        <v>0</v>
      </c>
    </row>
    <row r="15" spans="2:9" ht="15" customHeight="1" x14ac:dyDescent="0.2">
      <c r="B15" t="s">
        <v>44</v>
      </c>
      <c r="C15" s="12">
        <v>31</v>
      </c>
      <c r="D15" s="8">
        <v>11.31</v>
      </c>
      <c r="E15" s="12">
        <v>20</v>
      </c>
      <c r="F15" s="8">
        <v>13.99</v>
      </c>
      <c r="G15" s="12">
        <v>10</v>
      </c>
      <c r="H15" s="8">
        <v>8.33</v>
      </c>
      <c r="I15" s="12">
        <v>0</v>
      </c>
    </row>
    <row r="16" spans="2:9" ht="15" customHeight="1" x14ac:dyDescent="0.2">
      <c r="B16" t="s">
        <v>45</v>
      </c>
      <c r="C16" s="12">
        <v>45</v>
      </c>
      <c r="D16" s="8">
        <v>16.420000000000002</v>
      </c>
      <c r="E16" s="12">
        <v>39</v>
      </c>
      <c r="F16" s="8">
        <v>27.27</v>
      </c>
      <c r="G16" s="12">
        <v>6</v>
      </c>
      <c r="H16" s="8">
        <v>5</v>
      </c>
      <c r="I16" s="12">
        <v>0</v>
      </c>
    </row>
    <row r="17" spans="2:9" ht="15" customHeight="1" x14ac:dyDescent="0.2">
      <c r="B17" t="s">
        <v>46</v>
      </c>
      <c r="C17" s="12">
        <v>12</v>
      </c>
      <c r="D17" s="8">
        <v>4.38</v>
      </c>
      <c r="E17" s="12">
        <v>3</v>
      </c>
      <c r="F17" s="8">
        <v>2.1</v>
      </c>
      <c r="G17" s="12">
        <v>2</v>
      </c>
      <c r="H17" s="8">
        <v>1.67</v>
      </c>
      <c r="I17" s="12">
        <v>0</v>
      </c>
    </row>
    <row r="18" spans="2:9" ht="15" customHeight="1" x14ac:dyDescent="0.2">
      <c r="B18" t="s">
        <v>47</v>
      </c>
      <c r="C18" s="12">
        <v>20</v>
      </c>
      <c r="D18" s="8">
        <v>7.3</v>
      </c>
      <c r="E18" s="12">
        <v>6</v>
      </c>
      <c r="F18" s="8">
        <v>4.2</v>
      </c>
      <c r="G18" s="12">
        <v>14</v>
      </c>
      <c r="H18" s="8">
        <v>11.67</v>
      </c>
      <c r="I18" s="12">
        <v>0</v>
      </c>
    </row>
    <row r="19" spans="2:9" ht="15" customHeight="1" x14ac:dyDescent="0.2">
      <c r="B19" t="s">
        <v>48</v>
      </c>
      <c r="C19" s="12">
        <v>12</v>
      </c>
      <c r="D19" s="8">
        <v>4.38</v>
      </c>
      <c r="E19" s="12">
        <v>3</v>
      </c>
      <c r="F19" s="8">
        <v>2.1</v>
      </c>
      <c r="G19" s="12">
        <v>9</v>
      </c>
      <c r="H19" s="8">
        <v>7.5</v>
      </c>
      <c r="I19" s="12">
        <v>0</v>
      </c>
    </row>
    <row r="20" spans="2:9" ht="15" customHeight="1" x14ac:dyDescent="0.2">
      <c r="B20" s="9" t="s">
        <v>217</v>
      </c>
      <c r="C20" s="12">
        <f>SUM(LTBL_03381[総数／事業所数])</f>
        <v>274</v>
      </c>
      <c r="E20" s="12">
        <f>SUBTOTAL(109,LTBL_03381[個人／事業所数])</f>
        <v>143</v>
      </c>
      <c r="G20" s="12">
        <f>SUBTOTAL(109,LTBL_03381[法人／事業所数])</f>
        <v>120</v>
      </c>
      <c r="I20" s="12">
        <f>SUBTOTAL(109,LTBL_03381[法人以外の団体／事業所数])</f>
        <v>2</v>
      </c>
    </row>
    <row r="21" spans="2:9" ht="15" customHeight="1" x14ac:dyDescent="0.2">
      <c r="E21" s="11">
        <f>LTBL_03381[[#Totals],[個人／事業所数]]/LTBL_03381[[#Totals],[総数／事業所数]]</f>
        <v>0.52189781021897808</v>
      </c>
      <c r="G21" s="11">
        <f>LTBL_03381[[#Totals],[法人／事業所数]]/LTBL_03381[[#Totals],[総数／事業所数]]</f>
        <v>0.43795620437956206</v>
      </c>
      <c r="I21" s="11">
        <f>LTBL_03381[[#Totals],[法人以外の団体／事業所数]]/LTBL_03381[[#Totals],[総数／事業所数]]</f>
        <v>7.2992700729927005E-3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40</v>
      </c>
      <c r="D24" s="8">
        <v>14.6</v>
      </c>
      <c r="E24" s="12">
        <v>37</v>
      </c>
      <c r="F24" s="8">
        <v>25.87</v>
      </c>
      <c r="G24" s="12">
        <v>3</v>
      </c>
      <c r="H24" s="8">
        <v>2.5</v>
      </c>
      <c r="I24" s="12">
        <v>0</v>
      </c>
    </row>
    <row r="25" spans="2:9" ht="15" customHeight="1" x14ac:dyDescent="0.2">
      <c r="B25" t="s">
        <v>70</v>
      </c>
      <c r="C25" s="12">
        <v>23</v>
      </c>
      <c r="D25" s="8">
        <v>8.39</v>
      </c>
      <c r="E25" s="12">
        <v>19</v>
      </c>
      <c r="F25" s="8">
        <v>13.29</v>
      </c>
      <c r="G25" s="12">
        <v>4</v>
      </c>
      <c r="H25" s="8">
        <v>3.33</v>
      </c>
      <c r="I25" s="12">
        <v>0</v>
      </c>
    </row>
    <row r="26" spans="2:9" ht="15" customHeight="1" x14ac:dyDescent="0.2">
      <c r="B26" t="s">
        <v>57</v>
      </c>
      <c r="C26" s="12">
        <v>20</v>
      </c>
      <c r="D26" s="8">
        <v>7.3</v>
      </c>
      <c r="E26" s="12">
        <v>6</v>
      </c>
      <c r="F26" s="8">
        <v>4.2</v>
      </c>
      <c r="G26" s="12">
        <v>14</v>
      </c>
      <c r="H26" s="8">
        <v>11.67</v>
      </c>
      <c r="I26" s="12">
        <v>0</v>
      </c>
    </row>
    <row r="27" spans="2:9" ht="15" customHeight="1" x14ac:dyDescent="0.2">
      <c r="B27" t="s">
        <v>66</v>
      </c>
      <c r="C27" s="12">
        <v>18</v>
      </c>
      <c r="D27" s="8">
        <v>6.57</v>
      </c>
      <c r="E27" s="12">
        <v>12</v>
      </c>
      <c r="F27" s="8">
        <v>8.39</v>
      </c>
      <c r="G27" s="12">
        <v>6</v>
      </c>
      <c r="H27" s="8">
        <v>5</v>
      </c>
      <c r="I27" s="12">
        <v>0</v>
      </c>
    </row>
    <row r="28" spans="2:9" ht="15" customHeight="1" x14ac:dyDescent="0.2">
      <c r="B28" t="s">
        <v>64</v>
      </c>
      <c r="C28" s="12">
        <v>17</v>
      </c>
      <c r="D28" s="8">
        <v>6.2</v>
      </c>
      <c r="E28" s="12">
        <v>14</v>
      </c>
      <c r="F28" s="8">
        <v>9.7899999999999991</v>
      </c>
      <c r="G28" s="12">
        <v>1</v>
      </c>
      <c r="H28" s="8">
        <v>0.83</v>
      </c>
      <c r="I28" s="12">
        <v>2</v>
      </c>
    </row>
    <row r="29" spans="2:9" ht="15" customHeight="1" x14ac:dyDescent="0.2">
      <c r="B29" t="s">
        <v>65</v>
      </c>
      <c r="C29" s="12">
        <v>15</v>
      </c>
      <c r="D29" s="8">
        <v>5.47</v>
      </c>
      <c r="E29" s="12">
        <v>11</v>
      </c>
      <c r="F29" s="8">
        <v>7.69</v>
      </c>
      <c r="G29" s="12">
        <v>4</v>
      </c>
      <c r="H29" s="8">
        <v>3.33</v>
      </c>
      <c r="I29" s="12">
        <v>0</v>
      </c>
    </row>
    <row r="30" spans="2:9" ht="15" customHeight="1" x14ac:dyDescent="0.2">
      <c r="B30" t="s">
        <v>73</v>
      </c>
      <c r="C30" s="12">
        <v>12</v>
      </c>
      <c r="D30" s="8">
        <v>4.38</v>
      </c>
      <c r="E30" s="12">
        <v>3</v>
      </c>
      <c r="F30" s="8">
        <v>2.1</v>
      </c>
      <c r="G30" s="12">
        <v>2</v>
      </c>
      <c r="H30" s="8">
        <v>1.67</v>
      </c>
      <c r="I30" s="12">
        <v>0</v>
      </c>
    </row>
    <row r="31" spans="2:9" ht="15" customHeight="1" x14ac:dyDescent="0.2">
      <c r="B31" t="s">
        <v>75</v>
      </c>
      <c r="C31" s="12">
        <v>12</v>
      </c>
      <c r="D31" s="8">
        <v>4.38</v>
      </c>
      <c r="E31" s="12">
        <v>0</v>
      </c>
      <c r="F31" s="8">
        <v>0</v>
      </c>
      <c r="G31" s="12">
        <v>12</v>
      </c>
      <c r="H31" s="8">
        <v>10</v>
      </c>
      <c r="I31" s="12">
        <v>0</v>
      </c>
    </row>
    <row r="32" spans="2:9" ht="15" customHeight="1" x14ac:dyDescent="0.2">
      <c r="B32" t="s">
        <v>58</v>
      </c>
      <c r="C32" s="12">
        <v>10</v>
      </c>
      <c r="D32" s="8">
        <v>3.65</v>
      </c>
      <c r="E32" s="12">
        <v>7</v>
      </c>
      <c r="F32" s="8">
        <v>4.9000000000000004</v>
      </c>
      <c r="G32" s="12">
        <v>3</v>
      </c>
      <c r="H32" s="8">
        <v>2.5</v>
      </c>
      <c r="I32" s="12">
        <v>0</v>
      </c>
    </row>
    <row r="33" spans="2:9" ht="15" customHeight="1" x14ac:dyDescent="0.2">
      <c r="B33" t="s">
        <v>59</v>
      </c>
      <c r="C33" s="12">
        <v>10</v>
      </c>
      <c r="D33" s="8">
        <v>3.65</v>
      </c>
      <c r="E33" s="12">
        <v>2</v>
      </c>
      <c r="F33" s="8">
        <v>1.4</v>
      </c>
      <c r="G33" s="12">
        <v>8</v>
      </c>
      <c r="H33" s="8">
        <v>6.67</v>
      </c>
      <c r="I33" s="12">
        <v>0</v>
      </c>
    </row>
    <row r="34" spans="2:9" ht="15" customHeight="1" x14ac:dyDescent="0.2">
      <c r="B34" t="s">
        <v>74</v>
      </c>
      <c r="C34" s="12">
        <v>8</v>
      </c>
      <c r="D34" s="8">
        <v>2.92</v>
      </c>
      <c r="E34" s="12">
        <v>6</v>
      </c>
      <c r="F34" s="8">
        <v>4.2</v>
      </c>
      <c r="G34" s="12">
        <v>2</v>
      </c>
      <c r="H34" s="8">
        <v>1.67</v>
      </c>
      <c r="I34" s="12">
        <v>0</v>
      </c>
    </row>
    <row r="35" spans="2:9" ht="15" customHeight="1" x14ac:dyDescent="0.2">
      <c r="B35" t="s">
        <v>63</v>
      </c>
      <c r="C35" s="12">
        <v>7</v>
      </c>
      <c r="D35" s="8">
        <v>2.5499999999999998</v>
      </c>
      <c r="E35" s="12">
        <v>4</v>
      </c>
      <c r="F35" s="8">
        <v>2.8</v>
      </c>
      <c r="G35" s="12">
        <v>3</v>
      </c>
      <c r="H35" s="8">
        <v>2.5</v>
      </c>
      <c r="I35" s="12">
        <v>0</v>
      </c>
    </row>
    <row r="36" spans="2:9" ht="15" customHeight="1" x14ac:dyDescent="0.2">
      <c r="B36" t="s">
        <v>61</v>
      </c>
      <c r="C36" s="12">
        <v>6</v>
      </c>
      <c r="D36" s="8">
        <v>2.19</v>
      </c>
      <c r="E36" s="12">
        <v>1</v>
      </c>
      <c r="F36" s="8">
        <v>0.7</v>
      </c>
      <c r="G36" s="12">
        <v>5</v>
      </c>
      <c r="H36" s="8">
        <v>4.17</v>
      </c>
      <c r="I36" s="12">
        <v>0</v>
      </c>
    </row>
    <row r="37" spans="2:9" ht="15" customHeight="1" x14ac:dyDescent="0.2">
      <c r="B37" t="s">
        <v>67</v>
      </c>
      <c r="C37" s="12">
        <v>6</v>
      </c>
      <c r="D37" s="8">
        <v>2.19</v>
      </c>
      <c r="E37" s="12">
        <v>1</v>
      </c>
      <c r="F37" s="8">
        <v>0.7</v>
      </c>
      <c r="G37" s="12">
        <v>4</v>
      </c>
      <c r="H37" s="8">
        <v>3.33</v>
      </c>
      <c r="I37" s="12">
        <v>0</v>
      </c>
    </row>
    <row r="38" spans="2:9" ht="15" customHeight="1" x14ac:dyDescent="0.2">
      <c r="B38" t="s">
        <v>69</v>
      </c>
      <c r="C38" s="12">
        <v>6</v>
      </c>
      <c r="D38" s="8">
        <v>2.19</v>
      </c>
      <c r="E38" s="12">
        <v>3</v>
      </c>
      <c r="F38" s="8">
        <v>2.1</v>
      </c>
      <c r="G38" s="12">
        <v>3</v>
      </c>
      <c r="H38" s="8">
        <v>2.5</v>
      </c>
      <c r="I38" s="12">
        <v>0</v>
      </c>
    </row>
    <row r="39" spans="2:9" ht="15" customHeight="1" x14ac:dyDescent="0.2">
      <c r="B39" t="s">
        <v>88</v>
      </c>
      <c r="C39" s="12">
        <v>6</v>
      </c>
      <c r="D39" s="8">
        <v>2.19</v>
      </c>
      <c r="E39" s="12">
        <v>0</v>
      </c>
      <c r="F39" s="8">
        <v>0</v>
      </c>
      <c r="G39" s="12">
        <v>5</v>
      </c>
      <c r="H39" s="8">
        <v>4.17</v>
      </c>
      <c r="I39" s="12">
        <v>0</v>
      </c>
    </row>
    <row r="40" spans="2:9" ht="15" customHeight="1" x14ac:dyDescent="0.2">
      <c r="B40" t="s">
        <v>83</v>
      </c>
      <c r="C40" s="12">
        <v>4</v>
      </c>
      <c r="D40" s="8">
        <v>1.46</v>
      </c>
      <c r="E40" s="12">
        <v>1</v>
      </c>
      <c r="F40" s="8">
        <v>0.7</v>
      </c>
      <c r="G40" s="12">
        <v>3</v>
      </c>
      <c r="H40" s="8">
        <v>2.5</v>
      </c>
      <c r="I40" s="12">
        <v>0</v>
      </c>
    </row>
    <row r="41" spans="2:9" ht="15" customHeight="1" x14ac:dyDescent="0.2">
      <c r="B41" t="s">
        <v>72</v>
      </c>
      <c r="C41" s="12">
        <v>4</v>
      </c>
      <c r="D41" s="8">
        <v>1.46</v>
      </c>
      <c r="E41" s="12">
        <v>2</v>
      </c>
      <c r="F41" s="8">
        <v>1.4</v>
      </c>
      <c r="G41" s="12">
        <v>2</v>
      </c>
      <c r="H41" s="8">
        <v>1.67</v>
      </c>
      <c r="I41" s="12">
        <v>0</v>
      </c>
    </row>
    <row r="42" spans="2:9" ht="15" customHeight="1" x14ac:dyDescent="0.2">
      <c r="B42" t="s">
        <v>100</v>
      </c>
      <c r="C42" s="12">
        <v>3</v>
      </c>
      <c r="D42" s="8">
        <v>1.0900000000000001</v>
      </c>
      <c r="E42" s="12">
        <v>1</v>
      </c>
      <c r="F42" s="8">
        <v>0.7</v>
      </c>
      <c r="G42" s="12">
        <v>2</v>
      </c>
      <c r="H42" s="8">
        <v>1.67</v>
      </c>
      <c r="I42" s="12">
        <v>0</v>
      </c>
    </row>
    <row r="43" spans="2:9" ht="15" customHeight="1" x14ac:dyDescent="0.2">
      <c r="B43" t="s">
        <v>92</v>
      </c>
      <c r="C43" s="12">
        <v>3</v>
      </c>
      <c r="D43" s="8">
        <v>1.0900000000000001</v>
      </c>
      <c r="E43" s="12">
        <v>1</v>
      </c>
      <c r="F43" s="8">
        <v>0.7</v>
      </c>
      <c r="G43" s="12">
        <v>2</v>
      </c>
      <c r="H43" s="8">
        <v>1.67</v>
      </c>
      <c r="I43" s="12">
        <v>0</v>
      </c>
    </row>
    <row r="44" spans="2:9" ht="15" customHeight="1" x14ac:dyDescent="0.2">
      <c r="B44" t="s">
        <v>98</v>
      </c>
      <c r="C44" s="12">
        <v>3</v>
      </c>
      <c r="D44" s="8">
        <v>1.0900000000000001</v>
      </c>
      <c r="E44" s="12">
        <v>0</v>
      </c>
      <c r="F44" s="8">
        <v>0</v>
      </c>
      <c r="G44" s="12">
        <v>3</v>
      </c>
      <c r="H44" s="8">
        <v>2.5</v>
      </c>
      <c r="I44" s="12">
        <v>0</v>
      </c>
    </row>
    <row r="45" spans="2:9" ht="15" customHeight="1" x14ac:dyDescent="0.2">
      <c r="B45" t="s">
        <v>79</v>
      </c>
      <c r="C45" s="12">
        <v>3</v>
      </c>
      <c r="D45" s="8">
        <v>1.0900000000000001</v>
      </c>
      <c r="E45" s="12">
        <v>1</v>
      </c>
      <c r="F45" s="8">
        <v>0.7</v>
      </c>
      <c r="G45" s="12">
        <v>2</v>
      </c>
      <c r="H45" s="8">
        <v>1.67</v>
      </c>
      <c r="I45" s="12">
        <v>0</v>
      </c>
    </row>
    <row r="46" spans="2:9" ht="15" customHeight="1" x14ac:dyDescent="0.2">
      <c r="B46" t="s">
        <v>76</v>
      </c>
      <c r="C46" s="12">
        <v>3</v>
      </c>
      <c r="D46" s="8">
        <v>1.0900000000000001</v>
      </c>
      <c r="E46" s="12">
        <v>2</v>
      </c>
      <c r="F46" s="8">
        <v>1.4</v>
      </c>
      <c r="G46" s="12">
        <v>1</v>
      </c>
      <c r="H46" s="8">
        <v>0.83</v>
      </c>
      <c r="I46" s="12">
        <v>0</v>
      </c>
    </row>
    <row r="47" spans="2:9" ht="15" customHeight="1" x14ac:dyDescent="0.2">
      <c r="B47" t="s">
        <v>84</v>
      </c>
      <c r="C47" s="12">
        <v>3</v>
      </c>
      <c r="D47" s="8">
        <v>1.0900000000000001</v>
      </c>
      <c r="E47" s="12">
        <v>1</v>
      </c>
      <c r="F47" s="8">
        <v>0.7</v>
      </c>
      <c r="G47" s="12">
        <v>2</v>
      </c>
      <c r="H47" s="8">
        <v>1.67</v>
      </c>
      <c r="I47" s="12">
        <v>0</v>
      </c>
    </row>
    <row r="50" spans="2:9" ht="33" customHeight="1" x14ac:dyDescent="0.2">
      <c r="B50" t="s">
        <v>219</v>
      </c>
      <c r="C50" s="10" t="s">
        <v>50</v>
      </c>
      <c r="D50" s="10" t="s">
        <v>51</v>
      </c>
      <c r="E50" s="10" t="s">
        <v>52</v>
      </c>
      <c r="F50" s="10" t="s">
        <v>53</v>
      </c>
      <c r="G50" s="10" t="s">
        <v>54</v>
      </c>
      <c r="H50" s="10" t="s">
        <v>55</v>
      </c>
      <c r="I50" s="10" t="s">
        <v>56</v>
      </c>
    </row>
    <row r="51" spans="2:9" ht="15" customHeight="1" x14ac:dyDescent="0.2">
      <c r="B51" t="s">
        <v>132</v>
      </c>
      <c r="C51" s="12">
        <v>18</v>
      </c>
      <c r="D51" s="8">
        <v>6.57</v>
      </c>
      <c r="E51" s="12">
        <v>18</v>
      </c>
      <c r="F51" s="8">
        <v>12.59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131</v>
      </c>
      <c r="C52" s="12">
        <v>14</v>
      </c>
      <c r="D52" s="8">
        <v>5.1100000000000003</v>
      </c>
      <c r="E52" s="12">
        <v>13</v>
      </c>
      <c r="F52" s="8">
        <v>9.09</v>
      </c>
      <c r="G52" s="12">
        <v>1</v>
      </c>
      <c r="H52" s="8">
        <v>0.83</v>
      </c>
      <c r="I52" s="12">
        <v>0</v>
      </c>
    </row>
    <row r="53" spans="2:9" ht="15" customHeight="1" x14ac:dyDescent="0.2">
      <c r="B53" t="s">
        <v>120</v>
      </c>
      <c r="C53" s="12">
        <v>11</v>
      </c>
      <c r="D53" s="8">
        <v>4.01</v>
      </c>
      <c r="E53" s="12">
        <v>8</v>
      </c>
      <c r="F53" s="8">
        <v>5.59</v>
      </c>
      <c r="G53" s="12">
        <v>3</v>
      </c>
      <c r="H53" s="8">
        <v>2.5</v>
      </c>
      <c r="I53" s="12">
        <v>0</v>
      </c>
    </row>
    <row r="54" spans="2:9" ht="15" customHeight="1" x14ac:dyDescent="0.2">
      <c r="B54" t="s">
        <v>115</v>
      </c>
      <c r="C54" s="12">
        <v>9</v>
      </c>
      <c r="D54" s="8">
        <v>3.28</v>
      </c>
      <c r="E54" s="12">
        <v>0</v>
      </c>
      <c r="F54" s="8">
        <v>0</v>
      </c>
      <c r="G54" s="12">
        <v>9</v>
      </c>
      <c r="H54" s="8">
        <v>7.5</v>
      </c>
      <c r="I54" s="12">
        <v>0</v>
      </c>
    </row>
    <row r="55" spans="2:9" ht="15" customHeight="1" x14ac:dyDescent="0.2">
      <c r="B55" t="s">
        <v>130</v>
      </c>
      <c r="C55" s="12">
        <v>8</v>
      </c>
      <c r="D55" s="8">
        <v>2.92</v>
      </c>
      <c r="E55" s="12">
        <v>6</v>
      </c>
      <c r="F55" s="8">
        <v>4.2</v>
      </c>
      <c r="G55" s="12">
        <v>2</v>
      </c>
      <c r="H55" s="8">
        <v>1.67</v>
      </c>
      <c r="I55" s="12">
        <v>0</v>
      </c>
    </row>
    <row r="56" spans="2:9" ht="15" customHeight="1" x14ac:dyDescent="0.2">
      <c r="B56" t="s">
        <v>117</v>
      </c>
      <c r="C56" s="12">
        <v>7</v>
      </c>
      <c r="D56" s="8">
        <v>2.5499999999999998</v>
      </c>
      <c r="E56" s="12">
        <v>1</v>
      </c>
      <c r="F56" s="8">
        <v>0.7</v>
      </c>
      <c r="G56" s="12">
        <v>6</v>
      </c>
      <c r="H56" s="8">
        <v>5</v>
      </c>
      <c r="I56" s="12">
        <v>0</v>
      </c>
    </row>
    <row r="57" spans="2:9" ht="15" customHeight="1" x14ac:dyDescent="0.2">
      <c r="B57" t="s">
        <v>119</v>
      </c>
      <c r="C57" s="12">
        <v>7</v>
      </c>
      <c r="D57" s="8">
        <v>2.5499999999999998</v>
      </c>
      <c r="E57" s="12">
        <v>7</v>
      </c>
      <c r="F57" s="8">
        <v>4.9000000000000004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127</v>
      </c>
      <c r="C58" s="12">
        <v>7</v>
      </c>
      <c r="D58" s="8">
        <v>2.5499999999999998</v>
      </c>
      <c r="E58" s="12">
        <v>6</v>
      </c>
      <c r="F58" s="8">
        <v>4.2</v>
      </c>
      <c r="G58" s="12">
        <v>1</v>
      </c>
      <c r="H58" s="8">
        <v>0.83</v>
      </c>
      <c r="I58" s="12">
        <v>0</v>
      </c>
    </row>
    <row r="59" spans="2:9" ht="15" customHeight="1" x14ac:dyDescent="0.2">
      <c r="B59" t="s">
        <v>163</v>
      </c>
      <c r="C59" s="12">
        <v>7</v>
      </c>
      <c r="D59" s="8">
        <v>2.5499999999999998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137</v>
      </c>
      <c r="C60" s="12">
        <v>7</v>
      </c>
      <c r="D60" s="8">
        <v>2.5499999999999998</v>
      </c>
      <c r="E60" s="12">
        <v>0</v>
      </c>
      <c r="F60" s="8">
        <v>0</v>
      </c>
      <c r="G60" s="12">
        <v>7</v>
      </c>
      <c r="H60" s="8">
        <v>5.83</v>
      </c>
      <c r="I60" s="12">
        <v>0</v>
      </c>
    </row>
    <row r="61" spans="2:9" ht="15" customHeight="1" x14ac:dyDescent="0.2">
      <c r="B61" t="s">
        <v>145</v>
      </c>
      <c r="C61" s="12">
        <v>6</v>
      </c>
      <c r="D61" s="8">
        <v>2.19</v>
      </c>
      <c r="E61" s="12">
        <v>3</v>
      </c>
      <c r="F61" s="8">
        <v>2.1</v>
      </c>
      <c r="G61" s="12">
        <v>3</v>
      </c>
      <c r="H61" s="8">
        <v>2.5</v>
      </c>
      <c r="I61" s="12">
        <v>0</v>
      </c>
    </row>
    <row r="62" spans="2:9" ht="15" customHeight="1" x14ac:dyDescent="0.2">
      <c r="B62" t="s">
        <v>126</v>
      </c>
      <c r="C62" s="12">
        <v>6</v>
      </c>
      <c r="D62" s="8">
        <v>2.19</v>
      </c>
      <c r="E62" s="12">
        <v>5</v>
      </c>
      <c r="F62" s="8">
        <v>3.5</v>
      </c>
      <c r="G62" s="12">
        <v>1</v>
      </c>
      <c r="H62" s="8">
        <v>0.83</v>
      </c>
      <c r="I62" s="12">
        <v>0</v>
      </c>
    </row>
    <row r="63" spans="2:9" ht="15" customHeight="1" x14ac:dyDescent="0.2">
      <c r="B63" t="s">
        <v>170</v>
      </c>
      <c r="C63" s="12">
        <v>6</v>
      </c>
      <c r="D63" s="8">
        <v>2.19</v>
      </c>
      <c r="E63" s="12">
        <v>0</v>
      </c>
      <c r="F63" s="8">
        <v>0</v>
      </c>
      <c r="G63" s="12">
        <v>5</v>
      </c>
      <c r="H63" s="8">
        <v>4.17</v>
      </c>
      <c r="I63" s="12">
        <v>0</v>
      </c>
    </row>
    <row r="64" spans="2:9" ht="15" customHeight="1" x14ac:dyDescent="0.2">
      <c r="B64" t="s">
        <v>140</v>
      </c>
      <c r="C64" s="12">
        <v>5</v>
      </c>
      <c r="D64" s="8">
        <v>1.82</v>
      </c>
      <c r="E64" s="12">
        <v>2</v>
      </c>
      <c r="F64" s="8">
        <v>1.4</v>
      </c>
      <c r="G64" s="12">
        <v>3</v>
      </c>
      <c r="H64" s="8">
        <v>2.5</v>
      </c>
      <c r="I64" s="12">
        <v>0</v>
      </c>
    </row>
    <row r="65" spans="2:9" ht="15" customHeight="1" x14ac:dyDescent="0.2">
      <c r="B65" t="s">
        <v>124</v>
      </c>
      <c r="C65" s="12">
        <v>5</v>
      </c>
      <c r="D65" s="8">
        <v>1.82</v>
      </c>
      <c r="E65" s="12">
        <v>1</v>
      </c>
      <c r="F65" s="8">
        <v>0.7</v>
      </c>
      <c r="G65" s="12">
        <v>3</v>
      </c>
      <c r="H65" s="8">
        <v>2.5</v>
      </c>
      <c r="I65" s="12">
        <v>0</v>
      </c>
    </row>
    <row r="66" spans="2:9" ht="15" customHeight="1" x14ac:dyDescent="0.2">
      <c r="B66" t="s">
        <v>135</v>
      </c>
      <c r="C66" s="12">
        <v>4</v>
      </c>
      <c r="D66" s="8">
        <v>1.46</v>
      </c>
      <c r="E66" s="12">
        <v>3</v>
      </c>
      <c r="F66" s="8">
        <v>2.1</v>
      </c>
      <c r="G66" s="12">
        <v>1</v>
      </c>
      <c r="H66" s="8">
        <v>0.83</v>
      </c>
      <c r="I66" s="12">
        <v>0</v>
      </c>
    </row>
    <row r="67" spans="2:9" ht="15" customHeight="1" x14ac:dyDescent="0.2">
      <c r="B67" t="s">
        <v>118</v>
      </c>
      <c r="C67" s="12">
        <v>4</v>
      </c>
      <c r="D67" s="8">
        <v>1.46</v>
      </c>
      <c r="E67" s="12">
        <v>3</v>
      </c>
      <c r="F67" s="8">
        <v>2.1</v>
      </c>
      <c r="G67" s="12">
        <v>1</v>
      </c>
      <c r="H67" s="8">
        <v>0.83</v>
      </c>
      <c r="I67" s="12">
        <v>0</v>
      </c>
    </row>
    <row r="68" spans="2:9" ht="15" customHeight="1" x14ac:dyDescent="0.2">
      <c r="B68" t="s">
        <v>125</v>
      </c>
      <c r="C68" s="12">
        <v>4</v>
      </c>
      <c r="D68" s="8">
        <v>1.46</v>
      </c>
      <c r="E68" s="12">
        <v>3</v>
      </c>
      <c r="F68" s="8">
        <v>2.1</v>
      </c>
      <c r="G68" s="12">
        <v>1</v>
      </c>
      <c r="H68" s="8">
        <v>0.83</v>
      </c>
      <c r="I68" s="12">
        <v>0</v>
      </c>
    </row>
    <row r="69" spans="2:9" ht="15" customHeight="1" x14ac:dyDescent="0.2">
      <c r="B69" t="s">
        <v>171</v>
      </c>
      <c r="C69" s="12">
        <v>4</v>
      </c>
      <c r="D69" s="8">
        <v>1.46</v>
      </c>
      <c r="E69" s="12">
        <v>2</v>
      </c>
      <c r="F69" s="8">
        <v>1.4</v>
      </c>
      <c r="G69" s="12">
        <v>2</v>
      </c>
      <c r="H69" s="8">
        <v>1.67</v>
      </c>
      <c r="I69" s="12">
        <v>0</v>
      </c>
    </row>
    <row r="70" spans="2:9" ht="15" customHeight="1" x14ac:dyDescent="0.2">
      <c r="B70" t="s">
        <v>134</v>
      </c>
      <c r="C70" s="12">
        <v>4</v>
      </c>
      <c r="D70" s="8">
        <v>1.46</v>
      </c>
      <c r="E70" s="12">
        <v>3</v>
      </c>
      <c r="F70" s="8">
        <v>2.1</v>
      </c>
      <c r="G70" s="12">
        <v>1</v>
      </c>
      <c r="H70" s="8">
        <v>0.83</v>
      </c>
      <c r="I70" s="12">
        <v>0</v>
      </c>
    </row>
    <row r="72" spans="2:9" ht="15" customHeight="1" x14ac:dyDescent="0.2">
      <c r="B72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26EC-3AF6-48DB-802B-A164AF5EDACB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242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37</v>
      </c>
      <c r="D6" s="8">
        <v>15.95</v>
      </c>
      <c r="E6" s="12">
        <v>20</v>
      </c>
      <c r="F6" s="8">
        <v>13.7</v>
      </c>
      <c r="G6" s="12">
        <v>17</v>
      </c>
      <c r="H6" s="8">
        <v>20.48</v>
      </c>
      <c r="I6" s="12">
        <v>0</v>
      </c>
    </row>
    <row r="7" spans="2:9" ht="15" customHeight="1" x14ac:dyDescent="0.2">
      <c r="B7" t="s">
        <v>36</v>
      </c>
      <c r="C7" s="12">
        <v>20</v>
      </c>
      <c r="D7" s="8">
        <v>8.6199999999999992</v>
      </c>
      <c r="E7" s="12">
        <v>11</v>
      </c>
      <c r="F7" s="8">
        <v>7.53</v>
      </c>
      <c r="G7" s="12">
        <v>9</v>
      </c>
      <c r="H7" s="8">
        <v>10.84</v>
      </c>
      <c r="I7" s="12">
        <v>0</v>
      </c>
    </row>
    <row r="8" spans="2:9" ht="15" customHeight="1" x14ac:dyDescent="0.2">
      <c r="B8" t="s">
        <v>37</v>
      </c>
      <c r="C8" s="12">
        <v>1</v>
      </c>
      <c r="D8" s="8">
        <v>0.43</v>
      </c>
      <c r="E8" s="12">
        <v>0</v>
      </c>
      <c r="F8" s="8">
        <v>0</v>
      </c>
      <c r="G8" s="12">
        <v>1</v>
      </c>
      <c r="H8" s="8">
        <v>1.2</v>
      </c>
      <c r="I8" s="12">
        <v>0</v>
      </c>
    </row>
    <row r="9" spans="2:9" ht="15" customHeight="1" x14ac:dyDescent="0.2">
      <c r="B9" t="s">
        <v>38</v>
      </c>
      <c r="C9" s="12">
        <v>2</v>
      </c>
      <c r="D9" s="8">
        <v>0.86</v>
      </c>
      <c r="E9" s="12">
        <v>0</v>
      </c>
      <c r="F9" s="8">
        <v>0</v>
      </c>
      <c r="G9" s="12">
        <v>2</v>
      </c>
      <c r="H9" s="8">
        <v>2.41</v>
      </c>
      <c r="I9" s="12">
        <v>0</v>
      </c>
    </row>
    <row r="10" spans="2:9" ht="15" customHeight="1" x14ac:dyDescent="0.2">
      <c r="B10" t="s">
        <v>39</v>
      </c>
      <c r="C10" s="12">
        <v>3</v>
      </c>
      <c r="D10" s="8">
        <v>1.29</v>
      </c>
      <c r="E10" s="12">
        <v>2</v>
      </c>
      <c r="F10" s="8">
        <v>1.37</v>
      </c>
      <c r="G10" s="12">
        <v>1</v>
      </c>
      <c r="H10" s="8">
        <v>1.2</v>
      </c>
      <c r="I10" s="12">
        <v>0</v>
      </c>
    </row>
    <row r="11" spans="2:9" ht="15" customHeight="1" x14ac:dyDescent="0.2">
      <c r="B11" t="s">
        <v>40</v>
      </c>
      <c r="C11" s="12">
        <v>58</v>
      </c>
      <c r="D11" s="8">
        <v>25</v>
      </c>
      <c r="E11" s="12">
        <v>34</v>
      </c>
      <c r="F11" s="8">
        <v>23.29</v>
      </c>
      <c r="G11" s="12">
        <v>24</v>
      </c>
      <c r="H11" s="8">
        <v>28.92</v>
      </c>
      <c r="I11" s="12">
        <v>0</v>
      </c>
    </row>
    <row r="12" spans="2:9" ht="15" customHeight="1" x14ac:dyDescent="0.2">
      <c r="B12" t="s">
        <v>41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42</v>
      </c>
      <c r="C13" s="12">
        <v>20</v>
      </c>
      <c r="D13" s="8">
        <v>8.6199999999999992</v>
      </c>
      <c r="E13" s="12">
        <v>13</v>
      </c>
      <c r="F13" s="8">
        <v>8.9</v>
      </c>
      <c r="G13" s="12">
        <v>5</v>
      </c>
      <c r="H13" s="8">
        <v>6.02</v>
      </c>
      <c r="I13" s="12">
        <v>0</v>
      </c>
    </row>
    <row r="14" spans="2:9" ht="15" customHeight="1" x14ac:dyDescent="0.2">
      <c r="B14" t="s">
        <v>43</v>
      </c>
      <c r="C14" s="12">
        <v>8</v>
      </c>
      <c r="D14" s="8">
        <v>3.45</v>
      </c>
      <c r="E14" s="12">
        <v>6</v>
      </c>
      <c r="F14" s="8">
        <v>4.1100000000000003</v>
      </c>
      <c r="G14" s="12">
        <v>2</v>
      </c>
      <c r="H14" s="8">
        <v>2.41</v>
      </c>
      <c r="I14" s="12">
        <v>0</v>
      </c>
    </row>
    <row r="15" spans="2:9" ht="15" customHeight="1" x14ac:dyDescent="0.2">
      <c r="B15" t="s">
        <v>44</v>
      </c>
      <c r="C15" s="12">
        <v>34</v>
      </c>
      <c r="D15" s="8">
        <v>14.66</v>
      </c>
      <c r="E15" s="12">
        <v>25</v>
      </c>
      <c r="F15" s="8">
        <v>17.12</v>
      </c>
      <c r="G15" s="12">
        <v>9</v>
      </c>
      <c r="H15" s="8">
        <v>10.84</v>
      </c>
      <c r="I15" s="12">
        <v>0</v>
      </c>
    </row>
    <row r="16" spans="2:9" ht="15" customHeight="1" x14ac:dyDescent="0.2">
      <c r="B16" t="s">
        <v>45</v>
      </c>
      <c r="C16" s="12">
        <v>26</v>
      </c>
      <c r="D16" s="8">
        <v>11.21</v>
      </c>
      <c r="E16" s="12">
        <v>25</v>
      </c>
      <c r="F16" s="8">
        <v>17.12</v>
      </c>
      <c r="G16" s="12">
        <v>1</v>
      </c>
      <c r="H16" s="8">
        <v>1.2</v>
      </c>
      <c r="I16" s="12">
        <v>0</v>
      </c>
    </row>
    <row r="17" spans="2:9" ht="15" customHeight="1" x14ac:dyDescent="0.2">
      <c r="B17" t="s">
        <v>46</v>
      </c>
      <c r="C17" s="12">
        <v>4</v>
      </c>
      <c r="D17" s="8">
        <v>1.72</v>
      </c>
      <c r="E17" s="12">
        <v>3</v>
      </c>
      <c r="F17" s="8">
        <v>2.0499999999999998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47</v>
      </c>
      <c r="C18" s="12">
        <v>12</v>
      </c>
      <c r="D18" s="8">
        <v>5.17</v>
      </c>
      <c r="E18" s="12">
        <v>5</v>
      </c>
      <c r="F18" s="8">
        <v>3.42</v>
      </c>
      <c r="G18" s="12">
        <v>7</v>
      </c>
      <c r="H18" s="8">
        <v>8.43</v>
      </c>
      <c r="I18" s="12">
        <v>0</v>
      </c>
    </row>
    <row r="19" spans="2:9" ht="15" customHeight="1" x14ac:dyDescent="0.2">
      <c r="B19" t="s">
        <v>48</v>
      </c>
      <c r="C19" s="12">
        <v>7</v>
      </c>
      <c r="D19" s="8">
        <v>3.02</v>
      </c>
      <c r="E19" s="12">
        <v>2</v>
      </c>
      <c r="F19" s="8">
        <v>1.37</v>
      </c>
      <c r="G19" s="12">
        <v>5</v>
      </c>
      <c r="H19" s="8">
        <v>6.02</v>
      </c>
      <c r="I19" s="12">
        <v>0</v>
      </c>
    </row>
    <row r="20" spans="2:9" ht="15" customHeight="1" x14ac:dyDescent="0.2">
      <c r="B20" s="9" t="s">
        <v>217</v>
      </c>
      <c r="C20" s="12">
        <f>SUM(LTBL_03402[総数／事業所数])</f>
        <v>232</v>
      </c>
      <c r="E20" s="12">
        <f>SUBTOTAL(109,LTBL_03402[個人／事業所数])</f>
        <v>146</v>
      </c>
      <c r="G20" s="12">
        <f>SUBTOTAL(109,LTBL_03402[法人／事業所数])</f>
        <v>83</v>
      </c>
      <c r="I20" s="12">
        <f>SUBTOTAL(109,LTBL_03402[法人以外の団体／事業所数])</f>
        <v>0</v>
      </c>
    </row>
    <row r="21" spans="2:9" ht="15" customHeight="1" x14ac:dyDescent="0.2">
      <c r="E21" s="11">
        <f>LTBL_03402[[#Totals],[個人／事業所数]]/LTBL_03402[[#Totals],[総数／事業所数]]</f>
        <v>0.62931034482758619</v>
      </c>
      <c r="G21" s="11">
        <f>LTBL_03402[[#Totals],[法人／事業所数]]/LTBL_03402[[#Totals],[総数／事業所数]]</f>
        <v>0.35775862068965519</v>
      </c>
      <c r="I21" s="11">
        <f>LTBL_03402[[#Totals],[法人以外の団体／事業所数]]/LTBL_03402[[#Totals],[総数／事業所数]]</f>
        <v>0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70</v>
      </c>
      <c r="C24" s="12">
        <v>29</v>
      </c>
      <c r="D24" s="8">
        <v>12.5</v>
      </c>
      <c r="E24" s="12">
        <v>25</v>
      </c>
      <c r="F24" s="8">
        <v>17.12</v>
      </c>
      <c r="G24" s="12">
        <v>4</v>
      </c>
      <c r="H24" s="8">
        <v>4.82</v>
      </c>
      <c r="I24" s="12">
        <v>0</v>
      </c>
    </row>
    <row r="25" spans="2:9" ht="15" customHeight="1" x14ac:dyDescent="0.2">
      <c r="B25" t="s">
        <v>71</v>
      </c>
      <c r="C25" s="12">
        <v>23</v>
      </c>
      <c r="D25" s="8">
        <v>9.91</v>
      </c>
      <c r="E25" s="12">
        <v>22</v>
      </c>
      <c r="F25" s="8">
        <v>15.07</v>
      </c>
      <c r="G25" s="12">
        <v>1</v>
      </c>
      <c r="H25" s="8">
        <v>1.2</v>
      </c>
      <c r="I25" s="12">
        <v>0</v>
      </c>
    </row>
    <row r="26" spans="2:9" ht="15" customHeight="1" x14ac:dyDescent="0.2">
      <c r="B26" t="s">
        <v>64</v>
      </c>
      <c r="C26" s="12">
        <v>19</v>
      </c>
      <c r="D26" s="8">
        <v>8.19</v>
      </c>
      <c r="E26" s="12">
        <v>15</v>
      </c>
      <c r="F26" s="8">
        <v>10.27</v>
      </c>
      <c r="G26" s="12">
        <v>4</v>
      </c>
      <c r="H26" s="8">
        <v>4.82</v>
      </c>
      <c r="I26" s="12">
        <v>0</v>
      </c>
    </row>
    <row r="27" spans="2:9" ht="15" customHeight="1" x14ac:dyDescent="0.2">
      <c r="B27" t="s">
        <v>66</v>
      </c>
      <c r="C27" s="12">
        <v>18</v>
      </c>
      <c r="D27" s="8">
        <v>7.76</v>
      </c>
      <c r="E27" s="12">
        <v>10</v>
      </c>
      <c r="F27" s="8">
        <v>6.85</v>
      </c>
      <c r="G27" s="12">
        <v>8</v>
      </c>
      <c r="H27" s="8">
        <v>9.64</v>
      </c>
      <c r="I27" s="12">
        <v>0</v>
      </c>
    </row>
    <row r="28" spans="2:9" ht="15" customHeight="1" x14ac:dyDescent="0.2">
      <c r="B28" t="s">
        <v>58</v>
      </c>
      <c r="C28" s="12">
        <v>17</v>
      </c>
      <c r="D28" s="8">
        <v>7.33</v>
      </c>
      <c r="E28" s="12">
        <v>11</v>
      </c>
      <c r="F28" s="8">
        <v>7.53</v>
      </c>
      <c r="G28" s="12">
        <v>6</v>
      </c>
      <c r="H28" s="8">
        <v>7.23</v>
      </c>
      <c r="I28" s="12">
        <v>0</v>
      </c>
    </row>
    <row r="29" spans="2:9" ht="15" customHeight="1" x14ac:dyDescent="0.2">
      <c r="B29" t="s">
        <v>67</v>
      </c>
      <c r="C29" s="12">
        <v>16</v>
      </c>
      <c r="D29" s="8">
        <v>6.9</v>
      </c>
      <c r="E29" s="12">
        <v>13</v>
      </c>
      <c r="F29" s="8">
        <v>8.9</v>
      </c>
      <c r="G29" s="12">
        <v>1</v>
      </c>
      <c r="H29" s="8">
        <v>1.2</v>
      </c>
      <c r="I29" s="12">
        <v>0</v>
      </c>
    </row>
    <row r="30" spans="2:9" ht="15" customHeight="1" x14ac:dyDescent="0.2">
      <c r="B30" t="s">
        <v>57</v>
      </c>
      <c r="C30" s="12">
        <v>11</v>
      </c>
      <c r="D30" s="8">
        <v>4.74</v>
      </c>
      <c r="E30" s="12">
        <v>6</v>
      </c>
      <c r="F30" s="8">
        <v>4.1100000000000003</v>
      </c>
      <c r="G30" s="12">
        <v>5</v>
      </c>
      <c r="H30" s="8">
        <v>6.02</v>
      </c>
      <c r="I30" s="12">
        <v>0</v>
      </c>
    </row>
    <row r="31" spans="2:9" ht="15" customHeight="1" x14ac:dyDescent="0.2">
      <c r="B31" t="s">
        <v>59</v>
      </c>
      <c r="C31" s="12">
        <v>9</v>
      </c>
      <c r="D31" s="8">
        <v>3.88</v>
      </c>
      <c r="E31" s="12">
        <v>3</v>
      </c>
      <c r="F31" s="8">
        <v>2.0499999999999998</v>
      </c>
      <c r="G31" s="12">
        <v>6</v>
      </c>
      <c r="H31" s="8">
        <v>7.23</v>
      </c>
      <c r="I31" s="12">
        <v>0</v>
      </c>
    </row>
    <row r="32" spans="2:9" ht="15" customHeight="1" x14ac:dyDescent="0.2">
      <c r="B32" t="s">
        <v>65</v>
      </c>
      <c r="C32" s="12">
        <v>6</v>
      </c>
      <c r="D32" s="8">
        <v>2.59</v>
      </c>
      <c r="E32" s="12">
        <v>5</v>
      </c>
      <c r="F32" s="8">
        <v>3.42</v>
      </c>
      <c r="G32" s="12">
        <v>1</v>
      </c>
      <c r="H32" s="8">
        <v>1.2</v>
      </c>
      <c r="I32" s="12">
        <v>0</v>
      </c>
    </row>
    <row r="33" spans="2:9" ht="15" customHeight="1" x14ac:dyDescent="0.2">
      <c r="B33" t="s">
        <v>74</v>
      </c>
      <c r="C33" s="12">
        <v>6</v>
      </c>
      <c r="D33" s="8">
        <v>2.59</v>
      </c>
      <c r="E33" s="12">
        <v>5</v>
      </c>
      <c r="F33" s="8">
        <v>3.42</v>
      </c>
      <c r="G33" s="12">
        <v>1</v>
      </c>
      <c r="H33" s="8">
        <v>1.2</v>
      </c>
      <c r="I33" s="12">
        <v>0</v>
      </c>
    </row>
    <row r="34" spans="2:9" ht="15" customHeight="1" x14ac:dyDescent="0.2">
      <c r="B34" t="s">
        <v>75</v>
      </c>
      <c r="C34" s="12">
        <v>6</v>
      </c>
      <c r="D34" s="8">
        <v>2.59</v>
      </c>
      <c r="E34" s="12">
        <v>0</v>
      </c>
      <c r="F34" s="8">
        <v>0</v>
      </c>
      <c r="G34" s="12">
        <v>6</v>
      </c>
      <c r="H34" s="8">
        <v>7.23</v>
      </c>
      <c r="I34" s="12">
        <v>0</v>
      </c>
    </row>
    <row r="35" spans="2:9" ht="15" customHeight="1" x14ac:dyDescent="0.2">
      <c r="B35" t="s">
        <v>86</v>
      </c>
      <c r="C35" s="12">
        <v>5</v>
      </c>
      <c r="D35" s="8">
        <v>2.16</v>
      </c>
      <c r="E35" s="12">
        <v>1</v>
      </c>
      <c r="F35" s="8">
        <v>0.68</v>
      </c>
      <c r="G35" s="12">
        <v>4</v>
      </c>
      <c r="H35" s="8">
        <v>4.82</v>
      </c>
      <c r="I35" s="12">
        <v>0</v>
      </c>
    </row>
    <row r="36" spans="2:9" ht="15" customHeight="1" x14ac:dyDescent="0.2">
      <c r="B36" t="s">
        <v>69</v>
      </c>
      <c r="C36" s="12">
        <v>5</v>
      </c>
      <c r="D36" s="8">
        <v>2.16</v>
      </c>
      <c r="E36" s="12">
        <v>3</v>
      </c>
      <c r="F36" s="8">
        <v>2.0499999999999998</v>
      </c>
      <c r="G36" s="12">
        <v>2</v>
      </c>
      <c r="H36" s="8">
        <v>2.41</v>
      </c>
      <c r="I36" s="12">
        <v>0</v>
      </c>
    </row>
    <row r="37" spans="2:9" ht="15" customHeight="1" x14ac:dyDescent="0.2">
      <c r="B37" t="s">
        <v>77</v>
      </c>
      <c r="C37" s="12">
        <v>4</v>
      </c>
      <c r="D37" s="8">
        <v>1.72</v>
      </c>
      <c r="E37" s="12">
        <v>2</v>
      </c>
      <c r="F37" s="8">
        <v>1.37</v>
      </c>
      <c r="G37" s="12">
        <v>2</v>
      </c>
      <c r="H37" s="8">
        <v>2.41</v>
      </c>
      <c r="I37" s="12">
        <v>0</v>
      </c>
    </row>
    <row r="38" spans="2:9" ht="15" customHeight="1" x14ac:dyDescent="0.2">
      <c r="B38" t="s">
        <v>87</v>
      </c>
      <c r="C38" s="12">
        <v>4</v>
      </c>
      <c r="D38" s="8">
        <v>1.72</v>
      </c>
      <c r="E38" s="12">
        <v>0</v>
      </c>
      <c r="F38" s="8">
        <v>0</v>
      </c>
      <c r="G38" s="12">
        <v>4</v>
      </c>
      <c r="H38" s="8">
        <v>4.82</v>
      </c>
      <c r="I38" s="12">
        <v>0</v>
      </c>
    </row>
    <row r="39" spans="2:9" ht="15" customHeight="1" x14ac:dyDescent="0.2">
      <c r="B39" t="s">
        <v>73</v>
      </c>
      <c r="C39" s="12">
        <v>4</v>
      </c>
      <c r="D39" s="8">
        <v>1.72</v>
      </c>
      <c r="E39" s="12">
        <v>3</v>
      </c>
      <c r="F39" s="8">
        <v>2.0499999999999998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60</v>
      </c>
      <c r="C40" s="12">
        <v>3</v>
      </c>
      <c r="D40" s="8">
        <v>1.29</v>
      </c>
      <c r="E40" s="12">
        <v>2</v>
      </c>
      <c r="F40" s="8">
        <v>1.37</v>
      </c>
      <c r="G40" s="12">
        <v>1</v>
      </c>
      <c r="H40" s="8">
        <v>1.2</v>
      </c>
      <c r="I40" s="12">
        <v>0</v>
      </c>
    </row>
    <row r="41" spans="2:9" ht="15" customHeight="1" x14ac:dyDescent="0.2">
      <c r="B41" t="s">
        <v>89</v>
      </c>
      <c r="C41" s="12">
        <v>3</v>
      </c>
      <c r="D41" s="8">
        <v>1.29</v>
      </c>
      <c r="E41" s="12">
        <v>0</v>
      </c>
      <c r="F41" s="8">
        <v>0</v>
      </c>
      <c r="G41" s="12">
        <v>3</v>
      </c>
      <c r="H41" s="8">
        <v>3.61</v>
      </c>
      <c r="I41" s="12">
        <v>0</v>
      </c>
    </row>
    <row r="42" spans="2:9" ht="15" customHeight="1" x14ac:dyDescent="0.2">
      <c r="B42" t="s">
        <v>83</v>
      </c>
      <c r="C42" s="12">
        <v>3</v>
      </c>
      <c r="D42" s="8">
        <v>1.29</v>
      </c>
      <c r="E42" s="12">
        <v>2</v>
      </c>
      <c r="F42" s="8">
        <v>1.37</v>
      </c>
      <c r="G42" s="12">
        <v>1</v>
      </c>
      <c r="H42" s="8">
        <v>1.2</v>
      </c>
      <c r="I42" s="12">
        <v>0</v>
      </c>
    </row>
    <row r="43" spans="2:9" ht="15" customHeight="1" x14ac:dyDescent="0.2">
      <c r="B43" t="s">
        <v>68</v>
      </c>
      <c r="C43" s="12">
        <v>3</v>
      </c>
      <c r="D43" s="8">
        <v>1.29</v>
      </c>
      <c r="E43" s="12">
        <v>3</v>
      </c>
      <c r="F43" s="8">
        <v>2.0499999999999998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81</v>
      </c>
      <c r="C44" s="12">
        <v>3</v>
      </c>
      <c r="D44" s="8">
        <v>1.29</v>
      </c>
      <c r="E44" s="12">
        <v>0</v>
      </c>
      <c r="F44" s="8">
        <v>0</v>
      </c>
      <c r="G44" s="12">
        <v>3</v>
      </c>
      <c r="H44" s="8">
        <v>3.61</v>
      </c>
      <c r="I44" s="12">
        <v>0</v>
      </c>
    </row>
    <row r="45" spans="2:9" ht="15" customHeight="1" x14ac:dyDescent="0.2">
      <c r="B45" t="s">
        <v>76</v>
      </c>
      <c r="C45" s="12">
        <v>3</v>
      </c>
      <c r="D45" s="8">
        <v>1.29</v>
      </c>
      <c r="E45" s="12">
        <v>0</v>
      </c>
      <c r="F45" s="8">
        <v>0</v>
      </c>
      <c r="G45" s="12">
        <v>3</v>
      </c>
      <c r="H45" s="8">
        <v>3.61</v>
      </c>
      <c r="I45" s="12">
        <v>0</v>
      </c>
    </row>
    <row r="48" spans="2:9" ht="33" customHeight="1" x14ac:dyDescent="0.2">
      <c r="B48" t="s">
        <v>219</v>
      </c>
      <c r="C48" s="10" t="s">
        <v>50</v>
      </c>
      <c r="D48" s="10" t="s">
        <v>51</v>
      </c>
      <c r="E48" s="10" t="s">
        <v>52</v>
      </c>
      <c r="F48" s="10" t="s">
        <v>53</v>
      </c>
      <c r="G48" s="10" t="s">
        <v>54</v>
      </c>
      <c r="H48" s="10" t="s">
        <v>55</v>
      </c>
      <c r="I48" s="10" t="s">
        <v>56</v>
      </c>
    </row>
    <row r="49" spans="2:9" ht="15" customHeight="1" x14ac:dyDescent="0.2">
      <c r="B49" t="s">
        <v>132</v>
      </c>
      <c r="C49" s="12">
        <v>12</v>
      </c>
      <c r="D49" s="8">
        <v>5.17</v>
      </c>
      <c r="E49" s="12">
        <v>12</v>
      </c>
      <c r="F49" s="8">
        <v>8.2200000000000006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122</v>
      </c>
      <c r="C50" s="12">
        <v>11</v>
      </c>
      <c r="D50" s="8">
        <v>4.74</v>
      </c>
      <c r="E50" s="12">
        <v>9</v>
      </c>
      <c r="F50" s="8">
        <v>6.16</v>
      </c>
      <c r="G50" s="12">
        <v>2</v>
      </c>
      <c r="H50" s="8">
        <v>2.41</v>
      </c>
      <c r="I50" s="12">
        <v>0</v>
      </c>
    </row>
    <row r="51" spans="2:9" ht="15" customHeight="1" x14ac:dyDescent="0.2">
      <c r="B51" t="s">
        <v>124</v>
      </c>
      <c r="C51" s="12">
        <v>10</v>
      </c>
      <c r="D51" s="8">
        <v>4.3099999999999996</v>
      </c>
      <c r="E51" s="12">
        <v>9</v>
      </c>
      <c r="F51" s="8">
        <v>6.16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131</v>
      </c>
      <c r="C52" s="12">
        <v>8</v>
      </c>
      <c r="D52" s="8">
        <v>3.45</v>
      </c>
      <c r="E52" s="12">
        <v>8</v>
      </c>
      <c r="F52" s="8">
        <v>5.48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154</v>
      </c>
      <c r="C53" s="12">
        <v>6</v>
      </c>
      <c r="D53" s="8">
        <v>2.59</v>
      </c>
      <c r="E53" s="12">
        <v>4</v>
      </c>
      <c r="F53" s="8">
        <v>2.74</v>
      </c>
      <c r="G53" s="12">
        <v>2</v>
      </c>
      <c r="H53" s="8">
        <v>2.41</v>
      </c>
      <c r="I53" s="12">
        <v>0</v>
      </c>
    </row>
    <row r="54" spans="2:9" ht="15" customHeight="1" x14ac:dyDescent="0.2">
      <c r="B54" t="s">
        <v>118</v>
      </c>
      <c r="C54" s="12">
        <v>6</v>
      </c>
      <c r="D54" s="8">
        <v>2.59</v>
      </c>
      <c r="E54" s="12">
        <v>2</v>
      </c>
      <c r="F54" s="8">
        <v>1.37</v>
      </c>
      <c r="G54" s="12">
        <v>4</v>
      </c>
      <c r="H54" s="8">
        <v>4.82</v>
      </c>
      <c r="I54" s="12">
        <v>0</v>
      </c>
    </row>
    <row r="55" spans="2:9" ht="15" customHeight="1" x14ac:dyDescent="0.2">
      <c r="B55" t="s">
        <v>127</v>
      </c>
      <c r="C55" s="12">
        <v>6</v>
      </c>
      <c r="D55" s="8">
        <v>2.59</v>
      </c>
      <c r="E55" s="12">
        <v>5</v>
      </c>
      <c r="F55" s="8">
        <v>3.42</v>
      </c>
      <c r="G55" s="12">
        <v>1</v>
      </c>
      <c r="H55" s="8">
        <v>1.2</v>
      </c>
      <c r="I55" s="12">
        <v>0</v>
      </c>
    </row>
    <row r="56" spans="2:9" ht="15" customHeight="1" x14ac:dyDescent="0.2">
      <c r="B56" t="s">
        <v>167</v>
      </c>
      <c r="C56" s="12">
        <v>6</v>
      </c>
      <c r="D56" s="8">
        <v>2.59</v>
      </c>
      <c r="E56" s="12">
        <v>5</v>
      </c>
      <c r="F56" s="8">
        <v>3.42</v>
      </c>
      <c r="G56" s="12">
        <v>1</v>
      </c>
      <c r="H56" s="8">
        <v>1.2</v>
      </c>
      <c r="I56" s="12">
        <v>0</v>
      </c>
    </row>
    <row r="57" spans="2:9" ht="15" customHeight="1" x14ac:dyDescent="0.2">
      <c r="B57" t="s">
        <v>129</v>
      </c>
      <c r="C57" s="12">
        <v>6</v>
      </c>
      <c r="D57" s="8">
        <v>2.59</v>
      </c>
      <c r="E57" s="12">
        <v>6</v>
      </c>
      <c r="F57" s="8">
        <v>4.1100000000000003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145</v>
      </c>
      <c r="C58" s="12">
        <v>5</v>
      </c>
      <c r="D58" s="8">
        <v>2.16</v>
      </c>
      <c r="E58" s="12">
        <v>3</v>
      </c>
      <c r="F58" s="8">
        <v>2.0499999999999998</v>
      </c>
      <c r="G58" s="12">
        <v>2</v>
      </c>
      <c r="H58" s="8">
        <v>2.41</v>
      </c>
      <c r="I58" s="12">
        <v>0</v>
      </c>
    </row>
    <row r="59" spans="2:9" ht="15" customHeight="1" x14ac:dyDescent="0.2">
      <c r="B59" t="s">
        <v>141</v>
      </c>
      <c r="C59" s="12">
        <v>5</v>
      </c>
      <c r="D59" s="8">
        <v>2.16</v>
      </c>
      <c r="E59" s="12">
        <v>2</v>
      </c>
      <c r="F59" s="8">
        <v>1.37</v>
      </c>
      <c r="G59" s="12">
        <v>3</v>
      </c>
      <c r="H59" s="8">
        <v>3.61</v>
      </c>
      <c r="I59" s="12">
        <v>0</v>
      </c>
    </row>
    <row r="60" spans="2:9" ht="15" customHeight="1" x14ac:dyDescent="0.2">
      <c r="B60" t="s">
        <v>144</v>
      </c>
      <c r="C60" s="12">
        <v>5</v>
      </c>
      <c r="D60" s="8">
        <v>2.16</v>
      </c>
      <c r="E60" s="12">
        <v>5</v>
      </c>
      <c r="F60" s="8">
        <v>3.42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119</v>
      </c>
      <c r="C61" s="12">
        <v>5</v>
      </c>
      <c r="D61" s="8">
        <v>2.16</v>
      </c>
      <c r="E61" s="12">
        <v>5</v>
      </c>
      <c r="F61" s="8">
        <v>3.42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137</v>
      </c>
      <c r="C62" s="12">
        <v>5</v>
      </c>
      <c r="D62" s="8">
        <v>2.16</v>
      </c>
      <c r="E62" s="12">
        <v>0</v>
      </c>
      <c r="F62" s="8">
        <v>0</v>
      </c>
      <c r="G62" s="12">
        <v>5</v>
      </c>
      <c r="H62" s="8">
        <v>6.02</v>
      </c>
      <c r="I62" s="12">
        <v>0</v>
      </c>
    </row>
    <row r="63" spans="2:9" ht="15" customHeight="1" x14ac:dyDescent="0.2">
      <c r="B63" t="s">
        <v>115</v>
      </c>
      <c r="C63" s="12">
        <v>4</v>
      </c>
      <c r="D63" s="8">
        <v>1.72</v>
      </c>
      <c r="E63" s="12">
        <v>1</v>
      </c>
      <c r="F63" s="8">
        <v>0.68</v>
      </c>
      <c r="G63" s="12">
        <v>3</v>
      </c>
      <c r="H63" s="8">
        <v>3.61</v>
      </c>
      <c r="I63" s="12">
        <v>0</v>
      </c>
    </row>
    <row r="64" spans="2:9" ht="15" customHeight="1" x14ac:dyDescent="0.2">
      <c r="B64" t="s">
        <v>120</v>
      </c>
      <c r="C64" s="12">
        <v>4</v>
      </c>
      <c r="D64" s="8">
        <v>1.72</v>
      </c>
      <c r="E64" s="12">
        <v>3</v>
      </c>
      <c r="F64" s="8">
        <v>2.0499999999999998</v>
      </c>
      <c r="G64" s="12">
        <v>1</v>
      </c>
      <c r="H64" s="8">
        <v>1.2</v>
      </c>
      <c r="I64" s="12">
        <v>0</v>
      </c>
    </row>
    <row r="65" spans="2:9" ht="15" customHeight="1" x14ac:dyDescent="0.2">
      <c r="B65" t="s">
        <v>136</v>
      </c>
      <c r="C65" s="12">
        <v>4</v>
      </c>
      <c r="D65" s="8">
        <v>1.72</v>
      </c>
      <c r="E65" s="12">
        <v>3</v>
      </c>
      <c r="F65" s="8">
        <v>2.0499999999999998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128</v>
      </c>
      <c r="C66" s="12">
        <v>4</v>
      </c>
      <c r="D66" s="8">
        <v>1.72</v>
      </c>
      <c r="E66" s="12">
        <v>4</v>
      </c>
      <c r="F66" s="8">
        <v>2.74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172</v>
      </c>
      <c r="C67" s="12">
        <v>3</v>
      </c>
      <c r="D67" s="8">
        <v>1.29</v>
      </c>
      <c r="E67" s="12">
        <v>2</v>
      </c>
      <c r="F67" s="8">
        <v>1.37</v>
      </c>
      <c r="G67" s="12">
        <v>1</v>
      </c>
      <c r="H67" s="8">
        <v>1.2</v>
      </c>
      <c r="I67" s="12">
        <v>0</v>
      </c>
    </row>
    <row r="68" spans="2:9" ht="15" customHeight="1" x14ac:dyDescent="0.2">
      <c r="B68" t="s">
        <v>173</v>
      </c>
      <c r="C68" s="12">
        <v>3</v>
      </c>
      <c r="D68" s="8">
        <v>1.29</v>
      </c>
      <c r="E68" s="12">
        <v>2</v>
      </c>
      <c r="F68" s="8">
        <v>1.37</v>
      </c>
      <c r="G68" s="12">
        <v>1</v>
      </c>
      <c r="H68" s="8">
        <v>1.2</v>
      </c>
      <c r="I68" s="12">
        <v>0</v>
      </c>
    </row>
    <row r="69" spans="2:9" ht="15" customHeight="1" x14ac:dyDescent="0.2">
      <c r="B69" t="s">
        <v>174</v>
      </c>
      <c r="C69" s="12">
        <v>3</v>
      </c>
      <c r="D69" s="8">
        <v>1.29</v>
      </c>
      <c r="E69" s="12">
        <v>3</v>
      </c>
      <c r="F69" s="8">
        <v>2.0499999999999998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175</v>
      </c>
      <c r="C70" s="12">
        <v>3</v>
      </c>
      <c r="D70" s="8">
        <v>1.29</v>
      </c>
      <c r="E70" s="12">
        <v>1</v>
      </c>
      <c r="F70" s="8">
        <v>0.68</v>
      </c>
      <c r="G70" s="12">
        <v>2</v>
      </c>
      <c r="H70" s="8">
        <v>2.41</v>
      </c>
      <c r="I70" s="12">
        <v>0</v>
      </c>
    </row>
    <row r="71" spans="2:9" ht="15" customHeight="1" x14ac:dyDescent="0.2">
      <c r="B71" t="s">
        <v>140</v>
      </c>
      <c r="C71" s="12">
        <v>3</v>
      </c>
      <c r="D71" s="8">
        <v>1.29</v>
      </c>
      <c r="E71" s="12">
        <v>0</v>
      </c>
      <c r="F71" s="8">
        <v>0</v>
      </c>
      <c r="G71" s="12">
        <v>3</v>
      </c>
      <c r="H71" s="8">
        <v>3.61</v>
      </c>
      <c r="I71" s="12">
        <v>0</v>
      </c>
    </row>
    <row r="72" spans="2:9" ht="15" customHeight="1" x14ac:dyDescent="0.2">
      <c r="B72" t="s">
        <v>176</v>
      </c>
      <c r="C72" s="12">
        <v>3</v>
      </c>
      <c r="D72" s="8">
        <v>1.29</v>
      </c>
      <c r="E72" s="12">
        <v>0</v>
      </c>
      <c r="F72" s="8">
        <v>0</v>
      </c>
      <c r="G72" s="12">
        <v>3</v>
      </c>
      <c r="H72" s="8">
        <v>3.61</v>
      </c>
      <c r="I72" s="12">
        <v>0</v>
      </c>
    </row>
    <row r="73" spans="2:9" ht="15" customHeight="1" x14ac:dyDescent="0.2">
      <c r="B73" t="s">
        <v>150</v>
      </c>
      <c r="C73" s="12">
        <v>3</v>
      </c>
      <c r="D73" s="8">
        <v>1.29</v>
      </c>
      <c r="E73" s="12">
        <v>2</v>
      </c>
      <c r="F73" s="8">
        <v>1.37</v>
      </c>
      <c r="G73" s="12">
        <v>1</v>
      </c>
      <c r="H73" s="8">
        <v>1.2</v>
      </c>
      <c r="I73" s="12">
        <v>0</v>
      </c>
    </row>
    <row r="74" spans="2:9" ht="15" customHeight="1" x14ac:dyDescent="0.2">
      <c r="B74" t="s">
        <v>134</v>
      </c>
      <c r="C74" s="12">
        <v>3</v>
      </c>
      <c r="D74" s="8">
        <v>1.29</v>
      </c>
      <c r="E74" s="12">
        <v>3</v>
      </c>
      <c r="F74" s="8">
        <v>2.0499999999999998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143</v>
      </c>
      <c r="C75" s="12">
        <v>3</v>
      </c>
      <c r="D75" s="8">
        <v>1.29</v>
      </c>
      <c r="E75" s="12">
        <v>0</v>
      </c>
      <c r="F75" s="8">
        <v>0</v>
      </c>
      <c r="G75" s="12">
        <v>3</v>
      </c>
      <c r="H75" s="8">
        <v>3.61</v>
      </c>
      <c r="I75" s="12">
        <v>0</v>
      </c>
    </row>
    <row r="77" spans="2:9" ht="15" customHeight="1" x14ac:dyDescent="0.2">
      <c r="B77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1A78-138A-4348-A5A6-5295EBE950E2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243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19</v>
      </c>
      <c r="D6" s="8">
        <v>18.27</v>
      </c>
      <c r="E6" s="12">
        <v>6</v>
      </c>
      <c r="F6" s="8">
        <v>8.6999999999999993</v>
      </c>
      <c r="G6" s="12">
        <v>13</v>
      </c>
      <c r="H6" s="8">
        <v>46.43</v>
      </c>
      <c r="I6" s="12">
        <v>0</v>
      </c>
    </row>
    <row r="7" spans="2:9" ht="15" customHeight="1" x14ac:dyDescent="0.2">
      <c r="B7" t="s">
        <v>36</v>
      </c>
      <c r="C7" s="12">
        <v>10</v>
      </c>
      <c r="D7" s="8">
        <v>9.6199999999999992</v>
      </c>
      <c r="E7" s="12">
        <v>7</v>
      </c>
      <c r="F7" s="8">
        <v>10.14</v>
      </c>
      <c r="G7" s="12">
        <v>3</v>
      </c>
      <c r="H7" s="8">
        <v>10.71</v>
      </c>
      <c r="I7" s="12">
        <v>0</v>
      </c>
    </row>
    <row r="8" spans="2:9" ht="15" customHeight="1" x14ac:dyDescent="0.2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39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40</v>
      </c>
      <c r="C11" s="12">
        <v>31</v>
      </c>
      <c r="D11" s="8">
        <v>29.81</v>
      </c>
      <c r="E11" s="12">
        <v>28</v>
      </c>
      <c r="F11" s="8">
        <v>40.58</v>
      </c>
      <c r="G11" s="12">
        <v>3</v>
      </c>
      <c r="H11" s="8">
        <v>10.71</v>
      </c>
      <c r="I11" s="12">
        <v>0</v>
      </c>
    </row>
    <row r="12" spans="2:9" ht="15" customHeight="1" x14ac:dyDescent="0.2">
      <c r="B12" t="s">
        <v>41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42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43</v>
      </c>
      <c r="C14" s="12">
        <v>1</v>
      </c>
      <c r="D14" s="8">
        <v>0.96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44</v>
      </c>
      <c r="C15" s="12">
        <v>12</v>
      </c>
      <c r="D15" s="8">
        <v>11.54</v>
      </c>
      <c r="E15" s="12">
        <v>9</v>
      </c>
      <c r="F15" s="8">
        <v>13.04</v>
      </c>
      <c r="G15" s="12">
        <v>2</v>
      </c>
      <c r="H15" s="8">
        <v>7.14</v>
      </c>
      <c r="I15" s="12">
        <v>0</v>
      </c>
    </row>
    <row r="16" spans="2:9" ht="15" customHeight="1" x14ac:dyDescent="0.2">
      <c r="B16" t="s">
        <v>45</v>
      </c>
      <c r="C16" s="12">
        <v>17</v>
      </c>
      <c r="D16" s="8">
        <v>16.350000000000001</v>
      </c>
      <c r="E16" s="12">
        <v>15</v>
      </c>
      <c r="F16" s="8">
        <v>21.74</v>
      </c>
      <c r="G16" s="12">
        <v>2</v>
      </c>
      <c r="H16" s="8">
        <v>7.14</v>
      </c>
      <c r="I16" s="12">
        <v>0</v>
      </c>
    </row>
    <row r="17" spans="2:9" ht="15" customHeight="1" x14ac:dyDescent="0.2">
      <c r="B17" t="s">
        <v>46</v>
      </c>
      <c r="C17" s="12">
        <v>5</v>
      </c>
      <c r="D17" s="8">
        <v>4.8099999999999996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47</v>
      </c>
      <c r="C18" s="12">
        <v>2</v>
      </c>
      <c r="D18" s="8">
        <v>1.92</v>
      </c>
      <c r="E18" s="12">
        <v>1</v>
      </c>
      <c r="F18" s="8">
        <v>1.45</v>
      </c>
      <c r="G18" s="12">
        <v>1</v>
      </c>
      <c r="H18" s="8">
        <v>3.57</v>
      </c>
      <c r="I18" s="12">
        <v>0</v>
      </c>
    </row>
    <row r="19" spans="2:9" ht="15" customHeight="1" x14ac:dyDescent="0.2">
      <c r="B19" t="s">
        <v>48</v>
      </c>
      <c r="C19" s="12">
        <v>7</v>
      </c>
      <c r="D19" s="8">
        <v>6.73</v>
      </c>
      <c r="E19" s="12">
        <v>3</v>
      </c>
      <c r="F19" s="8">
        <v>4.3499999999999996</v>
      </c>
      <c r="G19" s="12">
        <v>4</v>
      </c>
      <c r="H19" s="8">
        <v>14.29</v>
      </c>
      <c r="I19" s="12">
        <v>0</v>
      </c>
    </row>
    <row r="20" spans="2:9" ht="15" customHeight="1" x14ac:dyDescent="0.2">
      <c r="B20" s="9" t="s">
        <v>217</v>
      </c>
      <c r="C20" s="12">
        <f>SUM(LTBL_03441[総数／事業所数])</f>
        <v>104</v>
      </c>
      <c r="E20" s="12">
        <f>SUBTOTAL(109,LTBL_03441[個人／事業所数])</f>
        <v>69</v>
      </c>
      <c r="G20" s="12">
        <f>SUBTOTAL(109,LTBL_03441[法人／事業所数])</f>
        <v>28</v>
      </c>
      <c r="I20" s="12">
        <f>SUBTOTAL(109,LTBL_03441[法人以外の団体／事業所数])</f>
        <v>0</v>
      </c>
    </row>
    <row r="21" spans="2:9" ht="15" customHeight="1" x14ac:dyDescent="0.2">
      <c r="E21" s="11">
        <f>LTBL_03441[[#Totals],[個人／事業所数]]/LTBL_03441[[#Totals],[総数／事業所数]]</f>
        <v>0.66346153846153844</v>
      </c>
      <c r="G21" s="11">
        <f>LTBL_03441[[#Totals],[法人／事業所数]]/LTBL_03441[[#Totals],[総数／事業所数]]</f>
        <v>0.26923076923076922</v>
      </c>
      <c r="I21" s="11">
        <f>LTBL_03441[[#Totals],[法人以外の団体／事業所数]]/LTBL_03441[[#Totals],[総数／事業所数]]</f>
        <v>0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15</v>
      </c>
      <c r="D24" s="8">
        <v>14.42</v>
      </c>
      <c r="E24" s="12">
        <v>14</v>
      </c>
      <c r="F24" s="8">
        <v>20.29</v>
      </c>
      <c r="G24" s="12">
        <v>1</v>
      </c>
      <c r="H24" s="8">
        <v>3.57</v>
      </c>
      <c r="I24" s="12">
        <v>0</v>
      </c>
    </row>
    <row r="25" spans="2:9" ht="15" customHeight="1" x14ac:dyDescent="0.2">
      <c r="B25" t="s">
        <v>66</v>
      </c>
      <c r="C25" s="12">
        <v>13</v>
      </c>
      <c r="D25" s="8">
        <v>12.5</v>
      </c>
      <c r="E25" s="12">
        <v>12</v>
      </c>
      <c r="F25" s="8">
        <v>17.39</v>
      </c>
      <c r="G25" s="12">
        <v>1</v>
      </c>
      <c r="H25" s="8">
        <v>3.57</v>
      </c>
      <c r="I25" s="12">
        <v>0</v>
      </c>
    </row>
    <row r="26" spans="2:9" ht="15" customHeight="1" x14ac:dyDescent="0.2">
      <c r="B26" t="s">
        <v>57</v>
      </c>
      <c r="C26" s="12">
        <v>12</v>
      </c>
      <c r="D26" s="8">
        <v>11.54</v>
      </c>
      <c r="E26" s="12">
        <v>2</v>
      </c>
      <c r="F26" s="8">
        <v>2.9</v>
      </c>
      <c r="G26" s="12">
        <v>10</v>
      </c>
      <c r="H26" s="8">
        <v>35.71</v>
      </c>
      <c r="I26" s="12">
        <v>0</v>
      </c>
    </row>
    <row r="27" spans="2:9" ht="15" customHeight="1" x14ac:dyDescent="0.2">
      <c r="B27" t="s">
        <v>64</v>
      </c>
      <c r="C27" s="12">
        <v>12</v>
      </c>
      <c r="D27" s="8">
        <v>11.54</v>
      </c>
      <c r="E27" s="12">
        <v>11</v>
      </c>
      <c r="F27" s="8">
        <v>15.94</v>
      </c>
      <c r="G27" s="12">
        <v>1</v>
      </c>
      <c r="H27" s="8">
        <v>3.57</v>
      </c>
      <c r="I27" s="12">
        <v>0</v>
      </c>
    </row>
    <row r="28" spans="2:9" ht="15" customHeight="1" x14ac:dyDescent="0.2">
      <c r="B28" t="s">
        <v>70</v>
      </c>
      <c r="C28" s="12">
        <v>8</v>
      </c>
      <c r="D28" s="8">
        <v>7.69</v>
      </c>
      <c r="E28" s="12">
        <v>7</v>
      </c>
      <c r="F28" s="8">
        <v>10.14</v>
      </c>
      <c r="G28" s="12">
        <v>1</v>
      </c>
      <c r="H28" s="8">
        <v>3.57</v>
      </c>
      <c r="I28" s="12">
        <v>0</v>
      </c>
    </row>
    <row r="29" spans="2:9" ht="15" customHeight="1" x14ac:dyDescent="0.2">
      <c r="B29" t="s">
        <v>58</v>
      </c>
      <c r="C29" s="12">
        <v>5</v>
      </c>
      <c r="D29" s="8">
        <v>4.8099999999999996</v>
      </c>
      <c r="E29" s="12">
        <v>3</v>
      </c>
      <c r="F29" s="8">
        <v>4.3499999999999996</v>
      </c>
      <c r="G29" s="12">
        <v>2</v>
      </c>
      <c r="H29" s="8">
        <v>7.14</v>
      </c>
      <c r="I29" s="12">
        <v>0</v>
      </c>
    </row>
    <row r="30" spans="2:9" ht="15" customHeight="1" x14ac:dyDescent="0.2">
      <c r="B30" t="s">
        <v>73</v>
      </c>
      <c r="C30" s="12">
        <v>5</v>
      </c>
      <c r="D30" s="8">
        <v>4.8099999999999996</v>
      </c>
      <c r="E30" s="12">
        <v>0</v>
      </c>
      <c r="F30" s="8">
        <v>0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60</v>
      </c>
      <c r="C31" s="12">
        <v>3</v>
      </c>
      <c r="D31" s="8">
        <v>2.88</v>
      </c>
      <c r="E31" s="12">
        <v>2</v>
      </c>
      <c r="F31" s="8">
        <v>2.9</v>
      </c>
      <c r="G31" s="12">
        <v>1</v>
      </c>
      <c r="H31" s="8">
        <v>3.57</v>
      </c>
      <c r="I31" s="12">
        <v>0</v>
      </c>
    </row>
    <row r="32" spans="2:9" ht="15" customHeight="1" x14ac:dyDescent="0.2">
      <c r="B32" t="s">
        <v>89</v>
      </c>
      <c r="C32" s="12">
        <v>3</v>
      </c>
      <c r="D32" s="8">
        <v>2.88</v>
      </c>
      <c r="E32" s="12">
        <v>2</v>
      </c>
      <c r="F32" s="8">
        <v>2.9</v>
      </c>
      <c r="G32" s="12">
        <v>1</v>
      </c>
      <c r="H32" s="8">
        <v>3.57</v>
      </c>
      <c r="I32" s="12">
        <v>0</v>
      </c>
    </row>
    <row r="33" spans="2:9" ht="15" customHeight="1" x14ac:dyDescent="0.2">
      <c r="B33" t="s">
        <v>81</v>
      </c>
      <c r="C33" s="12">
        <v>3</v>
      </c>
      <c r="D33" s="8">
        <v>2.88</v>
      </c>
      <c r="E33" s="12">
        <v>2</v>
      </c>
      <c r="F33" s="8">
        <v>2.9</v>
      </c>
      <c r="G33" s="12">
        <v>1</v>
      </c>
      <c r="H33" s="8">
        <v>3.57</v>
      </c>
      <c r="I33" s="12">
        <v>0</v>
      </c>
    </row>
    <row r="34" spans="2:9" ht="15" customHeight="1" x14ac:dyDescent="0.2">
      <c r="B34" t="s">
        <v>76</v>
      </c>
      <c r="C34" s="12">
        <v>3</v>
      </c>
      <c r="D34" s="8">
        <v>2.88</v>
      </c>
      <c r="E34" s="12">
        <v>2</v>
      </c>
      <c r="F34" s="8">
        <v>2.9</v>
      </c>
      <c r="G34" s="12">
        <v>1</v>
      </c>
      <c r="H34" s="8">
        <v>3.57</v>
      </c>
      <c r="I34" s="12">
        <v>0</v>
      </c>
    </row>
    <row r="35" spans="2:9" ht="15" customHeight="1" x14ac:dyDescent="0.2">
      <c r="B35" t="s">
        <v>59</v>
      </c>
      <c r="C35" s="12">
        <v>2</v>
      </c>
      <c r="D35" s="8">
        <v>1.92</v>
      </c>
      <c r="E35" s="12">
        <v>1</v>
      </c>
      <c r="F35" s="8">
        <v>1.45</v>
      </c>
      <c r="G35" s="12">
        <v>1</v>
      </c>
      <c r="H35" s="8">
        <v>3.57</v>
      </c>
      <c r="I35" s="12">
        <v>0</v>
      </c>
    </row>
    <row r="36" spans="2:9" ht="15" customHeight="1" x14ac:dyDescent="0.2">
      <c r="B36" t="s">
        <v>65</v>
      </c>
      <c r="C36" s="12">
        <v>2</v>
      </c>
      <c r="D36" s="8">
        <v>1.92</v>
      </c>
      <c r="E36" s="12">
        <v>1</v>
      </c>
      <c r="F36" s="8">
        <v>1.45</v>
      </c>
      <c r="G36" s="12">
        <v>1</v>
      </c>
      <c r="H36" s="8">
        <v>3.57</v>
      </c>
      <c r="I36" s="12">
        <v>0</v>
      </c>
    </row>
    <row r="37" spans="2:9" ht="15" customHeight="1" x14ac:dyDescent="0.2">
      <c r="B37" t="s">
        <v>72</v>
      </c>
      <c r="C37" s="12">
        <v>2</v>
      </c>
      <c r="D37" s="8">
        <v>1.92</v>
      </c>
      <c r="E37" s="12">
        <v>1</v>
      </c>
      <c r="F37" s="8">
        <v>1.45</v>
      </c>
      <c r="G37" s="12">
        <v>1</v>
      </c>
      <c r="H37" s="8">
        <v>3.57</v>
      </c>
      <c r="I37" s="12">
        <v>0</v>
      </c>
    </row>
    <row r="38" spans="2:9" ht="15" customHeight="1" x14ac:dyDescent="0.2">
      <c r="B38" t="s">
        <v>99</v>
      </c>
      <c r="C38" s="12">
        <v>1</v>
      </c>
      <c r="D38" s="8">
        <v>0.96</v>
      </c>
      <c r="E38" s="12">
        <v>0</v>
      </c>
      <c r="F38" s="8">
        <v>0</v>
      </c>
      <c r="G38" s="12">
        <v>1</v>
      </c>
      <c r="H38" s="8">
        <v>3.57</v>
      </c>
      <c r="I38" s="12">
        <v>0</v>
      </c>
    </row>
    <row r="39" spans="2:9" ht="15" customHeight="1" x14ac:dyDescent="0.2">
      <c r="B39" t="s">
        <v>96</v>
      </c>
      <c r="C39" s="12">
        <v>1</v>
      </c>
      <c r="D39" s="8">
        <v>0.96</v>
      </c>
      <c r="E39" s="12">
        <v>1</v>
      </c>
      <c r="F39" s="8">
        <v>1.45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90</v>
      </c>
      <c r="C40" s="12">
        <v>1</v>
      </c>
      <c r="D40" s="8">
        <v>0.96</v>
      </c>
      <c r="E40" s="12">
        <v>1</v>
      </c>
      <c r="F40" s="8">
        <v>1.45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101</v>
      </c>
      <c r="C41" s="12">
        <v>1</v>
      </c>
      <c r="D41" s="8">
        <v>0.96</v>
      </c>
      <c r="E41" s="12">
        <v>1</v>
      </c>
      <c r="F41" s="8">
        <v>1.45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79</v>
      </c>
      <c r="C42" s="12">
        <v>1</v>
      </c>
      <c r="D42" s="8">
        <v>0.96</v>
      </c>
      <c r="E42" s="12">
        <v>1</v>
      </c>
      <c r="F42" s="8">
        <v>1.45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61</v>
      </c>
      <c r="C43" s="12">
        <v>1</v>
      </c>
      <c r="D43" s="8">
        <v>0.96</v>
      </c>
      <c r="E43" s="12">
        <v>1</v>
      </c>
      <c r="F43" s="8">
        <v>1.45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77</v>
      </c>
      <c r="C44" s="12">
        <v>1</v>
      </c>
      <c r="D44" s="8">
        <v>0.96</v>
      </c>
      <c r="E44" s="12">
        <v>1</v>
      </c>
      <c r="F44" s="8">
        <v>1.45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63</v>
      </c>
      <c r="C45" s="12">
        <v>1</v>
      </c>
      <c r="D45" s="8">
        <v>0.96</v>
      </c>
      <c r="E45" s="12">
        <v>1</v>
      </c>
      <c r="F45" s="8">
        <v>1.45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102</v>
      </c>
      <c r="C46" s="12">
        <v>1</v>
      </c>
      <c r="D46" s="8">
        <v>0.96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88</v>
      </c>
      <c r="C47" s="12">
        <v>1</v>
      </c>
      <c r="D47" s="8">
        <v>0.96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74</v>
      </c>
      <c r="C48" s="12">
        <v>1</v>
      </c>
      <c r="D48" s="8">
        <v>0.96</v>
      </c>
      <c r="E48" s="12">
        <v>1</v>
      </c>
      <c r="F48" s="8">
        <v>1.45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75</v>
      </c>
      <c r="C49" s="12">
        <v>1</v>
      </c>
      <c r="D49" s="8">
        <v>0.96</v>
      </c>
      <c r="E49" s="12">
        <v>0</v>
      </c>
      <c r="F49" s="8">
        <v>0</v>
      </c>
      <c r="G49" s="12">
        <v>1</v>
      </c>
      <c r="H49" s="8">
        <v>3.57</v>
      </c>
      <c r="I49" s="12">
        <v>0</v>
      </c>
    </row>
    <row r="50" spans="2:9" ht="15" customHeight="1" x14ac:dyDescent="0.2">
      <c r="B50" t="s">
        <v>94</v>
      </c>
      <c r="C50" s="12">
        <v>1</v>
      </c>
      <c r="D50" s="8">
        <v>0.96</v>
      </c>
      <c r="E50" s="12">
        <v>0</v>
      </c>
      <c r="F50" s="8">
        <v>0</v>
      </c>
      <c r="G50" s="12">
        <v>1</v>
      </c>
      <c r="H50" s="8">
        <v>3.57</v>
      </c>
      <c r="I50" s="12">
        <v>0</v>
      </c>
    </row>
    <row r="51" spans="2:9" ht="15" customHeight="1" x14ac:dyDescent="0.2">
      <c r="B51" t="s">
        <v>84</v>
      </c>
      <c r="C51" s="12">
        <v>1</v>
      </c>
      <c r="D51" s="8">
        <v>0.96</v>
      </c>
      <c r="E51" s="12">
        <v>1</v>
      </c>
      <c r="F51" s="8">
        <v>1.45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103</v>
      </c>
      <c r="C52" s="12">
        <v>1</v>
      </c>
      <c r="D52" s="8">
        <v>0.96</v>
      </c>
      <c r="E52" s="12">
        <v>0</v>
      </c>
      <c r="F52" s="8">
        <v>0</v>
      </c>
      <c r="G52" s="12">
        <v>1</v>
      </c>
      <c r="H52" s="8">
        <v>3.57</v>
      </c>
      <c r="I52" s="12">
        <v>0</v>
      </c>
    </row>
    <row r="53" spans="2:9" ht="15" customHeight="1" x14ac:dyDescent="0.2">
      <c r="B53" t="s">
        <v>82</v>
      </c>
      <c r="C53" s="12">
        <v>1</v>
      </c>
      <c r="D53" s="8">
        <v>0.96</v>
      </c>
      <c r="E53" s="12">
        <v>0</v>
      </c>
      <c r="F53" s="8">
        <v>0</v>
      </c>
      <c r="G53" s="12">
        <v>1</v>
      </c>
      <c r="H53" s="8">
        <v>3.57</v>
      </c>
      <c r="I53" s="12">
        <v>0</v>
      </c>
    </row>
    <row r="56" spans="2:9" ht="33" customHeight="1" x14ac:dyDescent="0.2">
      <c r="B56" t="s">
        <v>219</v>
      </c>
      <c r="C56" s="10" t="s">
        <v>50</v>
      </c>
      <c r="D56" s="10" t="s">
        <v>51</v>
      </c>
      <c r="E56" s="10" t="s">
        <v>52</v>
      </c>
      <c r="F56" s="10" t="s">
        <v>53</v>
      </c>
      <c r="G56" s="10" t="s">
        <v>54</v>
      </c>
      <c r="H56" s="10" t="s">
        <v>55</v>
      </c>
      <c r="I56" s="10" t="s">
        <v>56</v>
      </c>
    </row>
    <row r="57" spans="2:9" ht="15" customHeight="1" x14ac:dyDescent="0.2">
      <c r="B57" t="s">
        <v>131</v>
      </c>
      <c r="C57" s="12">
        <v>10</v>
      </c>
      <c r="D57" s="8">
        <v>9.6199999999999992</v>
      </c>
      <c r="E57" s="12">
        <v>10</v>
      </c>
      <c r="F57" s="8">
        <v>14.49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115</v>
      </c>
      <c r="C58" s="12">
        <v>6</v>
      </c>
      <c r="D58" s="8">
        <v>5.77</v>
      </c>
      <c r="E58" s="12">
        <v>0</v>
      </c>
      <c r="F58" s="8">
        <v>0</v>
      </c>
      <c r="G58" s="12">
        <v>6</v>
      </c>
      <c r="H58" s="8">
        <v>21.43</v>
      </c>
      <c r="I58" s="12">
        <v>0</v>
      </c>
    </row>
    <row r="59" spans="2:9" ht="15" customHeight="1" x14ac:dyDescent="0.2">
      <c r="B59" t="s">
        <v>119</v>
      </c>
      <c r="C59" s="12">
        <v>6</v>
      </c>
      <c r="D59" s="8">
        <v>5.77</v>
      </c>
      <c r="E59" s="12">
        <v>5</v>
      </c>
      <c r="F59" s="8">
        <v>7.25</v>
      </c>
      <c r="G59" s="12">
        <v>1</v>
      </c>
      <c r="H59" s="8">
        <v>3.57</v>
      </c>
      <c r="I59" s="12">
        <v>0</v>
      </c>
    </row>
    <row r="60" spans="2:9" ht="15" customHeight="1" x14ac:dyDescent="0.2">
      <c r="B60" t="s">
        <v>163</v>
      </c>
      <c r="C60" s="12">
        <v>5</v>
      </c>
      <c r="D60" s="8">
        <v>4.8099999999999996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140</v>
      </c>
      <c r="C61" s="12">
        <v>3</v>
      </c>
      <c r="D61" s="8">
        <v>2.88</v>
      </c>
      <c r="E61" s="12">
        <v>3</v>
      </c>
      <c r="F61" s="8">
        <v>4.3499999999999996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126</v>
      </c>
      <c r="C62" s="12">
        <v>3</v>
      </c>
      <c r="D62" s="8">
        <v>2.88</v>
      </c>
      <c r="E62" s="12">
        <v>3</v>
      </c>
      <c r="F62" s="8">
        <v>4.3499999999999996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128</v>
      </c>
      <c r="C63" s="12">
        <v>3</v>
      </c>
      <c r="D63" s="8">
        <v>2.88</v>
      </c>
      <c r="E63" s="12">
        <v>2</v>
      </c>
      <c r="F63" s="8">
        <v>2.9</v>
      </c>
      <c r="G63" s="12">
        <v>1</v>
      </c>
      <c r="H63" s="8">
        <v>3.57</v>
      </c>
      <c r="I63" s="12">
        <v>0</v>
      </c>
    </row>
    <row r="64" spans="2:9" ht="15" customHeight="1" x14ac:dyDescent="0.2">
      <c r="B64" t="s">
        <v>132</v>
      </c>
      <c r="C64" s="12">
        <v>3</v>
      </c>
      <c r="D64" s="8">
        <v>2.88</v>
      </c>
      <c r="E64" s="12">
        <v>3</v>
      </c>
      <c r="F64" s="8">
        <v>4.3499999999999996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143</v>
      </c>
      <c r="C65" s="12">
        <v>3</v>
      </c>
      <c r="D65" s="8">
        <v>2.88</v>
      </c>
      <c r="E65" s="12">
        <v>2</v>
      </c>
      <c r="F65" s="8">
        <v>2.9</v>
      </c>
      <c r="G65" s="12">
        <v>1</v>
      </c>
      <c r="H65" s="8">
        <v>3.57</v>
      </c>
      <c r="I65" s="12">
        <v>0</v>
      </c>
    </row>
    <row r="66" spans="2:9" ht="15" customHeight="1" x14ac:dyDescent="0.2">
      <c r="B66" t="s">
        <v>145</v>
      </c>
      <c r="C66" s="12">
        <v>2</v>
      </c>
      <c r="D66" s="8">
        <v>1.92</v>
      </c>
      <c r="E66" s="12">
        <v>0</v>
      </c>
      <c r="F66" s="8">
        <v>0</v>
      </c>
      <c r="G66" s="12">
        <v>2</v>
      </c>
      <c r="H66" s="8">
        <v>7.14</v>
      </c>
      <c r="I66" s="12">
        <v>0</v>
      </c>
    </row>
    <row r="67" spans="2:9" ht="15" customHeight="1" x14ac:dyDescent="0.2">
      <c r="B67" t="s">
        <v>116</v>
      </c>
      <c r="C67" s="12">
        <v>2</v>
      </c>
      <c r="D67" s="8">
        <v>1.92</v>
      </c>
      <c r="E67" s="12">
        <v>1</v>
      </c>
      <c r="F67" s="8">
        <v>1.45</v>
      </c>
      <c r="G67" s="12">
        <v>1</v>
      </c>
      <c r="H67" s="8">
        <v>3.57</v>
      </c>
      <c r="I67" s="12">
        <v>0</v>
      </c>
    </row>
    <row r="68" spans="2:9" ht="15" customHeight="1" x14ac:dyDescent="0.2">
      <c r="B68" t="s">
        <v>141</v>
      </c>
      <c r="C68" s="12">
        <v>2</v>
      </c>
      <c r="D68" s="8">
        <v>1.92</v>
      </c>
      <c r="E68" s="12">
        <v>1</v>
      </c>
      <c r="F68" s="8">
        <v>1.45</v>
      </c>
      <c r="G68" s="12">
        <v>1</v>
      </c>
      <c r="H68" s="8">
        <v>3.57</v>
      </c>
      <c r="I68" s="12">
        <v>0</v>
      </c>
    </row>
    <row r="69" spans="2:9" ht="15" customHeight="1" x14ac:dyDescent="0.2">
      <c r="B69" t="s">
        <v>177</v>
      </c>
      <c r="C69" s="12">
        <v>2</v>
      </c>
      <c r="D69" s="8">
        <v>1.92</v>
      </c>
      <c r="E69" s="12">
        <v>1</v>
      </c>
      <c r="F69" s="8">
        <v>1.45</v>
      </c>
      <c r="G69" s="12">
        <v>1</v>
      </c>
      <c r="H69" s="8">
        <v>3.57</v>
      </c>
      <c r="I69" s="12">
        <v>0</v>
      </c>
    </row>
    <row r="70" spans="2:9" ht="15" customHeight="1" x14ac:dyDescent="0.2">
      <c r="B70" t="s">
        <v>174</v>
      </c>
      <c r="C70" s="12">
        <v>2</v>
      </c>
      <c r="D70" s="8">
        <v>1.92</v>
      </c>
      <c r="E70" s="12">
        <v>2</v>
      </c>
      <c r="F70" s="8">
        <v>2.9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139</v>
      </c>
      <c r="C71" s="12">
        <v>2</v>
      </c>
      <c r="D71" s="8">
        <v>1.92</v>
      </c>
      <c r="E71" s="12">
        <v>1</v>
      </c>
      <c r="F71" s="8">
        <v>1.45</v>
      </c>
      <c r="G71" s="12">
        <v>1</v>
      </c>
      <c r="H71" s="8">
        <v>3.57</v>
      </c>
      <c r="I71" s="12">
        <v>0</v>
      </c>
    </row>
    <row r="72" spans="2:9" ht="15" customHeight="1" x14ac:dyDescent="0.2">
      <c r="B72" t="s">
        <v>121</v>
      </c>
      <c r="C72" s="12">
        <v>2</v>
      </c>
      <c r="D72" s="8">
        <v>1.92</v>
      </c>
      <c r="E72" s="12">
        <v>2</v>
      </c>
      <c r="F72" s="8">
        <v>2.9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122</v>
      </c>
      <c r="C73" s="12">
        <v>2</v>
      </c>
      <c r="D73" s="8">
        <v>1.92</v>
      </c>
      <c r="E73" s="12">
        <v>2</v>
      </c>
      <c r="F73" s="8">
        <v>2.9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149</v>
      </c>
      <c r="C74" s="12">
        <v>2</v>
      </c>
      <c r="D74" s="8">
        <v>1.92</v>
      </c>
      <c r="E74" s="12">
        <v>1</v>
      </c>
      <c r="F74" s="8">
        <v>1.45</v>
      </c>
      <c r="G74" s="12">
        <v>1</v>
      </c>
      <c r="H74" s="8">
        <v>3.57</v>
      </c>
      <c r="I74" s="12">
        <v>0</v>
      </c>
    </row>
    <row r="75" spans="2:9" ht="15" customHeight="1" x14ac:dyDescent="0.2">
      <c r="B75" t="s">
        <v>127</v>
      </c>
      <c r="C75" s="12">
        <v>2</v>
      </c>
      <c r="D75" s="8">
        <v>1.92</v>
      </c>
      <c r="E75" s="12">
        <v>2</v>
      </c>
      <c r="F75" s="8">
        <v>2.9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130</v>
      </c>
      <c r="C76" s="12">
        <v>2</v>
      </c>
      <c r="D76" s="8">
        <v>1.92</v>
      </c>
      <c r="E76" s="12">
        <v>1</v>
      </c>
      <c r="F76" s="8">
        <v>1.45</v>
      </c>
      <c r="G76" s="12">
        <v>1</v>
      </c>
      <c r="H76" s="8">
        <v>3.57</v>
      </c>
      <c r="I76" s="12">
        <v>0</v>
      </c>
    </row>
    <row r="77" spans="2:9" ht="15" customHeight="1" x14ac:dyDescent="0.2">
      <c r="B77" t="s">
        <v>171</v>
      </c>
      <c r="C77" s="12">
        <v>2</v>
      </c>
      <c r="D77" s="8">
        <v>1.92</v>
      </c>
      <c r="E77" s="12">
        <v>1</v>
      </c>
      <c r="F77" s="8">
        <v>1.45</v>
      </c>
      <c r="G77" s="12">
        <v>1</v>
      </c>
      <c r="H77" s="8">
        <v>3.57</v>
      </c>
      <c r="I77" s="12">
        <v>0</v>
      </c>
    </row>
    <row r="79" spans="2:9" ht="15" customHeight="1" x14ac:dyDescent="0.2">
      <c r="B79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B2591-53D7-4CE9-9E9D-A3E9A9740575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244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39</v>
      </c>
      <c r="D6" s="8">
        <v>13.83</v>
      </c>
      <c r="E6" s="12">
        <v>24</v>
      </c>
      <c r="F6" s="8">
        <v>13.71</v>
      </c>
      <c r="G6" s="12">
        <v>15</v>
      </c>
      <c r="H6" s="8">
        <v>15</v>
      </c>
      <c r="I6" s="12">
        <v>0</v>
      </c>
    </row>
    <row r="7" spans="2:9" ht="15" customHeight="1" x14ac:dyDescent="0.2">
      <c r="B7" t="s">
        <v>36</v>
      </c>
      <c r="C7" s="12">
        <v>21</v>
      </c>
      <c r="D7" s="8">
        <v>7.45</v>
      </c>
      <c r="E7" s="12">
        <v>8</v>
      </c>
      <c r="F7" s="8">
        <v>4.57</v>
      </c>
      <c r="G7" s="12">
        <v>13</v>
      </c>
      <c r="H7" s="8">
        <v>13</v>
      </c>
      <c r="I7" s="12">
        <v>0</v>
      </c>
    </row>
    <row r="8" spans="2:9" ht="15" customHeight="1" x14ac:dyDescent="0.2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3</v>
      </c>
      <c r="D9" s="8">
        <v>1.06</v>
      </c>
      <c r="E9" s="12">
        <v>0</v>
      </c>
      <c r="F9" s="8">
        <v>0</v>
      </c>
      <c r="G9" s="12">
        <v>3</v>
      </c>
      <c r="H9" s="8">
        <v>3</v>
      </c>
      <c r="I9" s="12">
        <v>0</v>
      </c>
    </row>
    <row r="10" spans="2:9" ht="15" customHeight="1" x14ac:dyDescent="0.2">
      <c r="B10" t="s">
        <v>39</v>
      </c>
      <c r="C10" s="12">
        <v>2</v>
      </c>
      <c r="D10" s="8">
        <v>0.71</v>
      </c>
      <c r="E10" s="12">
        <v>0</v>
      </c>
      <c r="F10" s="8">
        <v>0</v>
      </c>
      <c r="G10" s="12">
        <v>2</v>
      </c>
      <c r="H10" s="8">
        <v>2</v>
      </c>
      <c r="I10" s="12">
        <v>0</v>
      </c>
    </row>
    <row r="11" spans="2:9" ht="15" customHeight="1" x14ac:dyDescent="0.2">
      <c r="B11" t="s">
        <v>40</v>
      </c>
      <c r="C11" s="12">
        <v>81</v>
      </c>
      <c r="D11" s="8">
        <v>28.72</v>
      </c>
      <c r="E11" s="12">
        <v>46</v>
      </c>
      <c r="F11" s="8">
        <v>26.29</v>
      </c>
      <c r="G11" s="12">
        <v>35</v>
      </c>
      <c r="H11" s="8">
        <v>35</v>
      </c>
      <c r="I11" s="12">
        <v>0</v>
      </c>
    </row>
    <row r="12" spans="2:9" ht="15" customHeight="1" x14ac:dyDescent="0.2">
      <c r="B12" t="s">
        <v>41</v>
      </c>
      <c r="C12" s="12">
        <v>3</v>
      </c>
      <c r="D12" s="8">
        <v>1.06</v>
      </c>
      <c r="E12" s="12">
        <v>1</v>
      </c>
      <c r="F12" s="8">
        <v>0.56999999999999995</v>
      </c>
      <c r="G12" s="12">
        <v>2</v>
      </c>
      <c r="H12" s="8">
        <v>2</v>
      </c>
      <c r="I12" s="12">
        <v>0</v>
      </c>
    </row>
    <row r="13" spans="2:9" ht="15" customHeight="1" x14ac:dyDescent="0.2">
      <c r="B13" t="s">
        <v>42</v>
      </c>
      <c r="C13" s="12">
        <v>8</v>
      </c>
      <c r="D13" s="8">
        <v>2.84</v>
      </c>
      <c r="E13" s="12">
        <v>1</v>
      </c>
      <c r="F13" s="8">
        <v>0.56999999999999995</v>
      </c>
      <c r="G13" s="12">
        <v>7</v>
      </c>
      <c r="H13" s="8">
        <v>7</v>
      </c>
      <c r="I13" s="12">
        <v>0</v>
      </c>
    </row>
    <row r="14" spans="2:9" ht="15" customHeight="1" x14ac:dyDescent="0.2">
      <c r="B14" t="s">
        <v>43</v>
      </c>
      <c r="C14" s="12">
        <v>5</v>
      </c>
      <c r="D14" s="8">
        <v>1.77</v>
      </c>
      <c r="E14" s="12">
        <v>3</v>
      </c>
      <c r="F14" s="8">
        <v>1.71</v>
      </c>
      <c r="G14" s="12">
        <v>2</v>
      </c>
      <c r="H14" s="8">
        <v>2</v>
      </c>
      <c r="I14" s="12">
        <v>0</v>
      </c>
    </row>
    <row r="15" spans="2:9" ht="15" customHeight="1" x14ac:dyDescent="0.2">
      <c r="B15" t="s">
        <v>44</v>
      </c>
      <c r="C15" s="12">
        <v>39</v>
      </c>
      <c r="D15" s="8">
        <v>13.83</v>
      </c>
      <c r="E15" s="12">
        <v>30</v>
      </c>
      <c r="F15" s="8">
        <v>17.14</v>
      </c>
      <c r="G15" s="12">
        <v>8</v>
      </c>
      <c r="H15" s="8">
        <v>8</v>
      </c>
      <c r="I15" s="12">
        <v>0</v>
      </c>
    </row>
    <row r="16" spans="2:9" ht="15" customHeight="1" x14ac:dyDescent="0.2">
      <c r="B16" t="s">
        <v>45</v>
      </c>
      <c r="C16" s="12">
        <v>55</v>
      </c>
      <c r="D16" s="8">
        <v>19.5</v>
      </c>
      <c r="E16" s="12">
        <v>49</v>
      </c>
      <c r="F16" s="8">
        <v>28</v>
      </c>
      <c r="G16" s="12">
        <v>6</v>
      </c>
      <c r="H16" s="8">
        <v>6</v>
      </c>
      <c r="I16" s="12">
        <v>0</v>
      </c>
    </row>
    <row r="17" spans="2:9" ht="15" customHeight="1" x14ac:dyDescent="0.2">
      <c r="B17" t="s">
        <v>46</v>
      </c>
      <c r="C17" s="12">
        <v>9</v>
      </c>
      <c r="D17" s="8">
        <v>3.19</v>
      </c>
      <c r="E17" s="12">
        <v>3</v>
      </c>
      <c r="F17" s="8">
        <v>1.71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47</v>
      </c>
      <c r="C18" s="12">
        <v>7</v>
      </c>
      <c r="D18" s="8">
        <v>2.48</v>
      </c>
      <c r="E18" s="12">
        <v>5</v>
      </c>
      <c r="F18" s="8">
        <v>2.86</v>
      </c>
      <c r="G18" s="12">
        <v>2</v>
      </c>
      <c r="H18" s="8">
        <v>2</v>
      </c>
      <c r="I18" s="12">
        <v>0</v>
      </c>
    </row>
    <row r="19" spans="2:9" ht="15" customHeight="1" x14ac:dyDescent="0.2">
      <c r="B19" t="s">
        <v>48</v>
      </c>
      <c r="C19" s="12">
        <v>10</v>
      </c>
      <c r="D19" s="8">
        <v>3.55</v>
      </c>
      <c r="E19" s="12">
        <v>5</v>
      </c>
      <c r="F19" s="8">
        <v>2.86</v>
      </c>
      <c r="G19" s="12">
        <v>5</v>
      </c>
      <c r="H19" s="8">
        <v>5</v>
      </c>
      <c r="I19" s="12">
        <v>0</v>
      </c>
    </row>
    <row r="20" spans="2:9" ht="15" customHeight="1" x14ac:dyDescent="0.2">
      <c r="B20" s="9" t="s">
        <v>217</v>
      </c>
      <c r="C20" s="12">
        <f>SUM(LTBL_03461[総数／事業所数])</f>
        <v>282</v>
      </c>
      <c r="E20" s="12">
        <f>SUBTOTAL(109,LTBL_03461[個人／事業所数])</f>
        <v>175</v>
      </c>
      <c r="G20" s="12">
        <f>SUBTOTAL(109,LTBL_03461[法人／事業所数])</f>
        <v>100</v>
      </c>
      <c r="I20" s="12">
        <f>SUBTOTAL(109,LTBL_03461[法人以外の団体／事業所数])</f>
        <v>0</v>
      </c>
    </row>
    <row r="21" spans="2:9" ht="15" customHeight="1" x14ac:dyDescent="0.2">
      <c r="E21" s="11">
        <f>LTBL_03461[[#Totals],[個人／事業所数]]/LTBL_03461[[#Totals],[総数／事業所数]]</f>
        <v>0.62056737588652477</v>
      </c>
      <c r="G21" s="11">
        <f>LTBL_03461[[#Totals],[法人／事業所数]]/LTBL_03461[[#Totals],[総数／事業所数]]</f>
        <v>0.3546099290780142</v>
      </c>
      <c r="I21" s="11">
        <f>LTBL_03461[[#Totals],[法人以外の団体／事業所数]]/LTBL_03461[[#Totals],[総数／事業所数]]</f>
        <v>0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53</v>
      </c>
      <c r="D24" s="8">
        <v>18.79</v>
      </c>
      <c r="E24" s="12">
        <v>49</v>
      </c>
      <c r="F24" s="8">
        <v>28</v>
      </c>
      <c r="G24" s="12">
        <v>4</v>
      </c>
      <c r="H24" s="8">
        <v>4</v>
      </c>
      <c r="I24" s="12">
        <v>0</v>
      </c>
    </row>
    <row r="25" spans="2:9" ht="15" customHeight="1" x14ac:dyDescent="0.2">
      <c r="B25" t="s">
        <v>66</v>
      </c>
      <c r="C25" s="12">
        <v>33</v>
      </c>
      <c r="D25" s="8">
        <v>11.7</v>
      </c>
      <c r="E25" s="12">
        <v>18</v>
      </c>
      <c r="F25" s="8">
        <v>10.29</v>
      </c>
      <c r="G25" s="12">
        <v>15</v>
      </c>
      <c r="H25" s="8">
        <v>15</v>
      </c>
      <c r="I25" s="12">
        <v>0</v>
      </c>
    </row>
    <row r="26" spans="2:9" ht="15" customHeight="1" x14ac:dyDescent="0.2">
      <c r="B26" t="s">
        <v>70</v>
      </c>
      <c r="C26" s="12">
        <v>30</v>
      </c>
      <c r="D26" s="8">
        <v>10.64</v>
      </c>
      <c r="E26" s="12">
        <v>25</v>
      </c>
      <c r="F26" s="8">
        <v>14.29</v>
      </c>
      <c r="G26" s="12">
        <v>5</v>
      </c>
      <c r="H26" s="8">
        <v>5</v>
      </c>
      <c r="I26" s="12">
        <v>0</v>
      </c>
    </row>
    <row r="27" spans="2:9" ht="15" customHeight="1" x14ac:dyDescent="0.2">
      <c r="B27" t="s">
        <v>64</v>
      </c>
      <c r="C27" s="12">
        <v>27</v>
      </c>
      <c r="D27" s="8">
        <v>9.57</v>
      </c>
      <c r="E27" s="12">
        <v>20</v>
      </c>
      <c r="F27" s="8">
        <v>11.43</v>
      </c>
      <c r="G27" s="12">
        <v>7</v>
      </c>
      <c r="H27" s="8">
        <v>7</v>
      </c>
      <c r="I27" s="12">
        <v>0</v>
      </c>
    </row>
    <row r="28" spans="2:9" ht="15" customHeight="1" x14ac:dyDescent="0.2">
      <c r="B28" t="s">
        <v>57</v>
      </c>
      <c r="C28" s="12">
        <v>21</v>
      </c>
      <c r="D28" s="8">
        <v>7.45</v>
      </c>
      <c r="E28" s="12">
        <v>13</v>
      </c>
      <c r="F28" s="8">
        <v>7.43</v>
      </c>
      <c r="G28" s="12">
        <v>8</v>
      </c>
      <c r="H28" s="8">
        <v>8</v>
      </c>
      <c r="I28" s="12">
        <v>0</v>
      </c>
    </row>
    <row r="29" spans="2:9" ht="15" customHeight="1" x14ac:dyDescent="0.2">
      <c r="B29" t="s">
        <v>58</v>
      </c>
      <c r="C29" s="12">
        <v>9</v>
      </c>
      <c r="D29" s="8">
        <v>3.19</v>
      </c>
      <c r="E29" s="12">
        <v>6</v>
      </c>
      <c r="F29" s="8">
        <v>3.43</v>
      </c>
      <c r="G29" s="12">
        <v>3</v>
      </c>
      <c r="H29" s="8">
        <v>3</v>
      </c>
      <c r="I29" s="12">
        <v>0</v>
      </c>
    </row>
    <row r="30" spans="2:9" ht="15" customHeight="1" x14ac:dyDescent="0.2">
      <c r="B30" t="s">
        <v>59</v>
      </c>
      <c r="C30" s="12">
        <v>9</v>
      </c>
      <c r="D30" s="8">
        <v>3.19</v>
      </c>
      <c r="E30" s="12">
        <v>5</v>
      </c>
      <c r="F30" s="8">
        <v>2.86</v>
      </c>
      <c r="G30" s="12">
        <v>4</v>
      </c>
      <c r="H30" s="8">
        <v>4</v>
      </c>
      <c r="I30" s="12">
        <v>0</v>
      </c>
    </row>
    <row r="31" spans="2:9" ht="15" customHeight="1" x14ac:dyDescent="0.2">
      <c r="B31" t="s">
        <v>73</v>
      </c>
      <c r="C31" s="12">
        <v>9</v>
      </c>
      <c r="D31" s="8">
        <v>3.19</v>
      </c>
      <c r="E31" s="12">
        <v>3</v>
      </c>
      <c r="F31" s="8">
        <v>1.71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65</v>
      </c>
      <c r="C32" s="12">
        <v>8</v>
      </c>
      <c r="D32" s="8">
        <v>2.84</v>
      </c>
      <c r="E32" s="12">
        <v>6</v>
      </c>
      <c r="F32" s="8">
        <v>3.43</v>
      </c>
      <c r="G32" s="12">
        <v>2</v>
      </c>
      <c r="H32" s="8">
        <v>2</v>
      </c>
      <c r="I32" s="12">
        <v>0</v>
      </c>
    </row>
    <row r="33" spans="2:9" ht="15" customHeight="1" x14ac:dyDescent="0.2">
      <c r="B33" t="s">
        <v>60</v>
      </c>
      <c r="C33" s="12">
        <v>7</v>
      </c>
      <c r="D33" s="8">
        <v>2.48</v>
      </c>
      <c r="E33" s="12">
        <v>2</v>
      </c>
      <c r="F33" s="8">
        <v>1.1399999999999999</v>
      </c>
      <c r="G33" s="12">
        <v>5</v>
      </c>
      <c r="H33" s="8">
        <v>5</v>
      </c>
      <c r="I33" s="12">
        <v>0</v>
      </c>
    </row>
    <row r="34" spans="2:9" ht="15" customHeight="1" x14ac:dyDescent="0.2">
      <c r="B34" t="s">
        <v>81</v>
      </c>
      <c r="C34" s="12">
        <v>6</v>
      </c>
      <c r="D34" s="8">
        <v>2.13</v>
      </c>
      <c r="E34" s="12">
        <v>4</v>
      </c>
      <c r="F34" s="8">
        <v>2.29</v>
      </c>
      <c r="G34" s="12">
        <v>2</v>
      </c>
      <c r="H34" s="8">
        <v>2</v>
      </c>
      <c r="I34" s="12">
        <v>0</v>
      </c>
    </row>
    <row r="35" spans="2:9" ht="15" customHeight="1" x14ac:dyDescent="0.2">
      <c r="B35" t="s">
        <v>63</v>
      </c>
      <c r="C35" s="12">
        <v>5</v>
      </c>
      <c r="D35" s="8">
        <v>1.77</v>
      </c>
      <c r="E35" s="12">
        <v>1</v>
      </c>
      <c r="F35" s="8">
        <v>0.56999999999999995</v>
      </c>
      <c r="G35" s="12">
        <v>4</v>
      </c>
      <c r="H35" s="8">
        <v>4</v>
      </c>
      <c r="I35" s="12">
        <v>0</v>
      </c>
    </row>
    <row r="36" spans="2:9" ht="15" customHeight="1" x14ac:dyDescent="0.2">
      <c r="B36" t="s">
        <v>67</v>
      </c>
      <c r="C36" s="12">
        <v>5</v>
      </c>
      <c r="D36" s="8">
        <v>1.77</v>
      </c>
      <c r="E36" s="12">
        <v>1</v>
      </c>
      <c r="F36" s="8">
        <v>0.56999999999999995</v>
      </c>
      <c r="G36" s="12">
        <v>4</v>
      </c>
      <c r="H36" s="8">
        <v>4</v>
      </c>
      <c r="I36" s="12">
        <v>0</v>
      </c>
    </row>
    <row r="37" spans="2:9" ht="15" customHeight="1" x14ac:dyDescent="0.2">
      <c r="B37" t="s">
        <v>74</v>
      </c>
      <c r="C37" s="12">
        <v>5</v>
      </c>
      <c r="D37" s="8">
        <v>1.77</v>
      </c>
      <c r="E37" s="12">
        <v>5</v>
      </c>
      <c r="F37" s="8">
        <v>2.86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79</v>
      </c>
      <c r="C38" s="12">
        <v>4</v>
      </c>
      <c r="D38" s="8">
        <v>1.42</v>
      </c>
      <c r="E38" s="12">
        <v>1</v>
      </c>
      <c r="F38" s="8">
        <v>0.56999999999999995</v>
      </c>
      <c r="G38" s="12">
        <v>3</v>
      </c>
      <c r="H38" s="8">
        <v>3</v>
      </c>
      <c r="I38" s="12">
        <v>0</v>
      </c>
    </row>
    <row r="39" spans="2:9" ht="15" customHeight="1" x14ac:dyDescent="0.2">
      <c r="B39" t="s">
        <v>104</v>
      </c>
      <c r="C39" s="12">
        <v>3</v>
      </c>
      <c r="D39" s="8">
        <v>1.06</v>
      </c>
      <c r="E39" s="12">
        <v>0</v>
      </c>
      <c r="F39" s="8">
        <v>0</v>
      </c>
      <c r="G39" s="12">
        <v>3</v>
      </c>
      <c r="H39" s="8">
        <v>3</v>
      </c>
      <c r="I39" s="12">
        <v>0</v>
      </c>
    </row>
    <row r="40" spans="2:9" ht="15" customHeight="1" x14ac:dyDescent="0.2">
      <c r="B40" t="s">
        <v>80</v>
      </c>
      <c r="C40" s="12">
        <v>3</v>
      </c>
      <c r="D40" s="8">
        <v>1.06</v>
      </c>
      <c r="E40" s="12">
        <v>1</v>
      </c>
      <c r="F40" s="8">
        <v>0.56999999999999995</v>
      </c>
      <c r="G40" s="12">
        <v>2</v>
      </c>
      <c r="H40" s="8">
        <v>2</v>
      </c>
      <c r="I40" s="12">
        <v>0</v>
      </c>
    </row>
    <row r="41" spans="2:9" ht="15" customHeight="1" x14ac:dyDescent="0.2">
      <c r="B41" t="s">
        <v>69</v>
      </c>
      <c r="C41" s="12">
        <v>3</v>
      </c>
      <c r="D41" s="8">
        <v>1.06</v>
      </c>
      <c r="E41" s="12">
        <v>1</v>
      </c>
      <c r="F41" s="8">
        <v>0.56999999999999995</v>
      </c>
      <c r="G41" s="12">
        <v>2</v>
      </c>
      <c r="H41" s="8">
        <v>2</v>
      </c>
      <c r="I41" s="12">
        <v>0</v>
      </c>
    </row>
    <row r="42" spans="2:9" ht="15" customHeight="1" x14ac:dyDescent="0.2">
      <c r="B42" t="s">
        <v>88</v>
      </c>
      <c r="C42" s="12">
        <v>3</v>
      </c>
      <c r="D42" s="8">
        <v>1.06</v>
      </c>
      <c r="E42" s="12">
        <v>1</v>
      </c>
      <c r="F42" s="8">
        <v>0.56999999999999995</v>
      </c>
      <c r="G42" s="12">
        <v>1</v>
      </c>
      <c r="H42" s="8">
        <v>1</v>
      </c>
      <c r="I42" s="12">
        <v>0</v>
      </c>
    </row>
    <row r="43" spans="2:9" ht="15" customHeight="1" x14ac:dyDescent="0.2">
      <c r="B43" t="s">
        <v>76</v>
      </c>
      <c r="C43" s="12">
        <v>3</v>
      </c>
      <c r="D43" s="8">
        <v>1.06</v>
      </c>
      <c r="E43" s="12">
        <v>3</v>
      </c>
      <c r="F43" s="8">
        <v>1.71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132</v>
      </c>
      <c r="C47" s="12">
        <v>33</v>
      </c>
      <c r="D47" s="8">
        <v>11.7</v>
      </c>
      <c r="E47" s="12">
        <v>32</v>
      </c>
      <c r="F47" s="8">
        <v>18.29</v>
      </c>
      <c r="G47" s="12">
        <v>1</v>
      </c>
      <c r="H47" s="8">
        <v>1</v>
      </c>
      <c r="I47" s="12">
        <v>0</v>
      </c>
    </row>
    <row r="48" spans="2:9" ht="15" customHeight="1" x14ac:dyDescent="0.2">
      <c r="B48" t="s">
        <v>131</v>
      </c>
      <c r="C48" s="12">
        <v>11</v>
      </c>
      <c r="D48" s="8">
        <v>3.9</v>
      </c>
      <c r="E48" s="12">
        <v>11</v>
      </c>
      <c r="F48" s="8">
        <v>6.29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119</v>
      </c>
      <c r="C49" s="12">
        <v>10</v>
      </c>
      <c r="D49" s="8">
        <v>3.55</v>
      </c>
      <c r="E49" s="12">
        <v>8</v>
      </c>
      <c r="F49" s="8">
        <v>4.57</v>
      </c>
      <c r="G49" s="12">
        <v>2</v>
      </c>
      <c r="H49" s="8">
        <v>2</v>
      </c>
      <c r="I49" s="12">
        <v>0</v>
      </c>
    </row>
    <row r="50" spans="2:9" ht="15" customHeight="1" x14ac:dyDescent="0.2">
      <c r="B50" t="s">
        <v>145</v>
      </c>
      <c r="C50" s="12">
        <v>8</v>
      </c>
      <c r="D50" s="8">
        <v>2.84</v>
      </c>
      <c r="E50" s="12">
        <v>5</v>
      </c>
      <c r="F50" s="8">
        <v>2.86</v>
      </c>
      <c r="G50" s="12">
        <v>3</v>
      </c>
      <c r="H50" s="8">
        <v>3</v>
      </c>
      <c r="I50" s="12">
        <v>0</v>
      </c>
    </row>
    <row r="51" spans="2:9" ht="15" customHeight="1" x14ac:dyDescent="0.2">
      <c r="B51" t="s">
        <v>122</v>
      </c>
      <c r="C51" s="12">
        <v>7</v>
      </c>
      <c r="D51" s="8">
        <v>2.48</v>
      </c>
      <c r="E51" s="12">
        <v>4</v>
      </c>
      <c r="F51" s="8">
        <v>2.29</v>
      </c>
      <c r="G51" s="12">
        <v>3</v>
      </c>
      <c r="H51" s="8">
        <v>3</v>
      </c>
      <c r="I51" s="12">
        <v>0</v>
      </c>
    </row>
    <row r="52" spans="2:9" ht="15" customHeight="1" x14ac:dyDescent="0.2">
      <c r="B52" t="s">
        <v>127</v>
      </c>
      <c r="C52" s="12">
        <v>7</v>
      </c>
      <c r="D52" s="8">
        <v>2.48</v>
      </c>
      <c r="E52" s="12">
        <v>4</v>
      </c>
      <c r="F52" s="8">
        <v>2.29</v>
      </c>
      <c r="G52" s="12">
        <v>3</v>
      </c>
      <c r="H52" s="8">
        <v>3</v>
      </c>
      <c r="I52" s="12">
        <v>0</v>
      </c>
    </row>
    <row r="53" spans="2:9" ht="15" customHeight="1" x14ac:dyDescent="0.2">
      <c r="B53" t="s">
        <v>115</v>
      </c>
      <c r="C53" s="12">
        <v>6</v>
      </c>
      <c r="D53" s="8">
        <v>2.13</v>
      </c>
      <c r="E53" s="12">
        <v>2</v>
      </c>
      <c r="F53" s="8">
        <v>1.1399999999999999</v>
      </c>
      <c r="G53" s="12">
        <v>4</v>
      </c>
      <c r="H53" s="8">
        <v>4</v>
      </c>
      <c r="I53" s="12">
        <v>0</v>
      </c>
    </row>
    <row r="54" spans="2:9" ht="15" customHeight="1" x14ac:dyDescent="0.2">
      <c r="B54" t="s">
        <v>116</v>
      </c>
      <c r="C54" s="12">
        <v>6</v>
      </c>
      <c r="D54" s="8">
        <v>2.13</v>
      </c>
      <c r="E54" s="12">
        <v>5</v>
      </c>
      <c r="F54" s="8">
        <v>2.86</v>
      </c>
      <c r="G54" s="12">
        <v>1</v>
      </c>
      <c r="H54" s="8">
        <v>1</v>
      </c>
      <c r="I54" s="12">
        <v>0</v>
      </c>
    </row>
    <row r="55" spans="2:9" ht="15" customHeight="1" x14ac:dyDescent="0.2">
      <c r="B55" t="s">
        <v>174</v>
      </c>
      <c r="C55" s="12">
        <v>6</v>
      </c>
      <c r="D55" s="8">
        <v>2.13</v>
      </c>
      <c r="E55" s="12">
        <v>4</v>
      </c>
      <c r="F55" s="8">
        <v>2.29</v>
      </c>
      <c r="G55" s="12">
        <v>2</v>
      </c>
      <c r="H55" s="8">
        <v>2</v>
      </c>
      <c r="I55" s="12">
        <v>0</v>
      </c>
    </row>
    <row r="56" spans="2:9" ht="15" customHeight="1" x14ac:dyDescent="0.2">
      <c r="B56" t="s">
        <v>149</v>
      </c>
      <c r="C56" s="12">
        <v>6</v>
      </c>
      <c r="D56" s="8">
        <v>2.13</v>
      </c>
      <c r="E56" s="12">
        <v>4</v>
      </c>
      <c r="F56" s="8">
        <v>2.29</v>
      </c>
      <c r="G56" s="12">
        <v>2</v>
      </c>
      <c r="H56" s="8">
        <v>2</v>
      </c>
      <c r="I56" s="12">
        <v>0</v>
      </c>
    </row>
    <row r="57" spans="2:9" ht="15" customHeight="1" x14ac:dyDescent="0.2">
      <c r="B57" t="s">
        <v>163</v>
      </c>
      <c r="C57" s="12">
        <v>6</v>
      </c>
      <c r="D57" s="8">
        <v>2.13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117</v>
      </c>
      <c r="C58" s="12">
        <v>5</v>
      </c>
      <c r="D58" s="8">
        <v>1.77</v>
      </c>
      <c r="E58" s="12">
        <v>2</v>
      </c>
      <c r="F58" s="8">
        <v>1.1399999999999999</v>
      </c>
      <c r="G58" s="12">
        <v>3</v>
      </c>
      <c r="H58" s="8">
        <v>3</v>
      </c>
      <c r="I58" s="12">
        <v>0</v>
      </c>
    </row>
    <row r="59" spans="2:9" ht="15" customHeight="1" x14ac:dyDescent="0.2">
      <c r="B59" t="s">
        <v>144</v>
      </c>
      <c r="C59" s="12">
        <v>5</v>
      </c>
      <c r="D59" s="8">
        <v>1.77</v>
      </c>
      <c r="E59" s="12">
        <v>5</v>
      </c>
      <c r="F59" s="8">
        <v>2.86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140</v>
      </c>
      <c r="C60" s="12">
        <v>5</v>
      </c>
      <c r="D60" s="8">
        <v>1.77</v>
      </c>
      <c r="E60" s="12">
        <v>1</v>
      </c>
      <c r="F60" s="8">
        <v>0.56999999999999995</v>
      </c>
      <c r="G60" s="12">
        <v>4</v>
      </c>
      <c r="H60" s="8">
        <v>4</v>
      </c>
      <c r="I60" s="12">
        <v>0</v>
      </c>
    </row>
    <row r="61" spans="2:9" ht="15" customHeight="1" x14ac:dyDescent="0.2">
      <c r="B61" t="s">
        <v>126</v>
      </c>
      <c r="C61" s="12">
        <v>5</v>
      </c>
      <c r="D61" s="8">
        <v>1.77</v>
      </c>
      <c r="E61" s="12">
        <v>4</v>
      </c>
      <c r="F61" s="8">
        <v>2.29</v>
      </c>
      <c r="G61" s="12">
        <v>1</v>
      </c>
      <c r="H61" s="8">
        <v>1</v>
      </c>
      <c r="I61" s="12">
        <v>0</v>
      </c>
    </row>
    <row r="62" spans="2:9" ht="15" customHeight="1" x14ac:dyDescent="0.2">
      <c r="B62" t="s">
        <v>128</v>
      </c>
      <c r="C62" s="12">
        <v>5</v>
      </c>
      <c r="D62" s="8">
        <v>1.77</v>
      </c>
      <c r="E62" s="12">
        <v>5</v>
      </c>
      <c r="F62" s="8">
        <v>2.86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150</v>
      </c>
      <c r="C63" s="12">
        <v>5</v>
      </c>
      <c r="D63" s="8">
        <v>1.77</v>
      </c>
      <c r="E63" s="12">
        <v>4</v>
      </c>
      <c r="F63" s="8">
        <v>2.29</v>
      </c>
      <c r="G63" s="12">
        <v>1</v>
      </c>
      <c r="H63" s="8">
        <v>1</v>
      </c>
      <c r="I63" s="12">
        <v>0</v>
      </c>
    </row>
    <row r="64" spans="2:9" ht="15" customHeight="1" x14ac:dyDescent="0.2">
      <c r="B64" t="s">
        <v>130</v>
      </c>
      <c r="C64" s="12">
        <v>5</v>
      </c>
      <c r="D64" s="8">
        <v>1.77</v>
      </c>
      <c r="E64" s="12">
        <v>4</v>
      </c>
      <c r="F64" s="8">
        <v>2.29</v>
      </c>
      <c r="G64" s="12">
        <v>1</v>
      </c>
      <c r="H64" s="8">
        <v>1</v>
      </c>
      <c r="I64" s="12">
        <v>0</v>
      </c>
    </row>
    <row r="65" spans="2:9" ht="15" customHeight="1" x14ac:dyDescent="0.2">
      <c r="B65" t="s">
        <v>134</v>
      </c>
      <c r="C65" s="12">
        <v>5</v>
      </c>
      <c r="D65" s="8">
        <v>1.77</v>
      </c>
      <c r="E65" s="12">
        <v>5</v>
      </c>
      <c r="F65" s="8">
        <v>2.86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141</v>
      </c>
      <c r="C66" s="12">
        <v>4</v>
      </c>
      <c r="D66" s="8">
        <v>1.42</v>
      </c>
      <c r="E66" s="12">
        <v>3</v>
      </c>
      <c r="F66" s="8">
        <v>1.71</v>
      </c>
      <c r="G66" s="12">
        <v>1</v>
      </c>
      <c r="H66" s="8">
        <v>1</v>
      </c>
      <c r="I66" s="12">
        <v>0</v>
      </c>
    </row>
    <row r="67" spans="2:9" ht="15" customHeight="1" x14ac:dyDescent="0.2">
      <c r="B67" t="s">
        <v>118</v>
      </c>
      <c r="C67" s="12">
        <v>4</v>
      </c>
      <c r="D67" s="8">
        <v>1.42</v>
      </c>
      <c r="E67" s="12">
        <v>2</v>
      </c>
      <c r="F67" s="8">
        <v>1.1399999999999999</v>
      </c>
      <c r="G67" s="12">
        <v>2</v>
      </c>
      <c r="H67" s="8">
        <v>2</v>
      </c>
      <c r="I67" s="12">
        <v>0</v>
      </c>
    </row>
    <row r="68" spans="2:9" ht="15" customHeight="1" x14ac:dyDescent="0.2">
      <c r="B68" t="s">
        <v>139</v>
      </c>
      <c r="C68" s="12">
        <v>4</v>
      </c>
      <c r="D68" s="8">
        <v>1.42</v>
      </c>
      <c r="E68" s="12">
        <v>4</v>
      </c>
      <c r="F68" s="8">
        <v>2.29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178</v>
      </c>
      <c r="C69" s="12">
        <v>4</v>
      </c>
      <c r="D69" s="8">
        <v>1.42</v>
      </c>
      <c r="E69" s="12">
        <v>4</v>
      </c>
      <c r="F69" s="8">
        <v>2.29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121</v>
      </c>
      <c r="C70" s="12">
        <v>4</v>
      </c>
      <c r="D70" s="8">
        <v>1.42</v>
      </c>
      <c r="E70" s="12">
        <v>1</v>
      </c>
      <c r="F70" s="8">
        <v>0.56999999999999995</v>
      </c>
      <c r="G70" s="12">
        <v>3</v>
      </c>
      <c r="H70" s="8">
        <v>3</v>
      </c>
      <c r="I70" s="12">
        <v>0</v>
      </c>
    </row>
    <row r="71" spans="2:9" ht="15" customHeight="1" x14ac:dyDescent="0.2">
      <c r="B71" t="s">
        <v>129</v>
      </c>
      <c r="C71" s="12">
        <v>4</v>
      </c>
      <c r="D71" s="8">
        <v>1.42</v>
      </c>
      <c r="E71" s="12">
        <v>4</v>
      </c>
      <c r="F71" s="8">
        <v>2.29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544E-29B2-46E1-A70B-32121A1DD6E9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245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54</v>
      </c>
      <c r="D6" s="8">
        <v>15.93</v>
      </c>
      <c r="E6" s="12">
        <v>29</v>
      </c>
      <c r="F6" s="8">
        <v>12.03</v>
      </c>
      <c r="G6" s="12">
        <v>25</v>
      </c>
      <c r="H6" s="8">
        <v>27.17</v>
      </c>
      <c r="I6" s="12">
        <v>0</v>
      </c>
    </row>
    <row r="7" spans="2:9" ht="15" customHeight="1" x14ac:dyDescent="0.2">
      <c r="B7" t="s">
        <v>36</v>
      </c>
      <c r="C7" s="12">
        <v>32</v>
      </c>
      <c r="D7" s="8">
        <v>9.44</v>
      </c>
      <c r="E7" s="12">
        <v>18</v>
      </c>
      <c r="F7" s="8">
        <v>7.47</v>
      </c>
      <c r="G7" s="12">
        <v>14</v>
      </c>
      <c r="H7" s="8">
        <v>15.22</v>
      </c>
      <c r="I7" s="12">
        <v>0</v>
      </c>
    </row>
    <row r="8" spans="2:9" ht="15" customHeight="1" x14ac:dyDescent="0.2">
      <c r="B8" t="s">
        <v>37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39</v>
      </c>
      <c r="C10" s="12">
        <v>6</v>
      </c>
      <c r="D10" s="8">
        <v>1.77</v>
      </c>
      <c r="E10" s="12">
        <v>2</v>
      </c>
      <c r="F10" s="8">
        <v>0.83</v>
      </c>
      <c r="G10" s="12">
        <v>4</v>
      </c>
      <c r="H10" s="8">
        <v>4.3499999999999996</v>
      </c>
      <c r="I10" s="12">
        <v>0</v>
      </c>
    </row>
    <row r="11" spans="2:9" ht="15" customHeight="1" x14ac:dyDescent="0.2">
      <c r="B11" t="s">
        <v>40</v>
      </c>
      <c r="C11" s="12">
        <v>80</v>
      </c>
      <c r="D11" s="8">
        <v>23.6</v>
      </c>
      <c r="E11" s="12">
        <v>64</v>
      </c>
      <c r="F11" s="8">
        <v>26.56</v>
      </c>
      <c r="G11" s="12">
        <v>16</v>
      </c>
      <c r="H11" s="8">
        <v>17.39</v>
      </c>
      <c r="I11" s="12">
        <v>0</v>
      </c>
    </row>
    <row r="12" spans="2:9" ht="15" customHeight="1" x14ac:dyDescent="0.2">
      <c r="B12" t="s">
        <v>41</v>
      </c>
      <c r="C12" s="12">
        <v>6</v>
      </c>
      <c r="D12" s="8">
        <v>1.77</v>
      </c>
      <c r="E12" s="12">
        <v>1</v>
      </c>
      <c r="F12" s="8">
        <v>0.41</v>
      </c>
      <c r="G12" s="12">
        <v>5</v>
      </c>
      <c r="H12" s="8">
        <v>5.43</v>
      </c>
      <c r="I12" s="12">
        <v>0</v>
      </c>
    </row>
    <row r="13" spans="2:9" ht="15" customHeight="1" x14ac:dyDescent="0.2">
      <c r="B13" t="s">
        <v>42</v>
      </c>
      <c r="C13" s="12">
        <v>13</v>
      </c>
      <c r="D13" s="8">
        <v>3.83</v>
      </c>
      <c r="E13" s="12">
        <v>9</v>
      </c>
      <c r="F13" s="8">
        <v>3.73</v>
      </c>
      <c r="G13" s="12">
        <v>4</v>
      </c>
      <c r="H13" s="8">
        <v>4.3499999999999996</v>
      </c>
      <c r="I13" s="12">
        <v>0</v>
      </c>
    </row>
    <row r="14" spans="2:9" ht="15" customHeight="1" x14ac:dyDescent="0.2">
      <c r="B14" t="s">
        <v>43</v>
      </c>
      <c r="C14" s="12">
        <v>11</v>
      </c>
      <c r="D14" s="8">
        <v>3.24</v>
      </c>
      <c r="E14" s="12">
        <v>8</v>
      </c>
      <c r="F14" s="8">
        <v>3.32</v>
      </c>
      <c r="G14" s="12">
        <v>2</v>
      </c>
      <c r="H14" s="8">
        <v>2.17</v>
      </c>
      <c r="I14" s="12">
        <v>0</v>
      </c>
    </row>
    <row r="15" spans="2:9" ht="15" customHeight="1" x14ac:dyDescent="0.2">
      <c r="B15" t="s">
        <v>44</v>
      </c>
      <c r="C15" s="12">
        <v>45</v>
      </c>
      <c r="D15" s="8">
        <v>13.27</v>
      </c>
      <c r="E15" s="12">
        <v>41</v>
      </c>
      <c r="F15" s="8">
        <v>17.010000000000002</v>
      </c>
      <c r="G15" s="12">
        <v>3</v>
      </c>
      <c r="H15" s="8">
        <v>3.26</v>
      </c>
      <c r="I15" s="12">
        <v>0</v>
      </c>
    </row>
    <row r="16" spans="2:9" ht="15" customHeight="1" x14ac:dyDescent="0.2">
      <c r="B16" t="s">
        <v>45</v>
      </c>
      <c r="C16" s="12">
        <v>56</v>
      </c>
      <c r="D16" s="8">
        <v>16.52</v>
      </c>
      <c r="E16" s="12">
        <v>50</v>
      </c>
      <c r="F16" s="8">
        <v>20.75</v>
      </c>
      <c r="G16" s="12">
        <v>6</v>
      </c>
      <c r="H16" s="8">
        <v>6.52</v>
      </c>
      <c r="I16" s="12">
        <v>0</v>
      </c>
    </row>
    <row r="17" spans="2:9" ht="15" customHeight="1" x14ac:dyDescent="0.2">
      <c r="B17" t="s">
        <v>46</v>
      </c>
      <c r="C17" s="12">
        <v>5</v>
      </c>
      <c r="D17" s="8">
        <v>1.47</v>
      </c>
      <c r="E17" s="12">
        <v>4</v>
      </c>
      <c r="F17" s="8">
        <v>1.66</v>
      </c>
      <c r="G17" s="12">
        <v>1</v>
      </c>
      <c r="H17" s="8">
        <v>1.0900000000000001</v>
      </c>
      <c r="I17" s="12">
        <v>0</v>
      </c>
    </row>
    <row r="18" spans="2:9" ht="15" customHeight="1" x14ac:dyDescent="0.2">
      <c r="B18" t="s">
        <v>47</v>
      </c>
      <c r="C18" s="12">
        <v>13</v>
      </c>
      <c r="D18" s="8">
        <v>3.83</v>
      </c>
      <c r="E18" s="12">
        <v>6</v>
      </c>
      <c r="F18" s="8">
        <v>2.4900000000000002</v>
      </c>
      <c r="G18" s="12">
        <v>5</v>
      </c>
      <c r="H18" s="8">
        <v>5.43</v>
      </c>
      <c r="I18" s="12">
        <v>0</v>
      </c>
    </row>
    <row r="19" spans="2:9" ht="15" customHeight="1" x14ac:dyDescent="0.2">
      <c r="B19" t="s">
        <v>48</v>
      </c>
      <c r="C19" s="12">
        <v>18</v>
      </c>
      <c r="D19" s="8">
        <v>5.31</v>
      </c>
      <c r="E19" s="12">
        <v>9</v>
      </c>
      <c r="F19" s="8">
        <v>3.73</v>
      </c>
      <c r="G19" s="12">
        <v>7</v>
      </c>
      <c r="H19" s="8">
        <v>7.61</v>
      </c>
      <c r="I19" s="12">
        <v>1</v>
      </c>
    </row>
    <row r="20" spans="2:9" ht="15" customHeight="1" x14ac:dyDescent="0.2">
      <c r="B20" s="9" t="s">
        <v>217</v>
      </c>
      <c r="C20" s="12">
        <f>SUM(LTBL_03482[総数／事業所数])</f>
        <v>339</v>
      </c>
      <c r="E20" s="12">
        <f>SUBTOTAL(109,LTBL_03482[個人／事業所数])</f>
        <v>241</v>
      </c>
      <c r="G20" s="12">
        <f>SUBTOTAL(109,LTBL_03482[法人／事業所数])</f>
        <v>92</v>
      </c>
      <c r="I20" s="12">
        <f>SUBTOTAL(109,LTBL_03482[法人以外の団体／事業所数])</f>
        <v>1</v>
      </c>
    </row>
    <row r="21" spans="2:9" ht="15" customHeight="1" x14ac:dyDescent="0.2">
      <c r="E21" s="11">
        <f>LTBL_03482[[#Totals],[個人／事業所数]]/LTBL_03482[[#Totals],[総数／事業所数]]</f>
        <v>0.71091445427728617</v>
      </c>
      <c r="G21" s="11">
        <f>LTBL_03482[[#Totals],[法人／事業所数]]/LTBL_03482[[#Totals],[総数／事業所数]]</f>
        <v>0.27138643067846607</v>
      </c>
      <c r="I21" s="11">
        <f>LTBL_03482[[#Totals],[法人以外の団体／事業所数]]/LTBL_03482[[#Totals],[総数／事業所数]]</f>
        <v>2.9498525073746312E-3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44</v>
      </c>
      <c r="D24" s="8">
        <v>12.98</v>
      </c>
      <c r="E24" s="12">
        <v>41</v>
      </c>
      <c r="F24" s="8">
        <v>17.010000000000002</v>
      </c>
      <c r="G24" s="12">
        <v>3</v>
      </c>
      <c r="H24" s="8">
        <v>3.26</v>
      </c>
      <c r="I24" s="12">
        <v>0</v>
      </c>
    </row>
    <row r="25" spans="2:9" ht="15" customHeight="1" x14ac:dyDescent="0.2">
      <c r="B25" t="s">
        <v>70</v>
      </c>
      <c r="C25" s="12">
        <v>39</v>
      </c>
      <c r="D25" s="8">
        <v>11.5</v>
      </c>
      <c r="E25" s="12">
        <v>37</v>
      </c>
      <c r="F25" s="8">
        <v>15.35</v>
      </c>
      <c r="G25" s="12">
        <v>2</v>
      </c>
      <c r="H25" s="8">
        <v>2.17</v>
      </c>
      <c r="I25" s="12">
        <v>0</v>
      </c>
    </row>
    <row r="26" spans="2:9" ht="15" customHeight="1" x14ac:dyDescent="0.2">
      <c r="B26" t="s">
        <v>64</v>
      </c>
      <c r="C26" s="12">
        <v>26</v>
      </c>
      <c r="D26" s="8">
        <v>7.67</v>
      </c>
      <c r="E26" s="12">
        <v>24</v>
      </c>
      <c r="F26" s="8">
        <v>9.9600000000000009</v>
      </c>
      <c r="G26" s="12">
        <v>2</v>
      </c>
      <c r="H26" s="8">
        <v>2.17</v>
      </c>
      <c r="I26" s="12">
        <v>0</v>
      </c>
    </row>
    <row r="27" spans="2:9" ht="15" customHeight="1" x14ac:dyDescent="0.2">
      <c r="B27" t="s">
        <v>57</v>
      </c>
      <c r="C27" s="12">
        <v>22</v>
      </c>
      <c r="D27" s="8">
        <v>6.49</v>
      </c>
      <c r="E27" s="12">
        <v>8</v>
      </c>
      <c r="F27" s="8">
        <v>3.32</v>
      </c>
      <c r="G27" s="12">
        <v>14</v>
      </c>
      <c r="H27" s="8">
        <v>15.22</v>
      </c>
      <c r="I27" s="12">
        <v>0</v>
      </c>
    </row>
    <row r="28" spans="2:9" ht="15" customHeight="1" x14ac:dyDescent="0.2">
      <c r="B28" t="s">
        <v>58</v>
      </c>
      <c r="C28" s="12">
        <v>22</v>
      </c>
      <c r="D28" s="8">
        <v>6.49</v>
      </c>
      <c r="E28" s="12">
        <v>15</v>
      </c>
      <c r="F28" s="8">
        <v>6.22</v>
      </c>
      <c r="G28" s="12">
        <v>7</v>
      </c>
      <c r="H28" s="8">
        <v>7.61</v>
      </c>
      <c r="I28" s="12">
        <v>0</v>
      </c>
    </row>
    <row r="29" spans="2:9" ht="15" customHeight="1" x14ac:dyDescent="0.2">
      <c r="B29" t="s">
        <v>66</v>
      </c>
      <c r="C29" s="12">
        <v>18</v>
      </c>
      <c r="D29" s="8">
        <v>5.31</v>
      </c>
      <c r="E29" s="12">
        <v>15</v>
      </c>
      <c r="F29" s="8">
        <v>6.22</v>
      </c>
      <c r="G29" s="12">
        <v>3</v>
      </c>
      <c r="H29" s="8">
        <v>3.26</v>
      </c>
      <c r="I29" s="12">
        <v>0</v>
      </c>
    </row>
    <row r="30" spans="2:9" ht="15" customHeight="1" x14ac:dyDescent="0.2">
      <c r="B30" t="s">
        <v>60</v>
      </c>
      <c r="C30" s="12">
        <v>15</v>
      </c>
      <c r="D30" s="8">
        <v>4.42</v>
      </c>
      <c r="E30" s="12">
        <v>8</v>
      </c>
      <c r="F30" s="8">
        <v>3.32</v>
      </c>
      <c r="G30" s="12">
        <v>7</v>
      </c>
      <c r="H30" s="8">
        <v>7.61</v>
      </c>
      <c r="I30" s="12">
        <v>0</v>
      </c>
    </row>
    <row r="31" spans="2:9" ht="15" customHeight="1" x14ac:dyDescent="0.2">
      <c r="B31" t="s">
        <v>63</v>
      </c>
      <c r="C31" s="12">
        <v>11</v>
      </c>
      <c r="D31" s="8">
        <v>3.24</v>
      </c>
      <c r="E31" s="12">
        <v>10</v>
      </c>
      <c r="F31" s="8">
        <v>4.1500000000000004</v>
      </c>
      <c r="G31" s="12">
        <v>1</v>
      </c>
      <c r="H31" s="8">
        <v>1.0900000000000001</v>
      </c>
      <c r="I31" s="12">
        <v>0</v>
      </c>
    </row>
    <row r="32" spans="2:9" ht="15" customHeight="1" x14ac:dyDescent="0.2">
      <c r="B32" t="s">
        <v>65</v>
      </c>
      <c r="C32" s="12">
        <v>11</v>
      </c>
      <c r="D32" s="8">
        <v>3.24</v>
      </c>
      <c r="E32" s="12">
        <v>9</v>
      </c>
      <c r="F32" s="8">
        <v>3.73</v>
      </c>
      <c r="G32" s="12">
        <v>2</v>
      </c>
      <c r="H32" s="8">
        <v>2.17</v>
      </c>
      <c r="I32" s="12">
        <v>0</v>
      </c>
    </row>
    <row r="33" spans="2:9" ht="15" customHeight="1" x14ac:dyDescent="0.2">
      <c r="B33" t="s">
        <v>67</v>
      </c>
      <c r="C33" s="12">
        <v>11</v>
      </c>
      <c r="D33" s="8">
        <v>3.24</v>
      </c>
      <c r="E33" s="12">
        <v>9</v>
      </c>
      <c r="F33" s="8">
        <v>3.73</v>
      </c>
      <c r="G33" s="12">
        <v>2</v>
      </c>
      <c r="H33" s="8">
        <v>2.17</v>
      </c>
      <c r="I33" s="12">
        <v>0</v>
      </c>
    </row>
    <row r="34" spans="2:9" ht="15" customHeight="1" x14ac:dyDescent="0.2">
      <c r="B34" t="s">
        <v>59</v>
      </c>
      <c r="C34" s="12">
        <v>10</v>
      </c>
      <c r="D34" s="8">
        <v>2.95</v>
      </c>
      <c r="E34" s="12">
        <v>6</v>
      </c>
      <c r="F34" s="8">
        <v>2.4900000000000002</v>
      </c>
      <c r="G34" s="12">
        <v>4</v>
      </c>
      <c r="H34" s="8">
        <v>4.3499999999999996</v>
      </c>
      <c r="I34" s="12">
        <v>0</v>
      </c>
    </row>
    <row r="35" spans="2:9" ht="15" customHeight="1" x14ac:dyDescent="0.2">
      <c r="B35" t="s">
        <v>76</v>
      </c>
      <c r="C35" s="12">
        <v>9</v>
      </c>
      <c r="D35" s="8">
        <v>2.65</v>
      </c>
      <c r="E35" s="12">
        <v>8</v>
      </c>
      <c r="F35" s="8">
        <v>3.32</v>
      </c>
      <c r="G35" s="12">
        <v>1</v>
      </c>
      <c r="H35" s="8">
        <v>1.0900000000000001</v>
      </c>
      <c r="I35" s="12">
        <v>0</v>
      </c>
    </row>
    <row r="36" spans="2:9" ht="15" customHeight="1" x14ac:dyDescent="0.2">
      <c r="B36" t="s">
        <v>74</v>
      </c>
      <c r="C36" s="12">
        <v>7</v>
      </c>
      <c r="D36" s="8">
        <v>2.06</v>
      </c>
      <c r="E36" s="12">
        <v>6</v>
      </c>
      <c r="F36" s="8">
        <v>2.4900000000000002</v>
      </c>
      <c r="G36" s="12">
        <v>1</v>
      </c>
      <c r="H36" s="8">
        <v>1.0900000000000001</v>
      </c>
      <c r="I36" s="12">
        <v>0</v>
      </c>
    </row>
    <row r="37" spans="2:9" ht="15" customHeight="1" x14ac:dyDescent="0.2">
      <c r="B37" t="s">
        <v>105</v>
      </c>
      <c r="C37" s="12">
        <v>6</v>
      </c>
      <c r="D37" s="8">
        <v>1.77</v>
      </c>
      <c r="E37" s="12">
        <v>4</v>
      </c>
      <c r="F37" s="8">
        <v>1.66</v>
      </c>
      <c r="G37" s="12">
        <v>2</v>
      </c>
      <c r="H37" s="8">
        <v>2.17</v>
      </c>
      <c r="I37" s="12">
        <v>0</v>
      </c>
    </row>
    <row r="38" spans="2:9" ht="15" customHeight="1" x14ac:dyDescent="0.2">
      <c r="B38" t="s">
        <v>80</v>
      </c>
      <c r="C38" s="12">
        <v>6</v>
      </c>
      <c r="D38" s="8">
        <v>1.77</v>
      </c>
      <c r="E38" s="12">
        <v>1</v>
      </c>
      <c r="F38" s="8">
        <v>0.41</v>
      </c>
      <c r="G38" s="12">
        <v>5</v>
      </c>
      <c r="H38" s="8">
        <v>5.43</v>
      </c>
      <c r="I38" s="12">
        <v>0</v>
      </c>
    </row>
    <row r="39" spans="2:9" ht="15" customHeight="1" x14ac:dyDescent="0.2">
      <c r="B39" t="s">
        <v>69</v>
      </c>
      <c r="C39" s="12">
        <v>6</v>
      </c>
      <c r="D39" s="8">
        <v>1.77</v>
      </c>
      <c r="E39" s="12">
        <v>5</v>
      </c>
      <c r="F39" s="8">
        <v>2.0699999999999998</v>
      </c>
      <c r="G39" s="12">
        <v>1</v>
      </c>
      <c r="H39" s="8">
        <v>1.0900000000000001</v>
      </c>
      <c r="I39" s="12">
        <v>0</v>
      </c>
    </row>
    <row r="40" spans="2:9" ht="15" customHeight="1" x14ac:dyDescent="0.2">
      <c r="B40" t="s">
        <v>72</v>
      </c>
      <c r="C40" s="12">
        <v>6</v>
      </c>
      <c r="D40" s="8">
        <v>1.77</v>
      </c>
      <c r="E40" s="12">
        <v>5</v>
      </c>
      <c r="F40" s="8">
        <v>2.0699999999999998</v>
      </c>
      <c r="G40" s="12">
        <v>1</v>
      </c>
      <c r="H40" s="8">
        <v>1.0900000000000001</v>
      </c>
      <c r="I40" s="12">
        <v>0</v>
      </c>
    </row>
    <row r="41" spans="2:9" ht="15" customHeight="1" x14ac:dyDescent="0.2">
      <c r="B41" t="s">
        <v>85</v>
      </c>
      <c r="C41" s="12">
        <v>6</v>
      </c>
      <c r="D41" s="8">
        <v>1.77</v>
      </c>
      <c r="E41" s="12">
        <v>4</v>
      </c>
      <c r="F41" s="8">
        <v>1.66</v>
      </c>
      <c r="G41" s="12">
        <v>2</v>
      </c>
      <c r="H41" s="8">
        <v>2.17</v>
      </c>
      <c r="I41" s="12">
        <v>0</v>
      </c>
    </row>
    <row r="42" spans="2:9" ht="15" customHeight="1" x14ac:dyDescent="0.2">
      <c r="B42" t="s">
        <v>75</v>
      </c>
      <c r="C42" s="12">
        <v>6</v>
      </c>
      <c r="D42" s="8">
        <v>1.77</v>
      </c>
      <c r="E42" s="12">
        <v>0</v>
      </c>
      <c r="F42" s="8">
        <v>0</v>
      </c>
      <c r="G42" s="12">
        <v>4</v>
      </c>
      <c r="H42" s="8">
        <v>4.3499999999999996</v>
      </c>
      <c r="I42" s="12">
        <v>0</v>
      </c>
    </row>
    <row r="43" spans="2:9" ht="15" customHeight="1" x14ac:dyDescent="0.2">
      <c r="B43" t="s">
        <v>94</v>
      </c>
      <c r="C43" s="12">
        <v>6</v>
      </c>
      <c r="D43" s="8">
        <v>1.77</v>
      </c>
      <c r="E43" s="12">
        <v>1</v>
      </c>
      <c r="F43" s="8">
        <v>0.41</v>
      </c>
      <c r="G43" s="12">
        <v>5</v>
      </c>
      <c r="H43" s="8">
        <v>5.43</v>
      </c>
      <c r="I43" s="12">
        <v>0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132</v>
      </c>
      <c r="C47" s="12">
        <v>20</v>
      </c>
      <c r="D47" s="8">
        <v>5.9</v>
      </c>
      <c r="E47" s="12">
        <v>19</v>
      </c>
      <c r="F47" s="8">
        <v>7.88</v>
      </c>
      <c r="G47" s="12">
        <v>1</v>
      </c>
      <c r="H47" s="8">
        <v>1.0900000000000001</v>
      </c>
      <c r="I47" s="12">
        <v>0</v>
      </c>
    </row>
    <row r="48" spans="2:9" ht="15" customHeight="1" x14ac:dyDescent="0.2">
      <c r="B48" t="s">
        <v>131</v>
      </c>
      <c r="C48" s="12">
        <v>19</v>
      </c>
      <c r="D48" s="8">
        <v>5.6</v>
      </c>
      <c r="E48" s="12">
        <v>18</v>
      </c>
      <c r="F48" s="8">
        <v>7.47</v>
      </c>
      <c r="G48" s="12">
        <v>1</v>
      </c>
      <c r="H48" s="8">
        <v>1.0900000000000001</v>
      </c>
      <c r="I48" s="12">
        <v>0</v>
      </c>
    </row>
    <row r="49" spans="2:9" ht="15" customHeight="1" x14ac:dyDescent="0.2">
      <c r="B49" t="s">
        <v>116</v>
      </c>
      <c r="C49" s="12">
        <v>12</v>
      </c>
      <c r="D49" s="8">
        <v>3.54</v>
      </c>
      <c r="E49" s="12">
        <v>4</v>
      </c>
      <c r="F49" s="8">
        <v>1.66</v>
      </c>
      <c r="G49" s="12">
        <v>8</v>
      </c>
      <c r="H49" s="8">
        <v>8.6999999999999993</v>
      </c>
      <c r="I49" s="12">
        <v>0</v>
      </c>
    </row>
    <row r="50" spans="2:9" ht="15" customHeight="1" x14ac:dyDescent="0.2">
      <c r="B50" t="s">
        <v>138</v>
      </c>
      <c r="C50" s="12">
        <v>10</v>
      </c>
      <c r="D50" s="8">
        <v>2.95</v>
      </c>
      <c r="E50" s="12">
        <v>5</v>
      </c>
      <c r="F50" s="8">
        <v>2.0699999999999998</v>
      </c>
      <c r="G50" s="12">
        <v>5</v>
      </c>
      <c r="H50" s="8">
        <v>5.43</v>
      </c>
      <c r="I50" s="12">
        <v>0</v>
      </c>
    </row>
    <row r="51" spans="2:9" ht="15" customHeight="1" x14ac:dyDescent="0.2">
      <c r="B51" t="s">
        <v>129</v>
      </c>
      <c r="C51" s="12">
        <v>10</v>
      </c>
      <c r="D51" s="8">
        <v>2.95</v>
      </c>
      <c r="E51" s="12">
        <v>10</v>
      </c>
      <c r="F51" s="8">
        <v>4.1500000000000004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119</v>
      </c>
      <c r="C52" s="12">
        <v>9</v>
      </c>
      <c r="D52" s="8">
        <v>2.65</v>
      </c>
      <c r="E52" s="12">
        <v>7</v>
      </c>
      <c r="F52" s="8">
        <v>2.9</v>
      </c>
      <c r="G52" s="12">
        <v>2</v>
      </c>
      <c r="H52" s="8">
        <v>2.17</v>
      </c>
      <c r="I52" s="12">
        <v>0</v>
      </c>
    </row>
    <row r="53" spans="2:9" ht="15" customHeight="1" x14ac:dyDescent="0.2">
      <c r="B53" t="s">
        <v>126</v>
      </c>
      <c r="C53" s="12">
        <v>9</v>
      </c>
      <c r="D53" s="8">
        <v>2.65</v>
      </c>
      <c r="E53" s="12">
        <v>7</v>
      </c>
      <c r="F53" s="8">
        <v>2.9</v>
      </c>
      <c r="G53" s="12">
        <v>2</v>
      </c>
      <c r="H53" s="8">
        <v>2.17</v>
      </c>
      <c r="I53" s="12">
        <v>0</v>
      </c>
    </row>
    <row r="54" spans="2:9" ht="15" customHeight="1" x14ac:dyDescent="0.2">
      <c r="B54" t="s">
        <v>128</v>
      </c>
      <c r="C54" s="12">
        <v>9</v>
      </c>
      <c r="D54" s="8">
        <v>2.65</v>
      </c>
      <c r="E54" s="12">
        <v>9</v>
      </c>
      <c r="F54" s="8">
        <v>3.73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143</v>
      </c>
      <c r="C55" s="12">
        <v>9</v>
      </c>
      <c r="D55" s="8">
        <v>2.65</v>
      </c>
      <c r="E55" s="12">
        <v>8</v>
      </c>
      <c r="F55" s="8">
        <v>3.32</v>
      </c>
      <c r="G55" s="12">
        <v>1</v>
      </c>
      <c r="H55" s="8">
        <v>1.0900000000000001</v>
      </c>
      <c r="I55" s="12">
        <v>0</v>
      </c>
    </row>
    <row r="56" spans="2:9" ht="15" customHeight="1" x14ac:dyDescent="0.2">
      <c r="B56" t="s">
        <v>141</v>
      </c>
      <c r="C56" s="12">
        <v>8</v>
      </c>
      <c r="D56" s="8">
        <v>2.36</v>
      </c>
      <c r="E56" s="12">
        <v>5</v>
      </c>
      <c r="F56" s="8">
        <v>2.0699999999999998</v>
      </c>
      <c r="G56" s="12">
        <v>3</v>
      </c>
      <c r="H56" s="8">
        <v>3.26</v>
      </c>
      <c r="I56" s="12">
        <v>0</v>
      </c>
    </row>
    <row r="57" spans="2:9" ht="15" customHeight="1" x14ac:dyDescent="0.2">
      <c r="B57" t="s">
        <v>124</v>
      </c>
      <c r="C57" s="12">
        <v>8</v>
      </c>
      <c r="D57" s="8">
        <v>2.36</v>
      </c>
      <c r="E57" s="12">
        <v>7</v>
      </c>
      <c r="F57" s="8">
        <v>2.9</v>
      </c>
      <c r="G57" s="12">
        <v>1</v>
      </c>
      <c r="H57" s="8">
        <v>1.0900000000000001</v>
      </c>
      <c r="I57" s="12">
        <v>0</v>
      </c>
    </row>
    <row r="58" spans="2:9" ht="15" customHeight="1" x14ac:dyDescent="0.2">
      <c r="B58" t="s">
        <v>122</v>
      </c>
      <c r="C58" s="12">
        <v>7</v>
      </c>
      <c r="D58" s="8">
        <v>2.06</v>
      </c>
      <c r="E58" s="12">
        <v>5</v>
      </c>
      <c r="F58" s="8">
        <v>2.0699999999999998</v>
      </c>
      <c r="G58" s="12">
        <v>2</v>
      </c>
      <c r="H58" s="8">
        <v>2.17</v>
      </c>
      <c r="I58" s="12">
        <v>0</v>
      </c>
    </row>
    <row r="59" spans="2:9" ht="15" customHeight="1" x14ac:dyDescent="0.2">
      <c r="B59" t="s">
        <v>127</v>
      </c>
      <c r="C59" s="12">
        <v>7</v>
      </c>
      <c r="D59" s="8">
        <v>2.06</v>
      </c>
      <c r="E59" s="12">
        <v>7</v>
      </c>
      <c r="F59" s="8">
        <v>2.9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135</v>
      </c>
      <c r="C60" s="12">
        <v>6</v>
      </c>
      <c r="D60" s="8">
        <v>1.77</v>
      </c>
      <c r="E60" s="12">
        <v>5</v>
      </c>
      <c r="F60" s="8">
        <v>2.0699999999999998</v>
      </c>
      <c r="G60" s="12">
        <v>1</v>
      </c>
      <c r="H60" s="8">
        <v>1.0900000000000001</v>
      </c>
      <c r="I60" s="12">
        <v>0</v>
      </c>
    </row>
    <row r="61" spans="2:9" ht="15" customHeight="1" x14ac:dyDescent="0.2">
      <c r="B61" t="s">
        <v>120</v>
      </c>
      <c r="C61" s="12">
        <v>6</v>
      </c>
      <c r="D61" s="8">
        <v>1.77</v>
      </c>
      <c r="E61" s="12">
        <v>6</v>
      </c>
      <c r="F61" s="8">
        <v>2.4900000000000002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180</v>
      </c>
      <c r="C62" s="12">
        <v>5</v>
      </c>
      <c r="D62" s="8">
        <v>1.47</v>
      </c>
      <c r="E62" s="12">
        <v>4</v>
      </c>
      <c r="F62" s="8">
        <v>1.66</v>
      </c>
      <c r="G62" s="12">
        <v>1</v>
      </c>
      <c r="H62" s="8">
        <v>1.0900000000000001</v>
      </c>
      <c r="I62" s="12">
        <v>0</v>
      </c>
    </row>
    <row r="63" spans="2:9" ht="15" customHeight="1" x14ac:dyDescent="0.2">
      <c r="B63" t="s">
        <v>147</v>
      </c>
      <c r="C63" s="12">
        <v>5</v>
      </c>
      <c r="D63" s="8">
        <v>1.47</v>
      </c>
      <c r="E63" s="12">
        <v>1</v>
      </c>
      <c r="F63" s="8">
        <v>0.41</v>
      </c>
      <c r="G63" s="12">
        <v>4</v>
      </c>
      <c r="H63" s="8">
        <v>4.3499999999999996</v>
      </c>
      <c r="I63" s="12">
        <v>0</v>
      </c>
    </row>
    <row r="64" spans="2:9" ht="15" customHeight="1" x14ac:dyDescent="0.2">
      <c r="B64" t="s">
        <v>125</v>
      </c>
      <c r="C64" s="12">
        <v>5</v>
      </c>
      <c r="D64" s="8">
        <v>1.47</v>
      </c>
      <c r="E64" s="12">
        <v>4</v>
      </c>
      <c r="F64" s="8">
        <v>1.66</v>
      </c>
      <c r="G64" s="12">
        <v>1</v>
      </c>
      <c r="H64" s="8">
        <v>1.0900000000000001</v>
      </c>
      <c r="I64" s="12">
        <v>0</v>
      </c>
    </row>
    <row r="65" spans="2:9" ht="15" customHeight="1" x14ac:dyDescent="0.2">
      <c r="B65" t="s">
        <v>134</v>
      </c>
      <c r="C65" s="12">
        <v>5</v>
      </c>
      <c r="D65" s="8">
        <v>1.47</v>
      </c>
      <c r="E65" s="12">
        <v>5</v>
      </c>
      <c r="F65" s="8">
        <v>2.0699999999999998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165</v>
      </c>
      <c r="C66" s="12">
        <v>4</v>
      </c>
      <c r="D66" s="8">
        <v>1.18</v>
      </c>
      <c r="E66" s="12">
        <v>2</v>
      </c>
      <c r="F66" s="8">
        <v>0.83</v>
      </c>
      <c r="G66" s="12">
        <v>2</v>
      </c>
      <c r="H66" s="8">
        <v>2.17</v>
      </c>
      <c r="I66" s="12">
        <v>0</v>
      </c>
    </row>
    <row r="67" spans="2:9" ht="15" customHeight="1" x14ac:dyDescent="0.2">
      <c r="B67" t="s">
        <v>179</v>
      </c>
      <c r="C67" s="12">
        <v>4</v>
      </c>
      <c r="D67" s="8">
        <v>1.18</v>
      </c>
      <c r="E67" s="12">
        <v>4</v>
      </c>
      <c r="F67" s="8">
        <v>1.66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162</v>
      </c>
      <c r="C68" s="12">
        <v>4</v>
      </c>
      <c r="D68" s="8">
        <v>1.18</v>
      </c>
      <c r="E68" s="12">
        <v>4</v>
      </c>
      <c r="F68" s="8">
        <v>1.66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144</v>
      </c>
      <c r="C69" s="12">
        <v>4</v>
      </c>
      <c r="D69" s="8">
        <v>1.18</v>
      </c>
      <c r="E69" s="12">
        <v>4</v>
      </c>
      <c r="F69" s="8">
        <v>1.66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139</v>
      </c>
      <c r="C70" s="12">
        <v>4</v>
      </c>
      <c r="D70" s="8">
        <v>1.18</v>
      </c>
      <c r="E70" s="12">
        <v>2</v>
      </c>
      <c r="F70" s="8">
        <v>0.83</v>
      </c>
      <c r="G70" s="12">
        <v>2</v>
      </c>
      <c r="H70" s="8">
        <v>2.17</v>
      </c>
      <c r="I70" s="12">
        <v>0</v>
      </c>
    </row>
    <row r="71" spans="2:9" ht="15" customHeight="1" x14ac:dyDescent="0.2">
      <c r="B71" t="s">
        <v>171</v>
      </c>
      <c r="C71" s="12">
        <v>4</v>
      </c>
      <c r="D71" s="8">
        <v>1.18</v>
      </c>
      <c r="E71" s="12">
        <v>4</v>
      </c>
      <c r="F71" s="8">
        <v>1.66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133</v>
      </c>
      <c r="C72" s="12">
        <v>4</v>
      </c>
      <c r="D72" s="8">
        <v>1.18</v>
      </c>
      <c r="E72" s="12">
        <v>3</v>
      </c>
      <c r="F72" s="8">
        <v>1.24</v>
      </c>
      <c r="G72" s="12">
        <v>1</v>
      </c>
      <c r="H72" s="8">
        <v>1.0900000000000001</v>
      </c>
      <c r="I72" s="12">
        <v>0</v>
      </c>
    </row>
    <row r="74" spans="2:9" ht="15" customHeight="1" x14ac:dyDescent="0.2">
      <c r="B74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88A0-FF1A-49FF-9B6B-CE5435B1F5B2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246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1</v>
      </c>
      <c r="D5" s="8">
        <v>0.33</v>
      </c>
      <c r="E5" s="12">
        <v>0</v>
      </c>
      <c r="F5" s="8">
        <v>0</v>
      </c>
      <c r="G5" s="12">
        <v>1</v>
      </c>
      <c r="H5" s="8">
        <v>1.18</v>
      </c>
      <c r="I5" s="12">
        <v>0</v>
      </c>
    </row>
    <row r="6" spans="2:9" ht="15" customHeight="1" x14ac:dyDescent="0.2">
      <c r="B6" t="s">
        <v>35</v>
      </c>
      <c r="C6" s="12">
        <v>31</v>
      </c>
      <c r="D6" s="8">
        <v>10.199999999999999</v>
      </c>
      <c r="E6" s="12">
        <v>15</v>
      </c>
      <c r="F6" s="8">
        <v>7.14</v>
      </c>
      <c r="G6" s="12">
        <v>16</v>
      </c>
      <c r="H6" s="8">
        <v>18.82</v>
      </c>
      <c r="I6" s="12">
        <v>0</v>
      </c>
    </row>
    <row r="7" spans="2:9" ht="15" customHeight="1" x14ac:dyDescent="0.2">
      <c r="B7" t="s">
        <v>36</v>
      </c>
      <c r="C7" s="12">
        <v>27</v>
      </c>
      <c r="D7" s="8">
        <v>8.8800000000000008</v>
      </c>
      <c r="E7" s="12">
        <v>14</v>
      </c>
      <c r="F7" s="8">
        <v>6.67</v>
      </c>
      <c r="G7" s="12">
        <v>13</v>
      </c>
      <c r="H7" s="8">
        <v>15.29</v>
      </c>
      <c r="I7" s="12">
        <v>0</v>
      </c>
    </row>
    <row r="8" spans="2:9" ht="15" customHeight="1" x14ac:dyDescent="0.2">
      <c r="B8" t="s">
        <v>37</v>
      </c>
      <c r="C8" s="12">
        <v>1</v>
      </c>
      <c r="D8" s="8">
        <v>0.33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2</v>
      </c>
      <c r="D9" s="8">
        <v>0.66</v>
      </c>
      <c r="E9" s="12">
        <v>0</v>
      </c>
      <c r="F9" s="8">
        <v>0</v>
      </c>
      <c r="G9" s="12">
        <v>2</v>
      </c>
      <c r="H9" s="8">
        <v>2.35</v>
      </c>
      <c r="I9" s="12">
        <v>0</v>
      </c>
    </row>
    <row r="10" spans="2:9" ht="15" customHeight="1" x14ac:dyDescent="0.2">
      <c r="B10" t="s">
        <v>39</v>
      </c>
      <c r="C10" s="12">
        <v>9</v>
      </c>
      <c r="D10" s="8">
        <v>2.96</v>
      </c>
      <c r="E10" s="12">
        <v>2</v>
      </c>
      <c r="F10" s="8">
        <v>0.95</v>
      </c>
      <c r="G10" s="12">
        <v>5</v>
      </c>
      <c r="H10" s="8">
        <v>5.88</v>
      </c>
      <c r="I10" s="12">
        <v>0</v>
      </c>
    </row>
    <row r="11" spans="2:9" ht="15" customHeight="1" x14ac:dyDescent="0.2">
      <c r="B11" t="s">
        <v>40</v>
      </c>
      <c r="C11" s="12">
        <v>104</v>
      </c>
      <c r="D11" s="8">
        <v>34.21</v>
      </c>
      <c r="E11" s="12">
        <v>80</v>
      </c>
      <c r="F11" s="8">
        <v>38.1</v>
      </c>
      <c r="G11" s="12">
        <v>24</v>
      </c>
      <c r="H11" s="8">
        <v>28.24</v>
      </c>
      <c r="I11" s="12">
        <v>0</v>
      </c>
    </row>
    <row r="12" spans="2:9" ht="15" customHeight="1" x14ac:dyDescent="0.2">
      <c r="B12" t="s">
        <v>41</v>
      </c>
      <c r="C12" s="12">
        <v>2</v>
      </c>
      <c r="D12" s="8">
        <v>0.66</v>
      </c>
      <c r="E12" s="12">
        <v>1</v>
      </c>
      <c r="F12" s="8">
        <v>0.48</v>
      </c>
      <c r="G12" s="12">
        <v>1</v>
      </c>
      <c r="H12" s="8">
        <v>1.18</v>
      </c>
      <c r="I12" s="12">
        <v>0</v>
      </c>
    </row>
    <row r="13" spans="2:9" ht="15" customHeight="1" x14ac:dyDescent="0.2">
      <c r="B13" t="s">
        <v>42</v>
      </c>
      <c r="C13" s="12">
        <v>22</v>
      </c>
      <c r="D13" s="8">
        <v>7.24</v>
      </c>
      <c r="E13" s="12">
        <v>20</v>
      </c>
      <c r="F13" s="8">
        <v>9.52</v>
      </c>
      <c r="G13" s="12">
        <v>2</v>
      </c>
      <c r="H13" s="8">
        <v>2.35</v>
      </c>
      <c r="I13" s="12">
        <v>0</v>
      </c>
    </row>
    <row r="14" spans="2:9" ht="15" customHeight="1" x14ac:dyDescent="0.2">
      <c r="B14" t="s">
        <v>43</v>
      </c>
      <c r="C14" s="12">
        <v>9</v>
      </c>
      <c r="D14" s="8">
        <v>2.96</v>
      </c>
      <c r="E14" s="12">
        <v>6</v>
      </c>
      <c r="F14" s="8">
        <v>2.86</v>
      </c>
      <c r="G14" s="12">
        <v>3</v>
      </c>
      <c r="H14" s="8">
        <v>3.53</v>
      </c>
      <c r="I14" s="12">
        <v>0</v>
      </c>
    </row>
    <row r="15" spans="2:9" ht="15" customHeight="1" x14ac:dyDescent="0.2">
      <c r="B15" t="s">
        <v>44</v>
      </c>
      <c r="C15" s="12">
        <v>32</v>
      </c>
      <c r="D15" s="8">
        <v>10.53</v>
      </c>
      <c r="E15" s="12">
        <v>27</v>
      </c>
      <c r="F15" s="8">
        <v>12.86</v>
      </c>
      <c r="G15" s="12">
        <v>3</v>
      </c>
      <c r="H15" s="8">
        <v>3.53</v>
      </c>
      <c r="I15" s="12">
        <v>0</v>
      </c>
    </row>
    <row r="16" spans="2:9" ht="15" customHeight="1" x14ac:dyDescent="0.2">
      <c r="B16" t="s">
        <v>45</v>
      </c>
      <c r="C16" s="12">
        <v>35</v>
      </c>
      <c r="D16" s="8">
        <v>11.51</v>
      </c>
      <c r="E16" s="12">
        <v>31</v>
      </c>
      <c r="F16" s="8">
        <v>14.76</v>
      </c>
      <c r="G16" s="12">
        <v>4</v>
      </c>
      <c r="H16" s="8">
        <v>4.71</v>
      </c>
      <c r="I16" s="12">
        <v>0</v>
      </c>
    </row>
    <row r="17" spans="2:9" ht="15" customHeight="1" x14ac:dyDescent="0.2">
      <c r="B17" t="s">
        <v>46</v>
      </c>
      <c r="C17" s="12">
        <v>7</v>
      </c>
      <c r="D17" s="8">
        <v>2.2999999999999998</v>
      </c>
      <c r="E17" s="12">
        <v>5</v>
      </c>
      <c r="F17" s="8">
        <v>2.38</v>
      </c>
      <c r="G17" s="12">
        <v>1</v>
      </c>
      <c r="H17" s="8">
        <v>1.18</v>
      </c>
      <c r="I17" s="12">
        <v>0</v>
      </c>
    </row>
    <row r="18" spans="2:9" ht="15" customHeight="1" x14ac:dyDescent="0.2">
      <c r="B18" t="s">
        <v>47</v>
      </c>
      <c r="C18" s="12">
        <v>9</v>
      </c>
      <c r="D18" s="8">
        <v>2.96</v>
      </c>
      <c r="E18" s="12">
        <v>4</v>
      </c>
      <c r="F18" s="8">
        <v>1.9</v>
      </c>
      <c r="G18" s="12">
        <v>3</v>
      </c>
      <c r="H18" s="8">
        <v>3.53</v>
      </c>
      <c r="I18" s="12">
        <v>0</v>
      </c>
    </row>
    <row r="19" spans="2:9" ht="15" customHeight="1" x14ac:dyDescent="0.2">
      <c r="B19" t="s">
        <v>48</v>
      </c>
      <c r="C19" s="12">
        <v>13</v>
      </c>
      <c r="D19" s="8">
        <v>4.28</v>
      </c>
      <c r="E19" s="12">
        <v>5</v>
      </c>
      <c r="F19" s="8">
        <v>2.38</v>
      </c>
      <c r="G19" s="12">
        <v>7</v>
      </c>
      <c r="H19" s="8">
        <v>8.24</v>
      </c>
      <c r="I19" s="12">
        <v>1</v>
      </c>
    </row>
    <row r="20" spans="2:9" ht="15" customHeight="1" x14ac:dyDescent="0.2">
      <c r="B20" s="9" t="s">
        <v>217</v>
      </c>
      <c r="C20" s="12">
        <f>SUM(LTBL_03483[総数／事業所数])</f>
        <v>304</v>
      </c>
      <c r="E20" s="12">
        <f>SUBTOTAL(109,LTBL_03483[個人／事業所数])</f>
        <v>210</v>
      </c>
      <c r="G20" s="12">
        <f>SUBTOTAL(109,LTBL_03483[法人／事業所数])</f>
        <v>85</v>
      </c>
      <c r="I20" s="12">
        <f>SUBTOTAL(109,LTBL_03483[法人以外の団体／事業所数])</f>
        <v>1</v>
      </c>
    </row>
    <row r="21" spans="2:9" ht="15" customHeight="1" x14ac:dyDescent="0.2">
      <c r="E21" s="11">
        <f>LTBL_03483[[#Totals],[個人／事業所数]]/LTBL_03483[[#Totals],[総数／事業所数]]</f>
        <v>0.69078947368421051</v>
      </c>
      <c r="G21" s="11">
        <f>LTBL_03483[[#Totals],[法人／事業所数]]/LTBL_03483[[#Totals],[総数／事業所数]]</f>
        <v>0.27960526315789475</v>
      </c>
      <c r="I21" s="11">
        <f>LTBL_03483[[#Totals],[法人以外の団体／事業所数]]/LTBL_03483[[#Totals],[総数／事業所数]]</f>
        <v>3.2894736842105261E-3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66</v>
      </c>
      <c r="C24" s="12">
        <v>40</v>
      </c>
      <c r="D24" s="8">
        <v>13.16</v>
      </c>
      <c r="E24" s="12">
        <v>34</v>
      </c>
      <c r="F24" s="8">
        <v>16.190000000000001</v>
      </c>
      <c r="G24" s="12">
        <v>6</v>
      </c>
      <c r="H24" s="8">
        <v>7.06</v>
      </c>
      <c r="I24" s="12">
        <v>0</v>
      </c>
    </row>
    <row r="25" spans="2:9" ht="15" customHeight="1" x14ac:dyDescent="0.2">
      <c r="B25" t="s">
        <v>64</v>
      </c>
      <c r="C25" s="12">
        <v>36</v>
      </c>
      <c r="D25" s="8">
        <v>11.84</v>
      </c>
      <c r="E25" s="12">
        <v>32</v>
      </c>
      <c r="F25" s="8">
        <v>15.24</v>
      </c>
      <c r="G25" s="12">
        <v>4</v>
      </c>
      <c r="H25" s="8">
        <v>4.71</v>
      </c>
      <c r="I25" s="12">
        <v>0</v>
      </c>
    </row>
    <row r="26" spans="2:9" ht="15" customHeight="1" x14ac:dyDescent="0.2">
      <c r="B26" t="s">
        <v>71</v>
      </c>
      <c r="C26" s="12">
        <v>31</v>
      </c>
      <c r="D26" s="8">
        <v>10.199999999999999</v>
      </c>
      <c r="E26" s="12">
        <v>30</v>
      </c>
      <c r="F26" s="8">
        <v>14.29</v>
      </c>
      <c r="G26" s="12">
        <v>1</v>
      </c>
      <c r="H26" s="8">
        <v>1.18</v>
      </c>
      <c r="I26" s="12">
        <v>0</v>
      </c>
    </row>
    <row r="27" spans="2:9" ht="15" customHeight="1" x14ac:dyDescent="0.2">
      <c r="B27" t="s">
        <v>70</v>
      </c>
      <c r="C27" s="12">
        <v>25</v>
      </c>
      <c r="D27" s="8">
        <v>8.2200000000000006</v>
      </c>
      <c r="E27" s="12">
        <v>21</v>
      </c>
      <c r="F27" s="8">
        <v>10</v>
      </c>
      <c r="G27" s="12">
        <v>3</v>
      </c>
      <c r="H27" s="8">
        <v>3.53</v>
      </c>
      <c r="I27" s="12">
        <v>0</v>
      </c>
    </row>
    <row r="28" spans="2:9" ht="15" customHeight="1" x14ac:dyDescent="0.2">
      <c r="B28" t="s">
        <v>67</v>
      </c>
      <c r="C28" s="12">
        <v>20</v>
      </c>
      <c r="D28" s="8">
        <v>6.58</v>
      </c>
      <c r="E28" s="12">
        <v>20</v>
      </c>
      <c r="F28" s="8">
        <v>9.52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57</v>
      </c>
      <c r="C29" s="12">
        <v>17</v>
      </c>
      <c r="D29" s="8">
        <v>5.59</v>
      </c>
      <c r="E29" s="12">
        <v>5</v>
      </c>
      <c r="F29" s="8">
        <v>2.38</v>
      </c>
      <c r="G29" s="12">
        <v>12</v>
      </c>
      <c r="H29" s="8">
        <v>14.12</v>
      </c>
      <c r="I29" s="12">
        <v>0</v>
      </c>
    </row>
    <row r="30" spans="2:9" ht="15" customHeight="1" x14ac:dyDescent="0.2">
      <c r="B30" t="s">
        <v>60</v>
      </c>
      <c r="C30" s="12">
        <v>12</v>
      </c>
      <c r="D30" s="8">
        <v>3.95</v>
      </c>
      <c r="E30" s="12">
        <v>8</v>
      </c>
      <c r="F30" s="8">
        <v>3.81</v>
      </c>
      <c r="G30" s="12">
        <v>4</v>
      </c>
      <c r="H30" s="8">
        <v>4.71</v>
      </c>
      <c r="I30" s="12">
        <v>0</v>
      </c>
    </row>
    <row r="31" spans="2:9" ht="15" customHeight="1" x14ac:dyDescent="0.2">
      <c r="B31" t="s">
        <v>58</v>
      </c>
      <c r="C31" s="12">
        <v>8</v>
      </c>
      <c r="D31" s="8">
        <v>2.63</v>
      </c>
      <c r="E31" s="12">
        <v>5</v>
      </c>
      <c r="F31" s="8">
        <v>2.38</v>
      </c>
      <c r="G31" s="12">
        <v>3</v>
      </c>
      <c r="H31" s="8">
        <v>3.53</v>
      </c>
      <c r="I31" s="12">
        <v>0</v>
      </c>
    </row>
    <row r="32" spans="2:9" ht="15" customHeight="1" x14ac:dyDescent="0.2">
      <c r="B32" t="s">
        <v>63</v>
      </c>
      <c r="C32" s="12">
        <v>7</v>
      </c>
      <c r="D32" s="8">
        <v>2.2999999999999998</v>
      </c>
      <c r="E32" s="12">
        <v>5</v>
      </c>
      <c r="F32" s="8">
        <v>2.38</v>
      </c>
      <c r="G32" s="12">
        <v>2</v>
      </c>
      <c r="H32" s="8">
        <v>2.35</v>
      </c>
      <c r="I32" s="12">
        <v>0</v>
      </c>
    </row>
    <row r="33" spans="2:9" ht="15" customHeight="1" x14ac:dyDescent="0.2">
      <c r="B33" t="s">
        <v>81</v>
      </c>
      <c r="C33" s="12">
        <v>7</v>
      </c>
      <c r="D33" s="8">
        <v>2.2999999999999998</v>
      </c>
      <c r="E33" s="12">
        <v>6</v>
      </c>
      <c r="F33" s="8">
        <v>2.86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73</v>
      </c>
      <c r="C34" s="12">
        <v>7</v>
      </c>
      <c r="D34" s="8">
        <v>2.2999999999999998</v>
      </c>
      <c r="E34" s="12">
        <v>5</v>
      </c>
      <c r="F34" s="8">
        <v>2.38</v>
      </c>
      <c r="G34" s="12">
        <v>1</v>
      </c>
      <c r="H34" s="8">
        <v>1.18</v>
      </c>
      <c r="I34" s="12">
        <v>0</v>
      </c>
    </row>
    <row r="35" spans="2:9" ht="15" customHeight="1" x14ac:dyDescent="0.2">
      <c r="B35" t="s">
        <v>59</v>
      </c>
      <c r="C35" s="12">
        <v>6</v>
      </c>
      <c r="D35" s="8">
        <v>1.97</v>
      </c>
      <c r="E35" s="12">
        <v>5</v>
      </c>
      <c r="F35" s="8">
        <v>2.38</v>
      </c>
      <c r="G35" s="12">
        <v>1</v>
      </c>
      <c r="H35" s="8">
        <v>1.18</v>
      </c>
      <c r="I35" s="12">
        <v>0</v>
      </c>
    </row>
    <row r="36" spans="2:9" ht="15" customHeight="1" x14ac:dyDescent="0.2">
      <c r="B36" t="s">
        <v>65</v>
      </c>
      <c r="C36" s="12">
        <v>6</v>
      </c>
      <c r="D36" s="8">
        <v>1.97</v>
      </c>
      <c r="E36" s="12">
        <v>3</v>
      </c>
      <c r="F36" s="8">
        <v>1.43</v>
      </c>
      <c r="G36" s="12">
        <v>3</v>
      </c>
      <c r="H36" s="8">
        <v>3.53</v>
      </c>
      <c r="I36" s="12">
        <v>0</v>
      </c>
    </row>
    <row r="37" spans="2:9" ht="15" customHeight="1" x14ac:dyDescent="0.2">
      <c r="B37" t="s">
        <v>76</v>
      </c>
      <c r="C37" s="12">
        <v>6</v>
      </c>
      <c r="D37" s="8">
        <v>1.97</v>
      </c>
      <c r="E37" s="12">
        <v>4</v>
      </c>
      <c r="F37" s="8">
        <v>1.9</v>
      </c>
      <c r="G37" s="12">
        <v>2</v>
      </c>
      <c r="H37" s="8">
        <v>2.35</v>
      </c>
      <c r="I37" s="12">
        <v>0</v>
      </c>
    </row>
    <row r="38" spans="2:9" ht="15" customHeight="1" x14ac:dyDescent="0.2">
      <c r="B38" t="s">
        <v>68</v>
      </c>
      <c r="C38" s="12">
        <v>5</v>
      </c>
      <c r="D38" s="8">
        <v>1.64</v>
      </c>
      <c r="E38" s="12">
        <v>5</v>
      </c>
      <c r="F38" s="8">
        <v>2.38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74</v>
      </c>
      <c r="C39" s="12">
        <v>5</v>
      </c>
      <c r="D39" s="8">
        <v>1.64</v>
      </c>
      <c r="E39" s="12">
        <v>4</v>
      </c>
      <c r="F39" s="8">
        <v>1.9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99</v>
      </c>
      <c r="C40" s="12">
        <v>4</v>
      </c>
      <c r="D40" s="8">
        <v>1.32</v>
      </c>
      <c r="E40" s="12">
        <v>0</v>
      </c>
      <c r="F40" s="8">
        <v>0</v>
      </c>
      <c r="G40" s="12">
        <v>4</v>
      </c>
      <c r="H40" s="8">
        <v>4.71</v>
      </c>
      <c r="I40" s="12">
        <v>0</v>
      </c>
    </row>
    <row r="41" spans="2:9" ht="15" customHeight="1" x14ac:dyDescent="0.2">
      <c r="B41" t="s">
        <v>106</v>
      </c>
      <c r="C41" s="12">
        <v>4</v>
      </c>
      <c r="D41" s="8">
        <v>1.32</v>
      </c>
      <c r="E41" s="12">
        <v>0</v>
      </c>
      <c r="F41" s="8">
        <v>0</v>
      </c>
      <c r="G41" s="12">
        <v>4</v>
      </c>
      <c r="H41" s="8">
        <v>4.71</v>
      </c>
      <c r="I41" s="12">
        <v>0</v>
      </c>
    </row>
    <row r="42" spans="2:9" ht="15" customHeight="1" x14ac:dyDescent="0.2">
      <c r="B42" t="s">
        <v>79</v>
      </c>
      <c r="C42" s="12">
        <v>4</v>
      </c>
      <c r="D42" s="8">
        <v>1.32</v>
      </c>
      <c r="E42" s="12">
        <v>1</v>
      </c>
      <c r="F42" s="8">
        <v>0.48</v>
      </c>
      <c r="G42" s="12">
        <v>3</v>
      </c>
      <c r="H42" s="8">
        <v>3.53</v>
      </c>
      <c r="I42" s="12">
        <v>0</v>
      </c>
    </row>
    <row r="43" spans="2:9" ht="15" customHeight="1" x14ac:dyDescent="0.2">
      <c r="B43" t="s">
        <v>61</v>
      </c>
      <c r="C43" s="12">
        <v>4</v>
      </c>
      <c r="D43" s="8">
        <v>1.32</v>
      </c>
      <c r="E43" s="12">
        <v>2</v>
      </c>
      <c r="F43" s="8">
        <v>0.95</v>
      </c>
      <c r="G43" s="12">
        <v>2</v>
      </c>
      <c r="H43" s="8">
        <v>2.35</v>
      </c>
      <c r="I43" s="12">
        <v>0</v>
      </c>
    </row>
    <row r="44" spans="2:9" ht="15" customHeight="1" x14ac:dyDescent="0.2">
      <c r="B44" t="s">
        <v>69</v>
      </c>
      <c r="C44" s="12">
        <v>4</v>
      </c>
      <c r="D44" s="8">
        <v>1.32</v>
      </c>
      <c r="E44" s="12">
        <v>1</v>
      </c>
      <c r="F44" s="8">
        <v>0.48</v>
      </c>
      <c r="G44" s="12">
        <v>3</v>
      </c>
      <c r="H44" s="8">
        <v>3.53</v>
      </c>
      <c r="I44" s="12">
        <v>0</v>
      </c>
    </row>
    <row r="45" spans="2:9" ht="15" customHeight="1" x14ac:dyDescent="0.2">
      <c r="B45" t="s">
        <v>75</v>
      </c>
      <c r="C45" s="12">
        <v>4</v>
      </c>
      <c r="D45" s="8">
        <v>1.32</v>
      </c>
      <c r="E45" s="12">
        <v>0</v>
      </c>
      <c r="F45" s="8">
        <v>0</v>
      </c>
      <c r="G45" s="12">
        <v>3</v>
      </c>
      <c r="H45" s="8">
        <v>3.53</v>
      </c>
      <c r="I45" s="12">
        <v>0</v>
      </c>
    </row>
    <row r="48" spans="2:9" ht="33" customHeight="1" x14ac:dyDescent="0.2">
      <c r="B48" t="s">
        <v>219</v>
      </c>
      <c r="C48" s="10" t="s">
        <v>50</v>
      </c>
      <c r="D48" s="10" t="s">
        <v>51</v>
      </c>
      <c r="E48" s="10" t="s">
        <v>52</v>
      </c>
      <c r="F48" s="10" t="s">
        <v>53</v>
      </c>
      <c r="G48" s="10" t="s">
        <v>54</v>
      </c>
      <c r="H48" s="10" t="s">
        <v>55</v>
      </c>
      <c r="I48" s="10" t="s">
        <v>56</v>
      </c>
    </row>
    <row r="49" spans="2:9" ht="15" customHeight="1" x14ac:dyDescent="0.2">
      <c r="B49" t="s">
        <v>124</v>
      </c>
      <c r="C49" s="12">
        <v>19</v>
      </c>
      <c r="D49" s="8">
        <v>6.25</v>
      </c>
      <c r="E49" s="12">
        <v>19</v>
      </c>
      <c r="F49" s="8">
        <v>9.0500000000000007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119</v>
      </c>
      <c r="C50" s="12">
        <v>18</v>
      </c>
      <c r="D50" s="8">
        <v>5.92</v>
      </c>
      <c r="E50" s="12">
        <v>15</v>
      </c>
      <c r="F50" s="8">
        <v>7.14</v>
      </c>
      <c r="G50" s="12">
        <v>3</v>
      </c>
      <c r="H50" s="8">
        <v>3.53</v>
      </c>
      <c r="I50" s="12">
        <v>0</v>
      </c>
    </row>
    <row r="51" spans="2:9" ht="15" customHeight="1" x14ac:dyDescent="0.2">
      <c r="B51" t="s">
        <v>131</v>
      </c>
      <c r="C51" s="12">
        <v>16</v>
      </c>
      <c r="D51" s="8">
        <v>5.26</v>
      </c>
      <c r="E51" s="12">
        <v>16</v>
      </c>
      <c r="F51" s="8">
        <v>7.62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132</v>
      </c>
      <c r="C52" s="12">
        <v>14</v>
      </c>
      <c r="D52" s="8">
        <v>4.6100000000000003</v>
      </c>
      <c r="E52" s="12">
        <v>13</v>
      </c>
      <c r="F52" s="8">
        <v>6.19</v>
      </c>
      <c r="G52" s="12">
        <v>1</v>
      </c>
      <c r="H52" s="8">
        <v>1.18</v>
      </c>
      <c r="I52" s="12">
        <v>0</v>
      </c>
    </row>
    <row r="53" spans="2:9" ht="15" customHeight="1" x14ac:dyDescent="0.2">
      <c r="B53" t="s">
        <v>122</v>
      </c>
      <c r="C53" s="12">
        <v>10</v>
      </c>
      <c r="D53" s="8">
        <v>3.29</v>
      </c>
      <c r="E53" s="12">
        <v>9</v>
      </c>
      <c r="F53" s="8">
        <v>4.29</v>
      </c>
      <c r="G53" s="12">
        <v>1</v>
      </c>
      <c r="H53" s="8">
        <v>1.18</v>
      </c>
      <c r="I53" s="12">
        <v>0</v>
      </c>
    </row>
    <row r="54" spans="2:9" ht="15" customHeight="1" x14ac:dyDescent="0.2">
      <c r="B54" t="s">
        <v>140</v>
      </c>
      <c r="C54" s="12">
        <v>7</v>
      </c>
      <c r="D54" s="8">
        <v>2.2999999999999998</v>
      </c>
      <c r="E54" s="12">
        <v>4</v>
      </c>
      <c r="F54" s="8">
        <v>1.9</v>
      </c>
      <c r="G54" s="12">
        <v>3</v>
      </c>
      <c r="H54" s="8">
        <v>3.53</v>
      </c>
      <c r="I54" s="12">
        <v>0</v>
      </c>
    </row>
    <row r="55" spans="2:9" ht="15" customHeight="1" x14ac:dyDescent="0.2">
      <c r="B55" t="s">
        <v>181</v>
      </c>
      <c r="C55" s="12">
        <v>6</v>
      </c>
      <c r="D55" s="8">
        <v>1.97</v>
      </c>
      <c r="E55" s="12">
        <v>3</v>
      </c>
      <c r="F55" s="8">
        <v>1.43</v>
      </c>
      <c r="G55" s="12">
        <v>3</v>
      </c>
      <c r="H55" s="8">
        <v>3.53</v>
      </c>
      <c r="I55" s="12">
        <v>0</v>
      </c>
    </row>
    <row r="56" spans="2:9" ht="15" customHeight="1" x14ac:dyDescent="0.2">
      <c r="B56" t="s">
        <v>144</v>
      </c>
      <c r="C56" s="12">
        <v>6</v>
      </c>
      <c r="D56" s="8">
        <v>1.97</v>
      </c>
      <c r="E56" s="12">
        <v>6</v>
      </c>
      <c r="F56" s="8">
        <v>2.86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152</v>
      </c>
      <c r="C57" s="12">
        <v>6</v>
      </c>
      <c r="D57" s="8">
        <v>1.97</v>
      </c>
      <c r="E57" s="12">
        <v>6</v>
      </c>
      <c r="F57" s="8">
        <v>2.86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149</v>
      </c>
      <c r="C58" s="12">
        <v>6</v>
      </c>
      <c r="D58" s="8">
        <v>1.97</v>
      </c>
      <c r="E58" s="12">
        <v>6</v>
      </c>
      <c r="F58" s="8">
        <v>2.86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126</v>
      </c>
      <c r="C59" s="12">
        <v>6</v>
      </c>
      <c r="D59" s="8">
        <v>1.97</v>
      </c>
      <c r="E59" s="12">
        <v>5</v>
      </c>
      <c r="F59" s="8">
        <v>2.38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129</v>
      </c>
      <c r="C60" s="12">
        <v>6</v>
      </c>
      <c r="D60" s="8">
        <v>1.97</v>
      </c>
      <c r="E60" s="12">
        <v>6</v>
      </c>
      <c r="F60" s="8">
        <v>2.86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143</v>
      </c>
      <c r="C61" s="12">
        <v>6</v>
      </c>
      <c r="D61" s="8">
        <v>1.97</v>
      </c>
      <c r="E61" s="12">
        <v>4</v>
      </c>
      <c r="F61" s="8">
        <v>1.9</v>
      </c>
      <c r="G61" s="12">
        <v>2</v>
      </c>
      <c r="H61" s="8">
        <v>2.35</v>
      </c>
      <c r="I61" s="12">
        <v>0</v>
      </c>
    </row>
    <row r="62" spans="2:9" ht="15" customHeight="1" x14ac:dyDescent="0.2">
      <c r="B62" t="s">
        <v>115</v>
      </c>
      <c r="C62" s="12">
        <v>5</v>
      </c>
      <c r="D62" s="8">
        <v>1.64</v>
      </c>
      <c r="E62" s="12">
        <v>0</v>
      </c>
      <c r="F62" s="8">
        <v>0</v>
      </c>
      <c r="G62" s="12">
        <v>5</v>
      </c>
      <c r="H62" s="8">
        <v>5.88</v>
      </c>
      <c r="I62" s="12">
        <v>0</v>
      </c>
    </row>
    <row r="63" spans="2:9" ht="15" customHeight="1" x14ac:dyDescent="0.2">
      <c r="B63" t="s">
        <v>116</v>
      </c>
      <c r="C63" s="12">
        <v>5</v>
      </c>
      <c r="D63" s="8">
        <v>1.64</v>
      </c>
      <c r="E63" s="12">
        <v>3</v>
      </c>
      <c r="F63" s="8">
        <v>1.43</v>
      </c>
      <c r="G63" s="12">
        <v>2</v>
      </c>
      <c r="H63" s="8">
        <v>2.35</v>
      </c>
      <c r="I63" s="12">
        <v>0</v>
      </c>
    </row>
    <row r="64" spans="2:9" ht="15" customHeight="1" x14ac:dyDescent="0.2">
      <c r="B64" t="s">
        <v>135</v>
      </c>
      <c r="C64" s="12">
        <v>5</v>
      </c>
      <c r="D64" s="8">
        <v>1.64</v>
      </c>
      <c r="E64" s="12">
        <v>3</v>
      </c>
      <c r="F64" s="8">
        <v>1.43</v>
      </c>
      <c r="G64" s="12">
        <v>2</v>
      </c>
      <c r="H64" s="8">
        <v>2.35</v>
      </c>
      <c r="I64" s="12">
        <v>0</v>
      </c>
    </row>
    <row r="65" spans="2:9" ht="15" customHeight="1" x14ac:dyDescent="0.2">
      <c r="B65" t="s">
        <v>162</v>
      </c>
      <c r="C65" s="12">
        <v>5</v>
      </c>
      <c r="D65" s="8">
        <v>1.64</v>
      </c>
      <c r="E65" s="12">
        <v>4</v>
      </c>
      <c r="F65" s="8">
        <v>1.9</v>
      </c>
      <c r="G65" s="12">
        <v>1</v>
      </c>
      <c r="H65" s="8">
        <v>1.18</v>
      </c>
      <c r="I65" s="12">
        <v>0</v>
      </c>
    </row>
    <row r="66" spans="2:9" ht="15" customHeight="1" x14ac:dyDescent="0.2">
      <c r="B66" t="s">
        <v>160</v>
      </c>
      <c r="C66" s="12">
        <v>5</v>
      </c>
      <c r="D66" s="8">
        <v>1.64</v>
      </c>
      <c r="E66" s="12">
        <v>3</v>
      </c>
      <c r="F66" s="8">
        <v>1.43</v>
      </c>
      <c r="G66" s="12">
        <v>2</v>
      </c>
      <c r="H66" s="8">
        <v>2.35</v>
      </c>
      <c r="I66" s="12">
        <v>0</v>
      </c>
    </row>
    <row r="67" spans="2:9" ht="15" customHeight="1" x14ac:dyDescent="0.2">
      <c r="B67" t="s">
        <v>150</v>
      </c>
      <c r="C67" s="12">
        <v>5</v>
      </c>
      <c r="D67" s="8">
        <v>1.64</v>
      </c>
      <c r="E67" s="12">
        <v>3</v>
      </c>
      <c r="F67" s="8">
        <v>1.43</v>
      </c>
      <c r="G67" s="12">
        <v>2</v>
      </c>
      <c r="H67" s="8">
        <v>2.35</v>
      </c>
      <c r="I67" s="12">
        <v>0</v>
      </c>
    </row>
    <row r="68" spans="2:9" ht="15" customHeight="1" x14ac:dyDescent="0.2">
      <c r="B68" t="s">
        <v>145</v>
      </c>
      <c r="C68" s="12">
        <v>4</v>
      </c>
      <c r="D68" s="8">
        <v>1.32</v>
      </c>
      <c r="E68" s="12">
        <v>2</v>
      </c>
      <c r="F68" s="8">
        <v>0.95</v>
      </c>
      <c r="G68" s="12">
        <v>2</v>
      </c>
      <c r="H68" s="8">
        <v>2.35</v>
      </c>
      <c r="I68" s="12">
        <v>0</v>
      </c>
    </row>
    <row r="69" spans="2:9" ht="15" customHeight="1" x14ac:dyDescent="0.2">
      <c r="B69" t="s">
        <v>118</v>
      </c>
      <c r="C69" s="12">
        <v>4</v>
      </c>
      <c r="D69" s="8">
        <v>1.32</v>
      </c>
      <c r="E69" s="12">
        <v>4</v>
      </c>
      <c r="F69" s="8">
        <v>1.9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120</v>
      </c>
      <c r="C70" s="12">
        <v>4</v>
      </c>
      <c r="D70" s="8">
        <v>1.32</v>
      </c>
      <c r="E70" s="12">
        <v>2</v>
      </c>
      <c r="F70" s="8">
        <v>0.95</v>
      </c>
      <c r="G70" s="12">
        <v>2</v>
      </c>
      <c r="H70" s="8">
        <v>2.35</v>
      </c>
      <c r="I70" s="12">
        <v>0</v>
      </c>
    </row>
    <row r="71" spans="2:9" ht="15" customHeight="1" x14ac:dyDescent="0.2">
      <c r="B71" t="s">
        <v>178</v>
      </c>
      <c r="C71" s="12">
        <v>4</v>
      </c>
      <c r="D71" s="8">
        <v>1.32</v>
      </c>
      <c r="E71" s="12">
        <v>4</v>
      </c>
      <c r="F71" s="8">
        <v>1.9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127</v>
      </c>
      <c r="C72" s="12">
        <v>4</v>
      </c>
      <c r="D72" s="8">
        <v>1.32</v>
      </c>
      <c r="E72" s="12">
        <v>3</v>
      </c>
      <c r="F72" s="8">
        <v>1.43</v>
      </c>
      <c r="G72" s="12">
        <v>1</v>
      </c>
      <c r="H72" s="8">
        <v>1.18</v>
      </c>
      <c r="I72" s="12">
        <v>0</v>
      </c>
    </row>
    <row r="73" spans="2:9" ht="15" customHeight="1" x14ac:dyDescent="0.2">
      <c r="B73" t="s">
        <v>133</v>
      </c>
      <c r="C73" s="12">
        <v>4</v>
      </c>
      <c r="D73" s="8">
        <v>1.32</v>
      </c>
      <c r="E73" s="12">
        <v>4</v>
      </c>
      <c r="F73" s="8">
        <v>1.9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BE6C6-F59E-4796-97E7-3AC88E1D5FE8}">
  <sheetPr>
    <pageSetUpPr fitToPage="1"/>
  </sheetPr>
  <dimension ref="B2:I10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247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12</v>
      </c>
      <c r="D6" s="8">
        <v>16.899999999999999</v>
      </c>
      <c r="E6" s="12">
        <v>9</v>
      </c>
      <c r="F6" s="8">
        <v>22.5</v>
      </c>
      <c r="G6" s="12">
        <v>3</v>
      </c>
      <c r="H6" s="8">
        <v>11.11</v>
      </c>
      <c r="I6" s="12">
        <v>0</v>
      </c>
    </row>
    <row r="7" spans="2:9" ht="15" customHeight="1" x14ac:dyDescent="0.2">
      <c r="B7" t="s">
        <v>36</v>
      </c>
      <c r="C7" s="12">
        <v>9</v>
      </c>
      <c r="D7" s="8">
        <v>12.68</v>
      </c>
      <c r="E7" s="12">
        <v>2</v>
      </c>
      <c r="F7" s="8">
        <v>5</v>
      </c>
      <c r="G7" s="12">
        <v>7</v>
      </c>
      <c r="H7" s="8">
        <v>25.93</v>
      </c>
      <c r="I7" s="12">
        <v>0</v>
      </c>
    </row>
    <row r="8" spans="2:9" ht="15" customHeight="1" x14ac:dyDescent="0.2">
      <c r="B8" t="s">
        <v>37</v>
      </c>
      <c r="C8" s="12">
        <v>1</v>
      </c>
      <c r="D8" s="8">
        <v>1.41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39</v>
      </c>
      <c r="C10" s="12">
        <v>2</v>
      </c>
      <c r="D10" s="8">
        <v>2.82</v>
      </c>
      <c r="E10" s="12">
        <v>0</v>
      </c>
      <c r="F10" s="8">
        <v>0</v>
      </c>
      <c r="G10" s="12">
        <v>2</v>
      </c>
      <c r="H10" s="8">
        <v>7.41</v>
      </c>
      <c r="I10" s="12">
        <v>0</v>
      </c>
    </row>
    <row r="11" spans="2:9" ht="15" customHeight="1" x14ac:dyDescent="0.2">
      <c r="B11" t="s">
        <v>40</v>
      </c>
      <c r="C11" s="12">
        <v>15</v>
      </c>
      <c r="D11" s="8">
        <v>21.13</v>
      </c>
      <c r="E11" s="12">
        <v>10</v>
      </c>
      <c r="F11" s="8">
        <v>25</v>
      </c>
      <c r="G11" s="12">
        <v>5</v>
      </c>
      <c r="H11" s="8">
        <v>18.52</v>
      </c>
      <c r="I11" s="12">
        <v>0</v>
      </c>
    </row>
    <row r="12" spans="2:9" ht="15" customHeight="1" x14ac:dyDescent="0.2">
      <c r="B12" t="s">
        <v>41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42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43</v>
      </c>
      <c r="C14" s="12">
        <v>4</v>
      </c>
      <c r="D14" s="8">
        <v>5.63</v>
      </c>
      <c r="E14" s="12">
        <v>1</v>
      </c>
      <c r="F14" s="8">
        <v>2.5</v>
      </c>
      <c r="G14" s="12">
        <v>3</v>
      </c>
      <c r="H14" s="8">
        <v>11.11</v>
      </c>
      <c r="I14" s="12">
        <v>0</v>
      </c>
    </row>
    <row r="15" spans="2:9" ht="15" customHeight="1" x14ac:dyDescent="0.2">
      <c r="B15" t="s">
        <v>44</v>
      </c>
      <c r="C15" s="12">
        <v>8</v>
      </c>
      <c r="D15" s="8">
        <v>11.27</v>
      </c>
      <c r="E15" s="12">
        <v>8</v>
      </c>
      <c r="F15" s="8">
        <v>20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45</v>
      </c>
      <c r="C16" s="12">
        <v>7</v>
      </c>
      <c r="D16" s="8">
        <v>9.86</v>
      </c>
      <c r="E16" s="12">
        <v>7</v>
      </c>
      <c r="F16" s="8">
        <v>17.5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46</v>
      </c>
      <c r="C17" s="12">
        <v>2</v>
      </c>
      <c r="D17" s="8">
        <v>2.82</v>
      </c>
      <c r="E17" s="12">
        <v>1</v>
      </c>
      <c r="F17" s="8">
        <v>2.5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47</v>
      </c>
      <c r="C18" s="12">
        <v>7</v>
      </c>
      <c r="D18" s="8">
        <v>9.86</v>
      </c>
      <c r="E18" s="12">
        <v>1</v>
      </c>
      <c r="F18" s="8">
        <v>2.5</v>
      </c>
      <c r="G18" s="12">
        <v>4</v>
      </c>
      <c r="H18" s="8">
        <v>14.81</v>
      </c>
      <c r="I18" s="12">
        <v>0</v>
      </c>
    </row>
    <row r="19" spans="2:9" ht="15" customHeight="1" x14ac:dyDescent="0.2">
      <c r="B19" t="s">
        <v>48</v>
      </c>
      <c r="C19" s="12">
        <v>4</v>
      </c>
      <c r="D19" s="8">
        <v>5.63</v>
      </c>
      <c r="E19" s="12">
        <v>1</v>
      </c>
      <c r="F19" s="8">
        <v>2.5</v>
      </c>
      <c r="G19" s="12">
        <v>3</v>
      </c>
      <c r="H19" s="8">
        <v>11.11</v>
      </c>
      <c r="I19" s="12">
        <v>0</v>
      </c>
    </row>
    <row r="20" spans="2:9" ht="15" customHeight="1" x14ac:dyDescent="0.2">
      <c r="B20" s="9" t="s">
        <v>217</v>
      </c>
      <c r="C20" s="12">
        <f>SUM(LTBL_03484[総数／事業所数])</f>
        <v>71</v>
      </c>
      <c r="E20" s="12">
        <f>SUBTOTAL(109,LTBL_03484[個人／事業所数])</f>
        <v>40</v>
      </c>
      <c r="G20" s="12">
        <f>SUBTOTAL(109,LTBL_03484[法人／事業所数])</f>
        <v>27</v>
      </c>
      <c r="I20" s="12">
        <f>SUBTOTAL(109,LTBL_03484[法人以外の団体／事業所数])</f>
        <v>0</v>
      </c>
    </row>
    <row r="21" spans="2:9" ht="15" customHeight="1" x14ac:dyDescent="0.2">
      <c r="E21" s="11">
        <f>LTBL_03484[[#Totals],[個人／事業所数]]/LTBL_03484[[#Totals],[総数／事業所数]]</f>
        <v>0.56338028169014087</v>
      </c>
      <c r="G21" s="11">
        <f>LTBL_03484[[#Totals],[法人／事業所数]]/LTBL_03484[[#Totals],[総数／事業所数]]</f>
        <v>0.38028169014084506</v>
      </c>
      <c r="I21" s="11">
        <f>LTBL_03484[[#Totals],[法人以外の団体／事業所数]]/LTBL_03484[[#Totals],[総数／事業所数]]</f>
        <v>0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64</v>
      </c>
      <c r="C24" s="12">
        <v>9</v>
      </c>
      <c r="D24" s="8">
        <v>12.68</v>
      </c>
      <c r="E24" s="12">
        <v>8</v>
      </c>
      <c r="F24" s="8">
        <v>20</v>
      </c>
      <c r="G24" s="12">
        <v>1</v>
      </c>
      <c r="H24" s="8">
        <v>3.7</v>
      </c>
      <c r="I24" s="12">
        <v>0</v>
      </c>
    </row>
    <row r="25" spans="2:9" ht="15" customHeight="1" x14ac:dyDescent="0.2">
      <c r="B25" t="s">
        <v>70</v>
      </c>
      <c r="C25" s="12">
        <v>7</v>
      </c>
      <c r="D25" s="8">
        <v>9.86</v>
      </c>
      <c r="E25" s="12">
        <v>7</v>
      </c>
      <c r="F25" s="8">
        <v>17.5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57</v>
      </c>
      <c r="C26" s="12">
        <v>6</v>
      </c>
      <c r="D26" s="8">
        <v>8.4499999999999993</v>
      </c>
      <c r="E26" s="12">
        <v>3</v>
      </c>
      <c r="F26" s="8">
        <v>7.5</v>
      </c>
      <c r="G26" s="12">
        <v>3</v>
      </c>
      <c r="H26" s="8">
        <v>11.11</v>
      </c>
      <c r="I26" s="12">
        <v>0</v>
      </c>
    </row>
    <row r="27" spans="2:9" ht="15" customHeight="1" x14ac:dyDescent="0.2">
      <c r="B27" t="s">
        <v>71</v>
      </c>
      <c r="C27" s="12">
        <v>6</v>
      </c>
      <c r="D27" s="8">
        <v>8.4499999999999993</v>
      </c>
      <c r="E27" s="12">
        <v>6</v>
      </c>
      <c r="F27" s="8">
        <v>15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75</v>
      </c>
      <c r="C28" s="12">
        <v>6</v>
      </c>
      <c r="D28" s="8">
        <v>8.4499999999999993</v>
      </c>
      <c r="E28" s="12">
        <v>0</v>
      </c>
      <c r="F28" s="8">
        <v>0</v>
      </c>
      <c r="G28" s="12">
        <v>4</v>
      </c>
      <c r="H28" s="8">
        <v>14.81</v>
      </c>
      <c r="I28" s="12">
        <v>0</v>
      </c>
    </row>
    <row r="29" spans="2:9" ht="15" customHeight="1" x14ac:dyDescent="0.2">
      <c r="B29" t="s">
        <v>66</v>
      </c>
      <c r="C29" s="12">
        <v>4</v>
      </c>
      <c r="D29" s="8">
        <v>5.63</v>
      </c>
      <c r="E29" s="12">
        <v>1</v>
      </c>
      <c r="F29" s="8">
        <v>2.5</v>
      </c>
      <c r="G29" s="12">
        <v>3</v>
      </c>
      <c r="H29" s="8">
        <v>11.11</v>
      </c>
      <c r="I29" s="12">
        <v>0</v>
      </c>
    </row>
    <row r="30" spans="2:9" ht="15" customHeight="1" x14ac:dyDescent="0.2">
      <c r="B30" t="s">
        <v>58</v>
      </c>
      <c r="C30" s="12">
        <v>3</v>
      </c>
      <c r="D30" s="8">
        <v>4.2300000000000004</v>
      </c>
      <c r="E30" s="12">
        <v>3</v>
      </c>
      <c r="F30" s="8">
        <v>7.5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59</v>
      </c>
      <c r="C31" s="12">
        <v>3</v>
      </c>
      <c r="D31" s="8">
        <v>4.2300000000000004</v>
      </c>
      <c r="E31" s="12">
        <v>3</v>
      </c>
      <c r="F31" s="8">
        <v>7.5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68</v>
      </c>
      <c r="C32" s="12">
        <v>3</v>
      </c>
      <c r="D32" s="8">
        <v>4.2300000000000004</v>
      </c>
      <c r="E32" s="12">
        <v>1</v>
      </c>
      <c r="F32" s="8">
        <v>2.5</v>
      </c>
      <c r="G32" s="12">
        <v>2</v>
      </c>
      <c r="H32" s="8">
        <v>7.41</v>
      </c>
      <c r="I32" s="12">
        <v>0</v>
      </c>
    </row>
    <row r="33" spans="2:9" ht="15" customHeight="1" x14ac:dyDescent="0.2">
      <c r="B33" t="s">
        <v>99</v>
      </c>
      <c r="C33" s="12">
        <v>2</v>
      </c>
      <c r="D33" s="8">
        <v>2.82</v>
      </c>
      <c r="E33" s="12">
        <v>0</v>
      </c>
      <c r="F33" s="8">
        <v>0</v>
      </c>
      <c r="G33" s="12">
        <v>2</v>
      </c>
      <c r="H33" s="8">
        <v>7.41</v>
      </c>
      <c r="I33" s="12">
        <v>0</v>
      </c>
    </row>
    <row r="34" spans="2:9" ht="15" customHeight="1" x14ac:dyDescent="0.2">
      <c r="B34" t="s">
        <v>104</v>
      </c>
      <c r="C34" s="12">
        <v>2</v>
      </c>
      <c r="D34" s="8">
        <v>2.82</v>
      </c>
      <c r="E34" s="12">
        <v>0</v>
      </c>
      <c r="F34" s="8">
        <v>0</v>
      </c>
      <c r="G34" s="12">
        <v>2</v>
      </c>
      <c r="H34" s="8">
        <v>7.41</v>
      </c>
      <c r="I34" s="12">
        <v>0</v>
      </c>
    </row>
    <row r="35" spans="2:9" ht="15" customHeight="1" x14ac:dyDescent="0.2">
      <c r="B35" t="s">
        <v>106</v>
      </c>
      <c r="C35" s="12">
        <v>2</v>
      </c>
      <c r="D35" s="8">
        <v>2.82</v>
      </c>
      <c r="E35" s="12">
        <v>0</v>
      </c>
      <c r="F35" s="8">
        <v>0</v>
      </c>
      <c r="G35" s="12">
        <v>2</v>
      </c>
      <c r="H35" s="8">
        <v>7.41</v>
      </c>
      <c r="I35" s="12">
        <v>0</v>
      </c>
    </row>
    <row r="36" spans="2:9" ht="15" customHeight="1" x14ac:dyDescent="0.2">
      <c r="B36" t="s">
        <v>73</v>
      </c>
      <c r="C36" s="12">
        <v>2</v>
      </c>
      <c r="D36" s="8">
        <v>2.82</v>
      </c>
      <c r="E36" s="12">
        <v>1</v>
      </c>
      <c r="F36" s="8">
        <v>2.5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60</v>
      </c>
      <c r="C37" s="12">
        <v>1</v>
      </c>
      <c r="D37" s="8">
        <v>1.41</v>
      </c>
      <c r="E37" s="12">
        <v>1</v>
      </c>
      <c r="F37" s="8">
        <v>2.5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89</v>
      </c>
      <c r="C38" s="12">
        <v>1</v>
      </c>
      <c r="D38" s="8">
        <v>1.41</v>
      </c>
      <c r="E38" s="12">
        <v>0</v>
      </c>
      <c r="F38" s="8">
        <v>0</v>
      </c>
      <c r="G38" s="12">
        <v>1</v>
      </c>
      <c r="H38" s="8">
        <v>3.7</v>
      </c>
      <c r="I38" s="12">
        <v>0</v>
      </c>
    </row>
    <row r="39" spans="2:9" ht="15" customHeight="1" x14ac:dyDescent="0.2">
      <c r="B39" t="s">
        <v>107</v>
      </c>
      <c r="C39" s="12">
        <v>1</v>
      </c>
      <c r="D39" s="8">
        <v>1.41</v>
      </c>
      <c r="E39" s="12">
        <v>1</v>
      </c>
      <c r="F39" s="8">
        <v>2.5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108</v>
      </c>
      <c r="C40" s="12">
        <v>1</v>
      </c>
      <c r="D40" s="8">
        <v>1.41</v>
      </c>
      <c r="E40" s="12">
        <v>0</v>
      </c>
      <c r="F40" s="8">
        <v>0</v>
      </c>
      <c r="G40" s="12">
        <v>1</v>
      </c>
      <c r="H40" s="8">
        <v>3.7</v>
      </c>
      <c r="I40" s="12">
        <v>0</v>
      </c>
    </row>
    <row r="41" spans="2:9" ht="15" customHeight="1" x14ac:dyDescent="0.2">
      <c r="B41" t="s">
        <v>92</v>
      </c>
      <c r="C41" s="12">
        <v>1</v>
      </c>
      <c r="D41" s="8">
        <v>1.41</v>
      </c>
      <c r="E41" s="12">
        <v>0</v>
      </c>
      <c r="F41" s="8">
        <v>0</v>
      </c>
      <c r="G41" s="12">
        <v>1</v>
      </c>
      <c r="H41" s="8">
        <v>3.7</v>
      </c>
      <c r="I41" s="12">
        <v>0</v>
      </c>
    </row>
    <row r="42" spans="2:9" ht="15" customHeight="1" x14ac:dyDescent="0.2">
      <c r="B42" t="s">
        <v>109</v>
      </c>
      <c r="C42" s="12">
        <v>1</v>
      </c>
      <c r="D42" s="8">
        <v>1.41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79</v>
      </c>
      <c r="C43" s="12">
        <v>1</v>
      </c>
      <c r="D43" s="8">
        <v>1.41</v>
      </c>
      <c r="E43" s="12">
        <v>0</v>
      </c>
      <c r="F43" s="8">
        <v>0</v>
      </c>
      <c r="G43" s="12">
        <v>1</v>
      </c>
      <c r="H43" s="8">
        <v>3.7</v>
      </c>
      <c r="I43" s="12">
        <v>0</v>
      </c>
    </row>
    <row r="44" spans="2:9" ht="15" customHeight="1" x14ac:dyDescent="0.2">
      <c r="B44" t="s">
        <v>65</v>
      </c>
      <c r="C44" s="12">
        <v>1</v>
      </c>
      <c r="D44" s="8">
        <v>1.41</v>
      </c>
      <c r="E44" s="12">
        <v>1</v>
      </c>
      <c r="F44" s="8">
        <v>2.5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69</v>
      </c>
      <c r="C45" s="12">
        <v>1</v>
      </c>
      <c r="D45" s="8">
        <v>1.41</v>
      </c>
      <c r="E45" s="12">
        <v>0</v>
      </c>
      <c r="F45" s="8">
        <v>0</v>
      </c>
      <c r="G45" s="12">
        <v>1</v>
      </c>
      <c r="H45" s="8">
        <v>3.7</v>
      </c>
      <c r="I45" s="12">
        <v>0</v>
      </c>
    </row>
    <row r="46" spans="2:9" ht="15" customHeight="1" x14ac:dyDescent="0.2">
      <c r="B46" t="s">
        <v>81</v>
      </c>
      <c r="C46" s="12">
        <v>1</v>
      </c>
      <c r="D46" s="8">
        <v>1.41</v>
      </c>
      <c r="E46" s="12">
        <v>1</v>
      </c>
      <c r="F46" s="8">
        <v>2.5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72</v>
      </c>
      <c r="C47" s="12">
        <v>1</v>
      </c>
      <c r="D47" s="8">
        <v>1.41</v>
      </c>
      <c r="E47" s="12">
        <v>1</v>
      </c>
      <c r="F47" s="8">
        <v>2.5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74</v>
      </c>
      <c r="C48" s="12">
        <v>1</v>
      </c>
      <c r="D48" s="8">
        <v>1.41</v>
      </c>
      <c r="E48" s="12">
        <v>1</v>
      </c>
      <c r="F48" s="8">
        <v>2.5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94</v>
      </c>
      <c r="C49" s="12">
        <v>1</v>
      </c>
      <c r="D49" s="8">
        <v>1.41</v>
      </c>
      <c r="E49" s="12">
        <v>0</v>
      </c>
      <c r="F49" s="8">
        <v>0</v>
      </c>
      <c r="G49" s="12">
        <v>1</v>
      </c>
      <c r="H49" s="8">
        <v>3.7</v>
      </c>
      <c r="I49" s="12">
        <v>0</v>
      </c>
    </row>
    <row r="50" spans="2:9" ht="15" customHeight="1" x14ac:dyDescent="0.2">
      <c r="B50" t="s">
        <v>76</v>
      </c>
      <c r="C50" s="12">
        <v>1</v>
      </c>
      <c r="D50" s="8">
        <v>1.41</v>
      </c>
      <c r="E50" s="12">
        <v>1</v>
      </c>
      <c r="F50" s="8">
        <v>2.5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103</v>
      </c>
      <c r="C51" s="12">
        <v>1</v>
      </c>
      <c r="D51" s="8">
        <v>1.41</v>
      </c>
      <c r="E51" s="12">
        <v>0</v>
      </c>
      <c r="F51" s="8">
        <v>0</v>
      </c>
      <c r="G51" s="12">
        <v>1</v>
      </c>
      <c r="H51" s="8">
        <v>3.7</v>
      </c>
      <c r="I51" s="12">
        <v>0</v>
      </c>
    </row>
    <row r="52" spans="2:9" ht="15" customHeight="1" x14ac:dyDescent="0.2">
      <c r="B52" t="s">
        <v>82</v>
      </c>
      <c r="C52" s="12">
        <v>1</v>
      </c>
      <c r="D52" s="8">
        <v>1.41</v>
      </c>
      <c r="E52" s="12">
        <v>0</v>
      </c>
      <c r="F52" s="8">
        <v>0</v>
      </c>
      <c r="G52" s="12">
        <v>1</v>
      </c>
      <c r="H52" s="8">
        <v>3.7</v>
      </c>
      <c r="I52" s="12">
        <v>0</v>
      </c>
    </row>
    <row r="55" spans="2:9" ht="33" customHeight="1" x14ac:dyDescent="0.2">
      <c r="B55" t="s">
        <v>219</v>
      </c>
      <c r="C55" s="10" t="s">
        <v>50</v>
      </c>
      <c r="D55" s="10" t="s">
        <v>51</v>
      </c>
      <c r="E55" s="10" t="s">
        <v>52</v>
      </c>
      <c r="F55" s="10" t="s">
        <v>53</v>
      </c>
      <c r="G55" s="10" t="s">
        <v>54</v>
      </c>
      <c r="H55" s="10" t="s">
        <v>55</v>
      </c>
      <c r="I55" s="10" t="s">
        <v>56</v>
      </c>
    </row>
    <row r="56" spans="2:9" ht="15" customHeight="1" x14ac:dyDescent="0.2">
      <c r="B56" t="s">
        <v>116</v>
      </c>
      <c r="C56" s="12">
        <v>4</v>
      </c>
      <c r="D56" s="8">
        <v>5.63</v>
      </c>
      <c r="E56" s="12">
        <v>2</v>
      </c>
      <c r="F56" s="8">
        <v>5</v>
      </c>
      <c r="G56" s="12">
        <v>2</v>
      </c>
      <c r="H56" s="8">
        <v>7.41</v>
      </c>
      <c r="I56" s="12">
        <v>0</v>
      </c>
    </row>
    <row r="57" spans="2:9" ht="15" customHeight="1" x14ac:dyDescent="0.2">
      <c r="B57" t="s">
        <v>131</v>
      </c>
      <c r="C57" s="12">
        <v>4</v>
      </c>
      <c r="D57" s="8">
        <v>5.63</v>
      </c>
      <c r="E57" s="12">
        <v>4</v>
      </c>
      <c r="F57" s="8">
        <v>10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119</v>
      </c>
      <c r="C58" s="12">
        <v>3</v>
      </c>
      <c r="D58" s="8">
        <v>4.2300000000000004</v>
      </c>
      <c r="E58" s="12">
        <v>3</v>
      </c>
      <c r="F58" s="8">
        <v>7.5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121</v>
      </c>
      <c r="C59" s="12">
        <v>3</v>
      </c>
      <c r="D59" s="8">
        <v>4.2300000000000004</v>
      </c>
      <c r="E59" s="12">
        <v>1</v>
      </c>
      <c r="F59" s="8">
        <v>2.5</v>
      </c>
      <c r="G59" s="12">
        <v>2</v>
      </c>
      <c r="H59" s="8">
        <v>7.41</v>
      </c>
      <c r="I59" s="12">
        <v>0</v>
      </c>
    </row>
    <row r="60" spans="2:9" ht="15" customHeight="1" x14ac:dyDescent="0.2">
      <c r="B60" t="s">
        <v>127</v>
      </c>
      <c r="C60" s="12">
        <v>3</v>
      </c>
      <c r="D60" s="8">
        <v>4.2300000000000004</v>
      </c>
      <c r="E60" s="12">
        <v>3</v>
      </c>
      <c r="F60" s="8">
        <v>7.5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151</v>
      </c>
      <c r="C61" s="12">
        <v>3</v>
      </c>
      <c r="D61" s="8">
        <v>4.2300000000000004</v>
      </c>
      <c r="E61" s="12">
        <v>0</v>
      </c>
      <c r="F61" s="8">
        <v>0</v>
      </c>
      <c r="G61" s="12">
        <v>2</v>
      </c>
      <c r="H61" s="8">
        <v>7.41</v>
      </c>
      <c r="I61" s="12">
        <v>0</v>
      </c>
    </row>
    <row r="62" spans="2:9" ht="15" customHeight="1" x14ac:dyDescent="0.2">
      <c r="B62" t="s">
        <v>137</v>
      </c>
      <c r="C62" s="12">
        <v>3</v>
      </c>
      <c r="D62" s="8">
        <v>4.2300000000000004</v>
      </c>
      <c r="E62" s="12">
        <v>0</v>
      </c>
      <c r="F62" s="8">
        <v>0</v>
      </c>
      <c r="G62" s="12">
        <v>2</v>
      </c>
      <c r="H62" s="8">
        <v>7.41</v>
      </c>
      <c r="I62" s="12">
        <v>0</v>
      </c>
    </row>
    <row r="63" spans="2:9" ht="15" customHeight="1" x14ac:dyDescent="0.2">
      <c r="B63" t="s">
        <v>117</v>
      </c>
      <c r="C63" s="12">
        <v>2</v>
      </c>
      <c r="D63" s="8">
        <v>2.82</v>
      </c>
      <c r="E63" s="12">
        <v>2</v>
      </c>
      <c r="F63" s="8">
        <v>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187</v>
      </c>
      <c r="C64" s="12">
        <v>2</v>
      </c>
      <c r="D64" s="8">
        <v>2.82</v>
      </c>
      <c r="E64" s="12">
        <v>0</v>
      </c>
      <c r="F64" s="8">
        <v>0</v>
      </c>
      <c r="G64" s="12">
        <v>2</v>
      </c>
      <c r="H64" s="8">
        <v>7.41</v>
      </c>
      <c r="I64" s="12">
        <v>0</v>
      </c>
    </row>
    <row r="65" spans="2:9" ht="15" customHeight="1" x14ac:dyDescent="0.2">
      <c r="B65" t="s">
        <v>190</v>
      </c>
      <c r="C65" s="12">
        <v>2</v>
      </c>
      <c r="D65" s="8">
        <v>2.82</v>
      </c>
      <c r="E65" s="12">
        <v>0</v>
      </c>
      <c r="F65" s="8">
        <v>0</v>
      </c>
      <c r="G65" s="12">
        <v>2</v>
      </c>
      <c r="H65" s="8">
        <v>7.41</v>
      </c>
      <c r="I65" s="12">
        <v>0</v>
      </c>
    </row>
    <row r="66" spans="2:9" ht="15" customHeight="1" x14ac:dyDescent="0.2">
      <c r="B66" t="s">
        <v>144</v>
      </c>
      <c r="C66" s="12">
        <v>2</v>
      </c>
      <c r="D66" s="8">
        <v>2.82</v>
      </c>
      <c r="E66" s="12">
        <v>2</v>
      </c>
      <c r="F66" s="8">
        <v>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194</v>
      </c>
      <c r="C67" s="12">
        <v>2</v>
      </c>
      <c r="D67" s="8">
        <v>2.82</v>
      </c>
      <c r="E67" s="12">
        <v>0</v>
      </c>
      <c r="F67" s="8">
        <v>0</v>
      </c>
      <c r="G67" s="12">
        <v>2</v>
      </c>
      <c r="H67" s="8">
        <v>7.41</v>
      </c>
      <c r="I67" s="12">
        <v>0</v>
      </c>
    </row>
    <row r="68" spans="2:9" ht="15" customHeight="1" x14ac:dyDescent="0.2">
      <c r="B68" t="s">
        <v>150</v>
      </c>
      <c r="C68" s="12">
        <v>2</v>
      </c>
      <c r="D68" s="8">
        <v>2.82</v>
      </c>
      <c r="E68" s="12">
        <v>2</v>
      </c>
      <c r="F68" s="8">
        <v>5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145</v>
      </c>
      <c r="C69" s="12">
        <v>1</v>
      </c>
      <c r="D69" s="8">
        <v>1.41</v>
      </c>
      <c r="E69" s="12">
        <v>0</v>
      </c>
      <c r="F69" s="8">
        <v>0</v>
      </c>
      <c r="G69" s="12">
        <v>1</v>
      </c>
      <c r="H69" s="8">
        <v>3.7</v>
      </c>
      <c r="I69" s="12">
        <v>0</v>
      </c>
    </row>
    <row r="70" spans="2:9" ht="15" customHeight="1" x14ac:dyDescent="0.2">
      <c r="B70" t="s">
        <v>153</v>
      </c>
      <c r="C70" s="12">
        <v>1</v>
      </c>
      <c r="D70" s="8">
        <v>1.41</v>
      </c>
      <c r="E70" s="12">
        <v>1</v>
      </c>
      <c r="F70" s="8">
        <v>2.5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182</v>
      </c>
      <c r="C71" s="12">
        <v>1</v>
      </c>
      <c r="D71" s="8">
        <v>1.41</v>
      </c>
      <c r="E71" s="12">
        <v>1</v>
      </c>
      <c r="F71" s="8">
        <v>2.5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172</v>
      </c>
      <c r="C72" s="12">
        <v>1</v>
      </c>
      <c r="D72" s="8">
        <v>1.41</v>
      </c>
      <c r="E72" s="12">
        <v>1</v>
      </c>
      <c r="F72" s="8">
        <v>2.5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179</v>
      </c>
      <c r="C73" s="12">
        <v>1</v>
      </c>
      <c r="D73" s="8">
        <v>1.41</v>
      </c>
      <c r="E73" s="12">
        <v>1</v>
      </c>
      <c r="F73" s="8">
        <v>2.5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141</v>
      </c>
      <c r="C74" s="12">
        <v>1</v>
      </c>
      <c r="D74" s="8">
        <v>1.41</v>
      </c>
      <c r="E74" s="12">
        <v>1</v>
      </c>
      <c r="F74" s="8">
        <v>2.5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181</v>
      </c>
      <c r="C75" s="12">
        <v>1</v>
      </c>
      <c r="D75" s="8">
        <v>1.41</v>
      </c>
      <c r="E75" s="12">
        <v>1</v>
      </c>
      <c r="F75" s="8">
        <v>2.5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183</v>
      </c>
      <c r="C76" s="12">
        <v>1</v>
      </c>
      <c r="D76" s="8">
        <v>1.41</v>
      </c>
      <c r="E76" s="12">
        <v>0</v>
      </c>
      <c r="F76" s="8">
        <v>0</v>
      </c>
      <c r="G76" s="12">
        <v>1</v>
      </c>
      <c r="H76" s="8">
        <v>3.7</v>
      </c>
      <c r="I76" s="12">
        <v>0</v>
      </c>
    </row>
    <row r="77" spans="2:9" ht="15" customHeight="1" x14ac:dyDescent="0.2">
      <c r="B77" t="s">
        <v>184</v>
      </c>
      <c r="C77" s="12">
        <v>1</v>
      </c>
      <c r="D77" s="8">
        <v>1.41</v>
      </c>
      <c r="E77" s="12">
        <v>0</v>
      </c>
      <c r="F77" s="8">
        <v>0</v>
      </c>
      <c r="G77" s="12">
        <v>1</v>
      </c>
      <c r="H77" s="8">
        <v>3.7</v>
      </c>
      <c r="I77" s="12">
        <v>0</v>
      </c>
    </row>
    <row r="78" spans="2:9" ht="15" customHeight="1" x14ac:dyDescent="0.2">
      <c r="B78" t="s">
        <v>185</v>
      </c>
      <c r="C78" s="12">
        <v>1</v>
      </c>
      <c r="D78" s="8">
        <v>1.41</v>
      </c>
      <c r="E78" s="12">
        <v>0</v>
      </c>
      <c r="F78" s="8">
        <v>0</v>
      </c>
      <c r="G78" s="12">
        <v>1</v>
      </c>
      <c r="H78" s="8">
        <v>3.7</v>
      </c>
      <c r="I78" s="12">
        <v>0</v>
      </c>
    </row>
    <row r="79" spans="2:9" ht="15" customHeight="1" x14ac:dyDescent="0.2">
      <c r="B79" t="s">
        <v>186</v>
      </c>
      <c r="C79" s="12">
        <v>1</v>
      </c>
      <c r="D79" s="8">
        <v>1.41</v>
      </c>
      <c r="E79" s="12">
        <v>1</v>
      </c>
      <c r="F79" s="8">
        <v>2.5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188</v>
      </c>
      <c r="C80" s="12">
        <v>1</v>
      </c>
      <c r="D80" s="8">
        <v>1.41</v>
      </c>
      <c r="E80" s="12">
        <v>0</v>
      </c>
      <c r="F80" s="8">
        <v>0</v>
      </c>
      <c r="G80" s="12">
        <v>1</v>
      </c>
      <c r="H80" s="8">
        <v>3.7</v>
      </c>
      <c r="I80" s="12">
        <v>0</v>
      </c>
    </row>
    <row r="81" spans="2:9" ht="15" customHeight="1" x14ac:dyDescent="0.2">
      <c r="B81" t="s">
        <v>156</v>
      </c>
      <c r="C81" s="12">
        <v>1</v>
      </c>
      <c r="D81" s="8">
        <v>1.41</v>
      </c>
      <c r="E81" s="12">
        <v>0</v>
      </c>
      <c r="F81" s="8">
        <v>0</v>
      </c>
      <c r="G81" s="12">
        <v>1</v>
      </c>
      <c r="H81" s="8">
        <v>3.7</v>
      </c>
      <c r="I81" s="12">
        <v>0</v>
      </c>
    </row>
    <row r="82" spans="2:9" ht="15" customHeight="1" x14ac:dyDescent="0.2">
      <c r="B82" t="s">
        <v>189</v>
      </c>
      <c r="C82" s="12">
        <v>1</v>
      </c>
      <c r="D82" s="8">
        <v>1.41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191</v>
      </c>
      <c r="C83" s="12">
        <v>1</v>
      </c>
      <c r="D83" s="8">
        <v>1.41</v>
      </c>
      <c r="E83" s="12">
        <v>0</v>
      </c>
      <c r="F83" s="8">
        <v>0</v>
      </c>
      <c r="G83" s="12">
        <v>1</v>
      </c>
      <c r="H83" s="8">
        <v>3.7</v>
      </c>
      <c r="I83" s="12">
        <v>0</v>
      </c>
    </row>
    <row r="84" spans="2:9" ht="15" customHeight="1" x14ac:dyDescent="0.2">
      <c r="B84" t="s">
        <v>162</v>
      </c>
      <c r="C84" s="12">
        <v>1</v>
      </c>
      <c r="D84" s="8">
        <v>1.41</v>
      </c>
      <c r="E84" s="12">
        <v>1</v>
      </c>
      <c r="F84" s="8">
        <v>2.5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192</v>
      </c>
      <c r="C85" s="12">
        <v>1</v>
      </c>
      <c r="D85" s="8">
        <v>1.41</v>
      </c>
      <c r="E85" s="12">
        <v>1</v>
      </c>
      <c r="F85" s="8">
        <v>2.5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174</v>
      </c>
      <c r="C86" s="12">
        <v>1</v>
      </c>
      <c r="D86" s="8">
        <v>1.41</v>
      </c>
      <c r="E86" s="12">
        <v>1</v>
      </c>
      <c r="F86" s="8">
        <v>2.5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118</v>
      </c>
      <c r="C87" s="12">
        <v>1</v>
      </c>
      <c r="D87" s="8">
        <v>1.41</v>
      </c>
      <c r="E87" s="12">
        <v>0</v>
      </c>
      <c r="F87" s="8">
        <v>0</v>
      </c>
      <c r="G87" s="12">
        <v>1</v>
      </c>
      <c r="H87" s="8">
        <v>3.7</v>
      </c>
      <c r="I87" s="12">
        <v>0</v>
      </c>
    </row>
    <row r="88" spans="2:9" ht="15" customHeight="1" x14ac:dyDescent="0.2">
      <c r="B88" t="s">
        <v>139</v>
      </c>
      <c r="C88" s="12">
        <v>1</v>
      </c>
      <c r="D88" s="8">
        <v>1.41</v>
      </c>
      <c r="E88" s="12">
        <v>1</v>
      </c>
      <c r="F88" s="8">
        <v>2.5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140</v>
      </c>
      <c r="C89" s="12">
        <v>1</v>
      </c>
      <c r="D89" s="8">
        <v>1.41</v>
      </c>
      <c r="E89" s="12">
        <v>0</v>
      </c>
      <c r="F89" s="8">
        <v>0</v>
      </c>
      <c r="G89" s="12">
        <v>1</v>
      </c>
      <c r="H89" s="8">
        <v>3.7</v>
      </c>
      <c r="I89" s="12">
        <v>0</v>
      </c>
    </row>
    <row r="90" spans="2:9" ht="15" customHeight="1" x14ac:dyDescent="0.2">
      <c r="B90" t="s">
        <v>193</v>
      </c>
      <c r="C90" s="12">
        <v>1</v>
      </c>
      <c r="D90" s="8">
        <v>1.41</v>
      </c>
      <c r="E90" s="12">
        <v>1</v>
      </c>
      <c r="F90" s="8">
        <v>2.5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125</v>
      </c>
      <c r="C91" s="12">
        <v>1</v>
      </c>
      <c r="D91" s="8">
        <v>1.41</v>
      </c>
      <c r="E91" s="12">
        <v>0</v>
      </c>
      <c r="F91" s="8">
        <v>0</v>
      </c>
      <c r="G91" s="12">
        <v>1</v>
      </c>
      <c r="H91" s="8">
        <v>3.7</v>
      </c>
      <c r="I91" s="12">
        <v>0</v>
      </c>
    </row>
    <row r="92" spans="2:9" ht="15" customHeight="1" x14ac:dyDescent="0.2">
      <c r="B92" t="s">
        <v>149</v>
      </c>
      <c r="C92" s="12">
        <v>1</v>
      </c>
      <c r="D92" s="8">
        <v>1.41</v>
      </c>
      <c r="E92" s="12">
        <v>1</v>
      </c>
      <c r="F92" s="8">
        <v>2.5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126</v>
      </c>
      <c r="C93" s="12">
        <v>1</v>
      </c>
      <c r="D93" s="8">
        <v>1.41</v>
      </c>
      <c r="E93" s="12">
        <v>1</v>
      </c>
      <c r="F93" s="8">
        <v>2.5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161</v>
      </c>
      <c r="C94" s="12">
        <v>1</v>
      </c>
      <c r="D94" s="8">
        <v>1.41</v>
      </c>
      <c r="E94" s="12">
        <v>1</v>
      </c>
      <c r="F94" s="8">
        <v>2.5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130</v>
      </c>
      <c r="C95" s="12">
        <v>1</v>
      </c>
      <c r="D95" s="8">
        <v>1.41</v>
      </c>
      <c r="E95" s="12">
        <v>1</v>
      </c>
      <c r="F95" s="8">
        <v>2.5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132</v>
      </c>
      <c r="C96" s="12">
        <v>1</v>
      </c>
      <c r="D96" s="8">
        <v>1.41</v>
      </c>
      <c r="E96" s="12">
        <v>1</v>
      </c>
      <c r="F96" s="8">
        <v>2.5</v>
      </c>
      <c r="G96" s="12">
        <v>0</v>
      </c>
      <c r="H96" s="8">
        <v>0</v>
      </c>
      <c r="I96" s="12">
        <v>0</v>
      </c>
    </row>
    <row r="97" spans="2:9" ht="15" customHeight="1" x14ac:dyDescent="0.2">
      <c r="B97" t="s">
        <v>195</v>
      </c>
      <c r="C97" s="12">
        <v>1</v>
      </c>
      <c r="D97" s="8">
        <v>1.41</v>
      </c>
      <c r="E97" s="12">
        <v>1</v>
      </c>
      <c r="F97" s="8">
        <v>2.5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163</v>
      </c>
      <c r="C98" s="12">
        <v>1</v>
      </c>
      <c r="D98" s="8">
        <v>1.41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2">
      <c r="B99" t="s">
        <v>133</v>
      </c>
      <c r="C99" s="12">
        <v>1</v>
      </c>
      <c r="D99" s="8">
        <v>1.41</v>
      </c>
      <c r="E99" s="12">
        <v>1</v>
      </c>
      <c r="F99" s="8">
        <v>2.5</v>
      </c>
      <c r="G99" s="12">
        <v>0</v>
      </c>
      <c r="H99" s="8">
        <v>0</v>
      </c>
      <c r="I99" s="12">
        <v>0</v>
      </c>
    </row>
    <row r="100" spans="2:9" ht="15" customHeight="1" x14ac:dyDescent="0.2">
      <c r="B100" t="s">
        <v>134</v>
      </c>
      <c r="C100" s="12">
        <v>1</v>
      </c>
      <c r="D100" s="8">
        <v>1.41</v>
      </c>
      <c r="E100" s="12">
        <v>1</v>
      </c>
      <c r="F100" s="8">
        <v>2.5</v>
      </c>
      <c r="G100" s="12">
        <v>0</v>
      </c>
      <c r="H100" s="8">
        <v>0</v>
      </c>
      <c r="I100" s="12">
        <v>0</v>
      </c>
    </row>
    <row r="101" spans="2:9" ht="15" customHeight="1" x14ac:dyDescent="0.2">
      <c r="B101" t="s">
        <v>196</v>
      </c>
      <c r="C101" s="12">
        <v>1</v>
      </c>
      <c r="D101" s="8">
        <v>1.41</v>
      </c>
      <c r="E101" s="12">
        <v>0</v>
      </c>
      <c r="F101" s="8">
        <v>0</v>
      </c>
      <c r="G101" s="12">
        <v>1</v>
      </c>
      <c r="H101" s="8">
        <v>3.7</v>
      </c>
      <c r="I101" s="12">
        <v>0</v>
      </c>
    </row>
    <row r="102" spans="2:9" ht="15" customHeight="1" x14ac:dyDescent="0.2">
      <c r="B102" t="s">
        <v>143</v>
      </c>
      <c r="C102" s="12">
        <v>1</v>
      </c>
      <c r="D102" s="8">
        <v>1.41</v>
      </c>
      <c r="E102" s="12">
        <v>1</v>
      </c>
      <c r="F102" s="8">
        <v>2.5</v>
      </c>
      <c r="G102" s="12">
        <v>0</v>
      </c>
      <c r="H102" s="8">
        <v>0</v>
      </c>
      <c r="I102" s="12">
        <v>0</v>
      </c>
    </row>
    <row r="103" spans="2:9" ht="15" customHeight="1" x14ac:dyDescent="0.2">
      <c r="B103" t="s">
        <v>197</v>
      </c>
      <c r="C103" s="12">
        <v>1</v>
      </c>
      <c r="D103" s="8">
        <v>1.41</v>
      </c>
      <c r="E103" s="12">
        <v>0</v>
      </c>
      <c r="F103" s="8">
        <v>0</v>
      </c>
      <c r="G103" s="12">
        <v>1</v>
      </c>
      <c r="H103" s="8">
        <v>3.7</v>
      </c>
      <c r="I103" s="12">
        <v>0</v>
      </c>
    </row>
    <row r="104" spans="2:9" ht="15" customHeight="1" x14ac:dyDescent="0.2">
      <c r="B104" t="s">
        <v>198</v>
      </c>
      <c r="C104" s="12">
        <v>1</v>
      </c>
      <c r="D104" s="8">
        <v>1.41</v>
      </c>
      <c r="E104" s="12">
        <v>0</v>
      </c>
      <c r="F104" s="8">
        <v>0</v>
      </c>
      <c r="G104" s="12">
        <v>1</v>
      </c>
      <c r="H104" s="8">
        <v>3.7</v>
      </c>
      <c r="I104" s="12">
        <v>0</v>
      </c>
    </row>
    <row r="106" spans="2:9" ht="15" customHeight="1" x14ac:dyDescent="0.2">
      <c r="B106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F79C4-ABAD-453C-8730-96D7C13D4449}">
  <sheetPr>
    <pageSetUpPr fitToPage="1"/>
  </sheetPr>
  <dimension ref="B2:I10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248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11</v>
      </c>
      <c r="D6" s="8">
        <v>13.75</v>
      </c>
      <c r="E6" s="12">
        <v>11</v>
      </c>
      <c r="F6" s="8">
        <v>16.920000000000002</v>
      </c>
      <c r="G6" s="12">
        <v>0</v>
      </c>
      <c r="H6" s="8">
        <v>0</v>
      </c>
      <c r="I6" s="12">
        <v>0</v>
      </c>
    </row>
    <row r="7" spans="2:9" ht="15" customHeight="1" x14ac:dyDescent="0.2">
      <c r="B7" t="s">
        <v>36</v>
      </c>
      <c r="C7" s="12">
        <v>5</v>
      </c>
      <c r="D7" s="8">
        <v>6.25</v>
      </c>
      <c r="E7" s="12">
        <v>4</v>
      </c>
      <c r="F7" s="8">
        <v>6.15</v>
      </c>
      <c r="G7" s="12">
        <v>1</v>
      </c>
      <c r="H7" s="8">
        <v>10</v>
      </c>
      <c r="I7" s="12">
        <v>0</v>
      </c>
    </row>
    <row r="8" spans="2:9" ht="15" customHeight="1" x14ac:dyDescent="0.2">
      <c r="B8" t="s">
        <v>37</v>
      </c>
      <c r="C8" s="12">
        <v>2</v>
      </c>
      <c r="D8" s="8">
        <v>2.5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39</v>
      </c>
      <c r="C10" s="12">
        <v>1</v>
      </c>
      <c r="D10" s="8">
        <v>1.25</v>
      </c>
      <c r="E10" s="12">
        <v>0</v>
      </c>
      <c r="F10" s="8">
        <v>0</v>
      </c>
      <c r="G10" s="12">
        <v>1</v>
      </c>
      <c r="H10" s="8">
        <v>10</v>
      </c>
      <c r="I10" s="12">
        <v>0</v>
      </c>
    </row>
    <row r="11" spans="2:9" ht="15" customHeight="1" x14ac:dyDescent="0.2">
      <c r="B11" t="s">
        <v>40</v>
      </c>
      <c r="C11" s="12">
        <v>21</v>
      </c>
      <c r="D11" s="8">
        <v>26.25</v>
      </c>
      <c r="E11" s="12">
        <v>18</v>
      </c>
      <c r="F11" s="8">
        <v>27.69</v>
      </c>
      <c r="G11" s="12">
        <v>3</v>
      </c>
      <c r="H11" s="8">
        <v>30</v>
      </c>
      <c r="I11" s="12">
        <v>0</v>
      </c>
    </row>
    <row r="12" spans="2:9" ht="15" customHeight="1" x14ac:dyDescent="0.2">
      <c r="B12" t="s">
        <v>41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42</v>
      </c>
      <c r="C13" s="12">
        <v>4</v>
      </c>
      <c r="D13" s="8">
        <v>5</v>
      </c>
      <c r="E13" s="12">
        <v>4</v>
      </c>
      <c r="F13" s="8">
        <v>6.15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43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44</v>
      </c>
      <c r="C15" s="12">
        <v>9</v>
      </c>
      <c r="D15" s="8">
        <v>11.25</v>
      </c>
      <c r="E15" s="12">
        <v>8</v>
      </c>
      <c r="F15" s="8">
        <v>12.31</v>
      </c>
      <c r="G15" s="12">
        <v>1</v>
      </c>
      <c r="H15" s="8">
        <v>10</v>
      </c>
      <c r="I15" s="12">
        <v>0</v>
      </c>
    </row>
    <row r="16" spans="2:9" ht="15" customHeight="1" x14ac:dyDescent="0.2">
      <c r="B16" t="s">
        <v>45</v>
      </c>
      <c r="C16" s="12">
        <v>18</v>
      </c>
      <c r="D16" s="8">
        <v>22.5</v>
      </c>
      <c r="E16" s="12">
        <v>17</v>
      </c>
      <c r="F16" s="8">
        <v>26.15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46</v>
      </c>
      <c r="C17" s="12">
        <v>1</v>
      </c>
      <c r="D17" s="8">
        <v>1.25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47</v>
      </c>
      <c r="C18" s="12">
        <v>4</v>
      </c>
      <c r="D18" s="8">
        <v>5</v>
      </c>
      <c r="E18" s="12">
        <v>0</v>
      </c>
      <c r="F18" s="8">
        <v>0</v>
      </c>
      <c r="G18" s="12">
        <v>3</v>
      </c>
      <c r="H18" s="8">
        <v>30</v>
      </c>
      <c r="I18" s="12">
        <v>0</v>
      </c>
    </row>
    <row r="19" spans="2:9" ht="15" customHeight="1" x14ac:dyDescent="0.2">
      <c r="B19" t="s">
        <v>48</v>
      </c>
      <c r="C19" s="12">
        <v>4</v>
      </c>
      <c r="D19" s="8">
        <v>5</v>
      </c>
      <c r="E19" s="12">
        <v>3</v>
      </c>
      <c r="F19" s="8">
        <v>4.62</v>
      </c>
      <c r="G19" s="12">
        <v>1</v>
      </c>
      <c r="H19" s="8">
        <v>10</v>
      </c>
      <c r="I19" s="12">
        <v>0</v>
      </c>
    </row>
    <row r="20" spans="2:9" ht="15" customHeight="1" x14ac:dyDescent="0.2">
      <c r="B20" s="9" t="s">
        <v>217</v>
      </c>
      <c r="C20" s="12">
        <f>SUM(LTBL_03485[総数／事業所数])</f>
        <v>80</v>
      </c>
      <c r="E20" s="12">
        <f>SUBTOTAL(109,LTBL_03485[個人／事業所数])</f>
        <v>65</v>
      </c>
      <c r="G20" s="12">
        <f>SUBTOTAL(109,LTBL_03485[法人／事業所数])</f>
        <v>10</v>
      </c>
      <c r="I20" s="12">
        <f>SUBTOTAL(109,LTBL_03485[法人以外の団体／事業所数])</f>
        <v>0</v>
      </c>
    </row>
    <row r="21" spans="2:9" ht="15" customHeight="1" x14ac:dyDescent="0.2">
      <c r="E21" s="11">
        <f>LTBL_03485[[#Totals],[個人／事業所数]]/LTBL_03485[[#Totals],[総数／事業所数]]</f>
        <v>0.8125</v>
      </c>
      <c r="G21" s="11">
        <f>LTBL_03485[[#Totals],[法人／事業所数]]/LTBL_03485[[#Totals],[総数／事業所数]]</f>
        <v>0.125</v>
      </c>
      <c r="I21" s="11">
        <f>LTBL_03485[[#Totals],[法人以外の団体／事業所数]]/LTBL_03485[[#Totals],[総数／事業所数]]</f>
        <v>0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16</v>
      </c>
      <c r="D24" s="8">
        <v>20</v>
      </c>
      <c r="E24" s="12">
        <v>16</v>
      </c>
      <c r="F24" s="8">
        <v>24.62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64</v>
      </c>
      <c r="C25" s="12">
        <v>9</v>
      </c>
      <c r="D25" s="8">
        <v>11.25</v>
      </c>
      <c r="E25" s="12">
        <v>9</v>
      </c>
      <c r="F25" s="8">
        <v>13.85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70</v>
      </c>
      <c r="C26" s="12">
        <v>9</v>
      </c>
      <c r="D26" s="8">
        <v>11.25</v>
      </c>
      <c r="E26" s="12">
        <v>8</v>
      </c>
      <c r="F26" s="8">
        <v>12.31</v>
      </c>
      <c r="G26" s="12">
        <v>1</v>
      </c>
      <c r="H26" s="8">
        <v>10</v>
      </c>
      <c r="I26" s="12">
        <v>0</v>
      </c>
    </row>
    <row r="27" spans="2:9" ht="15" customHeight="1" x14ac:dyDescent="0.2">
      <c r="B27" t="s">
        <v>57</v>
      </c>
      <c r="C27" s="12">
        <v>6</v>
      </c>
      <c r="D27" s="8">
        <v>7.5</v>
      </c>
      <c r="E27" s="12">
        <v>6</v>
      </c>
      <c r="F27" s="8">
        <v>9.23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66</v>
      </c>
      <c r="C28" s="12">
        <v>6</v>
      </c>
      <c r="D28" s="8">
        <v>7.5</v>
      </c>
      <c r="E28" s="12">
        <v>5</v>
      </c>
      <c r="F28" s="8">
        <v>7.69</v>
      </c>
      <c r="G28" s="12">
        <v>1</v>
      </c>
      <c r="H28" s="8">
        <v>10</v>
      </c>
      <c r="I28" s="12">
        <v>0</v>
      </c>
    </row>
    <row r="29" spans="2:9" ht="15" customHeight="1" x14ac:dyDescent="0.2">
      <c r="B29" t="s">
        <v>58</v>
      </c>
      <c r="C29" s="12">
        <v>4</v>
      </c>
      <c r="D29" s="8">
        <v>5</v>
      </c>
      <c r="E29" s="12">
        <v>4</v>
      </c>
      <c r="F29" s="8">
        <v>6.15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67</v>
      </c>
      <c r="C30" s="12">
        <v>4</v>
      </c>
      <c r="D30" s="8">
        <v>5</v>
      </c>
      <c r="E30" s="12">
        <v>4</v>
      </c>
      <c r="F30" s="8">
        <v>6.15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75</v>
      </c>
      <c r="C31" s="12">
        <v>4</v>
      </c>
      <c r="D31" s="8">
        <v>5</v>
      </c>
      <c r="E31" s="12">
        <v>0</v>
      </c>
      <c r="F31" s="8">
        <v>0</v>
      </c>
      <c r="G31" s="12">
        <v>3</v>
      </c>
      <c r="H31" s="8">
        <v>30</v>
      </c>
      <c r="I31" s="12">
        <v>0</v>
      </c>
    </row>
    <row r="32" spans="2:9" ht="15" customHeight="1" x14ac:dyDescent="0.2">
      <c r="B32" t="s">
        <v>109</v>
      </c>
      <c r="C32" s="12">
        <v>2</v>
      </c>
      <c r="D32" s="8">
        <v>2.5</v>
      </c>
      <c r="E32" s="12">
        <v>0</v>
      </c>
      <c r="F32" s="8">
        <v>0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86</v>
      </c>
      <c r="C33" s="12">
        <v>2</v>
      </c>
      <c r="D33" s="8">
        <v>2.5</v>
      </c>
      <c r="E33" s="12">
        <v>2</v>
      </c>
      <c r="F33" s="8">
        <v>3.08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76</v>
      </c>
      <c r="C34" s="12">
        <v>2</v>
      </c>
      <c r="D34" s="8">
        <v>2.5</v>
      </c>
      <c r="E34" s="12">
        <v>2</v>
      </c>
      <c r="F34" s="8">
        <v>3.08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59</v>
      </c>
      <c r="C35" s="12">
        <v>1</v>
      </c>
      <c r="D35" s="8">
        <v>1.25</v>
      </c>
      <c r="E35" s="12">
        <v>1</v>
      </c>
      <c r="F35" s="8">
        <v>1.54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60</v>
      </c>
      <c r="C36" s="12">
        <v>1</v>
      </c>
      <c r="D36" s="8">
        <v>1.25</v>
      </c>
      <c r="E36" s="12">
        <v>0</v>
      </c>
      <c r="F36" s="8">
        <v>0</v>
      </c>
      <c r="G36" s="12">
        <v>1</v>
      </c>
      <c r="H36" s="8">
        <v>10</v>
      </c>
      <c r="I36" s="12">
        <v>0</v>
      </c>
    </row>
    <row r="37" spans="2:9" ht="15" customHeight="1" x14ac:dyDescent="0.2">
      <c r="B37" t="s">
        <v>95</v>
      </c>
      <c r="C37" s="12">
        <v>1</v>
      </c>
      <c r="D37" s="8">
        <v>1.25</v>
      </c>
      <c r="E37" s="12">
        <v>1</v>
      </c>
      <c r="F37" s="8">
        <v>1.54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89</v>
      </c>
      <c r="C38" s="12">
        <v>1</v>
      </c>
      <c r="D38" s="8">
        <v>1.25</v>
      </c>
      <c r="E38" s="12">
        <v>1</v>
      </c>
      <c r="F38" s="8">
        <v>1.54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91</v>
      </c>
      <c r="C39" s="12">
        <v>1</v>
      </c>
      <c r="D39" s="8">
        <v>1.25</v>
      </c>
      <c r="E39" s="12">
        <v>1</v>
      </c>
      <c r="F39" s="8">
        <v>1.54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105</v>
      </c>
      <c r="C40" s="12">
        <v>1</v>
      </c>
      <c r="D40" s="8">
        <v>1.25</v>
      </c>
      <c r="E40" s="12">
        <v>1</v>
      </c>
      <c r="F40" s="8">
        <v>1.54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98</v>
      </c>
      <c r="C41" s="12">
        <v>1</v>
      </c>
      <c r="D41" s="8">
        <v>1.25</v>
      </c>
      <c r="E41" s="12">
        <v>0</v>
      </c>
      <c r="F41" s="8">
        <v>0</v>
      </c>
      <c r="G41" s="12">
        <v>1</v>
      </c>
      <c r="H41" s="8">
        <v>10</v>
      </c>
      <c r="I41" s="12">
        <v>0</v>
      </c>
    </row>
    <row r="42" spans="2:9" ht="15" customHeight="1" x14ac:dyDescent="0.2">
      <c r="B42" t="s">
        <v>79</v>
      </c>
      <c r="C42" s="12">
        <v>1</v>
      </c>
      <c r="D42" s="8">
        <v>1.25</v>
      </c>
      <c r="E42" s="12">
        <v>0</v>
      </c>
      <c r="F42" s="8">
        <v>0</v>
      </c>
      <c r="G42" s="12">
        <v>1</v>
      </c>
      <c r="H42" s="8">
        <v>10</v>
      </c>
      <c r="I42" s="12">
        <v>0</v>
      </c>
    </row>
    <row r="43" spans="2:9" ht="15" customHeight="1" x14ac:dyDescent="0.2">
      <c r="B43" t="s">
        <v>61</v>
      </c>
      <c r="C43" s="12">
        <v>1</v>
      </c>
      <c r="D43" s="8">
        <v>1.25</v>
      </c>
      <c r="E43" s="12">
        <v>1</v>
      </c>
      <c r="F43" s="8">
        <v>1.54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63</v>
      </c>
      <c r="C44" s="12">
        <v>1</v>
      </c>
      <c r="D44" s="8">
        <v>1.25</v>
      </c>
      <c r="E44" s="12">
        <v>1</v>
      </c>
      <c r="F44" s="8">
        <v>1.54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65</v>
      </c>
      <c r="C45" s="12">
        <v>1</v>
      </c>
      <c r="D45" s="8">
        <v>1.25</v>
      </c>
      <c r="E45" s="12">
        <v>0</v>
      </c>
      <c r="F45" s="8">
        <v>0</v>
      </c>
      <c r="G45" s="12">
        <v>1</v>
      </c>
      <c r="H45" s="8">
        <v>10</v>
      </c>
      <c r="I45" s="12">
        <v>0</v>
      </c>
    </row>
    <row r="46" spans="2:9" ht="15" customHeight="1" x14ac:dyDescent="0.2">
      <c r="B46" t="s">
        <v>72</v>
      </c>
      <c r="C46" s="12">
        <v>1</v>
      </c>
      <c r="D46" s="8">
        <v>1.25</v>
      </c>
      <c r="E46" s="12">
        <v>1</v>
      </c>
      <c r="F46" s="8">
        <v>1.54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85</v>
      </c>
      <c r="C47" s="12">
        <v>1</v>
      </c>
      <c r="D47" s="8">
        <v>1.25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73</v>
      </c>
      <c r="C48" s="12">
        <v>1</v>
      </c>
      <c r="D48" s="8">
        <v>1.25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103</v>
      </c>
      <c r="C49" s="12">
        <v>1</v>
      </c>
      <c r="D49" s="8">
        <v>1.25</v>
      </c>
      <c r="E49" s="12">
        <v>0</v>
      </c>
      <c r="F49" s="8">
        <v>0</v>
      </c>
      <c r="G49" s="12">
        <v>1</v>
      </c>
      <c r="H49" s="8">
        <v>10</v>
      </c>
      <c r="I49" s="12">
        <v>0</v>
      </c>
    </row>
    <row r="50" spans="2:9" ht="15" customHeight="1" x14ac:dyDescent="0.2">
      <c r="B50" t="s">
        <v>110</v>
      </c>
      <c r="C50" s="12">
        <v>1</v>
      </c>
      <c r="D50" s="8">
        <v>1.25</v>
      </c>
      <c r="E50" s="12">
        <v>1</v>
      </c>
      <c r="F50" s="8">
        <v>1.54</v>
      </c>
      <c r="G50" s="12">
        <v>0</v>
      </c>
      <c r="H50" s="8">
        <v>0</v>
      </c>
      <c r="I50" s="12">
        <v>0</v>
      </c>
    </row>
    <row r="53" spans="2:9" ht="33" customHeight="1" x14ac:dyDescent="0.2">
      <c r="B53" t="s">
        <v>219</v>
      </c>
      <c r="C53" s="10" t="s">
        <v>50</v>
      </c>
      <c r="D53" s="10" t="s">
        <v>51</v>
      </c>
      <c r="E53" s="10" t="s">
        <v>52</v>
      </c>
      <c r="F53" s="10" t="s">
        <v>53</v>
      </c>
      <c r="G53" s="10" t="s">
        <v>54</v>
      </c>
      <c r="H53" s="10" t="s">
        <v>55</v>
      </c>
      <c r="I53" s="10" t="s">
        <v>56</v>
      </c>
    </row>
    <row r="54" spans="2:9" ht="15" customHeight="1" x14ac:dyDescent="0.2">
      <c r="B54" t="s">
        <v>132</v>
      </c>
      <c r="C54" s="12">
        <v>8</v>
      </c>
      <c r="D54" s="8">
        <v>10</v>
      </c>
      <c r="E54" s="12">
        <v>8</v>
      </c>
      <c r="F54" s="8">
        <v>12.31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131</v>
      </c>
      <c r="C55" s="12">
        <v>7</v>
      </c>
      <c r="D55" s="8">
        <v>8.75</v>
      </c>
      <c r="E55" s="12">
        <v>7</v>
      </c>
      <c r="F55" s="8">
        <v>10.77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116</v>
      </c>
      <c r="C56" s="12">
        <v>5</v>
      </c>
      <c r="D56" s="8">
        <v>6.25</v>
      </c>
      <c r="E56" s="12">
        <v>5</v>
      </c>
      <c r="F56" s="8">
        <v>7.69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119</v>
      </c>
      <c r="C57" s="12">
        <v>5</v>
      </c>
      <c r="D57" s="8">
        <v>6.25</v>
      </c>
      <c r="E57" s="12">
        <v>5</v>
      </c>
      <c r="F57" s="8">
        <v>7.69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126</v>
      </c>
      <c r="C58" s="12">
        <v>4</v>
      </c>
      <c r="D58" s="8">
        <v>5</v>
      </c>
      <c r="E58" s="12">
        <v>3</v>
      </c>
      <c r="F58" s="8">
        <v>4.62</v>
      </c>
      <c r="G58" s="12">
        <v>1</v>
      </c>
      <c r="H58" s="8">
        <v>10</v>
      </c>
      <c r="I58" s="12">
        <v>0</v>
      </c>
    </row>
    <row r="59" spans="2:9" ht="15" customHeight="1" x14ac:dyDescent="0.2">
      <c r="B59" t="s">
        <v>124</v>
      </c>
      <c r="C59" s="12">
        <v>3</v>
      </c>
      <c r="D59" s="8">
        <v>3.75</v>
      </c>
      <c r="E59" s="12">
        <v>3</v>
      </c>
      <c r="F59" s="8">
        <v>4.62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129</v>
      </c>
      <c r="C60" s="12">
        <v>3</v>
      </c>
      <c r="D60" s="8">
        <v>3.75</v>
      </c>
      <c r="E60" s="12">
        <v>3</v>
      </c>
      <c r="F60" s="8">
        <v>4.62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189</v>
      </c>
      <c r="C61" s="12">
        <v>2</v>
      </c>
      <c r="D61" s="8">
        <v>2.5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162</v>
      </c>
      <c r="C62" s="12">
        <v>2</v>
      </c>
      <c r="D62" s="8">
        <v>2.5</v>
      </c>
      <c r="E62" s="12">
        <v>2</v>
      </c>
      <c r="F62" s="8">
        <v>3.08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140</v>
      </c>
      <c r="C63" s="12">
        <v>2</v>
      </c>
      <c r="D63" s="8">
        <v>2.5</v>
      </c>
      <c r="E63" s="12">
        <v>1</v>
      </c>
      <c r="F63" s="8">
        <v>1.54</v>
      </c>
      <c r="G63" s="12">
        <v>1</v>
      </c>
      <c r="H63" s="8">
        <v>10</v>
      </c>
      <c r="I63" s="12">
        <v>0</v>
      </c>
    </row>
    <row r="64" spans="2:9" ht="15" customHeight="1" x14ac:dyDescent="0.2">
      <c r="B64" t="s">
        <v>158</v>
      </c>
      <c r="C64" s="12">
        <v>2</v>
      </c>
      <c r="D64" s="8">
        <v>2.5</v>
      </c>
      <c r="E64" s="12">
        <v>2</v>
      </c>
      <c r="F64" s="8">
        <v>3.08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137</v>
      </c>
      <c r="C65" s="12">
        <v>2</v>
      </c>
      <c r="D65" s="8">
        <v>2.5</v>
      </c>
      <c r="E65" s="12">
        <v>0</v>
      </c>
      <c r="F65" s="8">
        <v>0</v>
      </c>
      <c r="G65" s="12">
        <v>2</v>
      </c>
      <c r="H65" s="8">
        <v>20</v>
      </c>
      <c r="I65" s="12">
        <v>0</v>
      </c>
    </row>
    <row r="66" spans="2:9" ht="15" customHeight="1" x14ac:dyDescent="0.2">
      <c r="B66" t="s">
        <v>143</v>
      </c>
      <c r="C66" s="12">
        <v>2</v>
      </c>
      <c r="D66" s="8">
        <v>2.5</v>
      </c>
      <c r="E66" s="12">
        <v>2</v>
      </c>
      <c r="F66" s="8">
        <v>3.08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153</v>
      </c>
      <c r="C67" s="12">
        <v>1</v>
      </c>
      <c r="D67" s="8">
        <v>1.25</v>
      </c>
      <c r="E67" s="12">
        <v>1</v>
      </c>
      <c r="F67" s="8">
        <v>1.54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172</v>
      </c>
      <c r="C68" s="12">
        <v>1</v>
      </c>
      <c r="D68" s="8">
        <v>1.25</v>
      </c>
      <c r="E68" s="12">
        <v>1</v>
      </c>
      <c r="F68" s="8">
        <v>1.54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179</v>
      </c>
      <c r="C69" s="12">
        <v>1</v>
      </c>
      <c r="D69" s="8">
        <v>1.25</v>
      </c>
      <c r="E69" s="12">
        <v>1</v>
      </c>
      <c r="F69" s="8">
        <v>1.54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154</v>
      </c>
      <c r="C70" s="12">
        <v>1</v>
      </c>
      <c r="D70" s="8">
        <v>1.25</v>
      </c>
      <c r="E70" s="12">
        <v>1</v>
      </c>
      <c r="F70" s="8">
        <v>1.54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155</v>
      </c>
      <c r="C71" s="12">
        <v>1</v>
      </c>
      <c r="D71" s="8">
        <v>1.25</v>
      </c>
      <c r="E71" s="12">
        <v>1</v>
      </c>
      <c r="F71" s="8">
        <v>1.54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141</v>
      </c>
      <c r="C72" s="12">
        <v>1</v>
      </c>
      <c r="D72" s="8">
        <v>1.25</v>
      </c>
      <c r="E72" s="12">
        <v>1</v>
      </c>
      <c r="F72" s="8">
        <v>1.54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181</v>
      </c>
      <c r="C73" s="12">
        <v>1</v>
      </c>
      <c r="D73" s="8">
        <v>1.25</v>
      </c>
      <c r="E73" s="12">
        <v>0</v>
      </c>
      <c r="F73" s="8">
        <v>0</v>
      </c>
      <c r="G73" s="12">
        <v>1</v>
      </c>
      <c r="H73" s="8">
        <v>10</v>
      </c>
      <c r="I73" s="12">
        <v>0</v>
      </c>
    </row>
    <row r="74" spans="2:9" ht="15" customHeight="1" x14ac:dyDescent="0.2">
      <c r="B74" t="s">
        <v>199</v>
      </c>
      <c r="C74" s="12">
        <v>1</v>
      </c>
      <c r="D74" s="8">
        <v>1.25</v>
      </c>
      <c r="E74" s="12">
        <v>1</v>
      </c>
      <c r="F74" s="8">
        <v>1.54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177</v>
      </c>
      <c r="C75" s="12">
        <v>1</v>
      </c>
      <c r="D75" s="8">
        <v>1.25</v>
      </c>
      <c r="E75" s="12">
        <v>1</v>
      </c>
      <c r="F75" s="8">
        <v>1.54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200</v>
      </c>
      <c r="C76" s="12">
        <v>1</v>
      </c>
      <c r="D76" s="8">
        <v>1.25</v>
      </c>
      <c r="E76" s="12">
        <v>1</v>
      </c>
      <c r="F76" s="8">
        <v>1.54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180</v>
      </c>
      <c r="C77" s="12">
        <v>1</v>
      </c>
      <c r="D77" s="8">
        <v>1.25</v>
      </c>
      <c r="E77" s="12">
        <v>1</v>
      </c>
      <c r="F77" s="8">
        <v>1.54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201</v>
      </c>
      <c r="C78" s="12">
        <v>1</v>
      </c>
      <c r="D78" s="8">
        <v>1.25</v>
      </c>
      <c r="E78" s="12">
        <v>0</v>
      </c>
      <c r="F78" s="8">
        <v>0</v>
      </c>
      <c r="G78" s="12">
        <v>1</v>
      </c>
      <c r="H78" s="8">
        <v>10</v>
      </c>
      <c r="I78" s="12">
        <v>0</v>
      </c>
    </row>
    <row r="79" spans="2:9" ht="15" customHeight="1" x14ac:dyDescent="0.2">
      <c r="B79" t="s">
        <v>142</v>
      </c>
      <c r="C79" s="12">
        <v>1</v>
      </c>
      <c r="D79" s="8">
        <v>1.25</v>
      </c>
      <c r="E79" s="12">
        <v>0</v>
      </c>
      <c r="F79" s="8">
        <v>0</v>
      </c>
      <c r="G79" s="12">
        <v>1</v>
      </c>
      <c r="H79" s="8">
        <v>10</v>
      </c>
      <c r="I79" s="12">
        <v>0</v>
      </c>
    </row>
    <row r="80" spans="2:9" ht="15" customHeight="1" x14ac:dyDescent="0.2">
      <c r="B80" t="s">
        <v>202</v>
      </c>
      <c r="C80" s="12">
        <v>1</v>
      </c>
      <c r="D80" s="8">
        <v>1.25</v>
      </c>
      <c r="E80" s="12">
        <v>1</v>
      </c>
      <c r="F80" s="8">
        <v>1.54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203</v>
      </c>
      <c r="C81" s="12">
        <v>1</v>
      </c>
      <c r="D81" s="8">
        <v>1.25</v>
      </c>
      <c r="E81" s="12">
        <v>1</v>
      </c>
      <c r="F81" s="8">
        <v>1.54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174</v>
      </c>
      <c r="C82" s="12">
        <v>1</v>
      </c>
      <c r="D82" s="8">
        <v>1.25</v>
      </c>
      <c r="E82" s="12">
        <v>1</v>
      </c>
      <c r="F82" s="8">
        <v>1.54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144</v>
      </c>
      <c r="C83" s="12">
        <v>1</v>
      </c>
      <c r="D83" s="8">
        <v>1.25</v>
      </c>
      <c r="E83" s="12">
        <v>1</v>
      </c>
      <c r="F83" s="8">
        <v>1.54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139</v>
      </c>
      <c r="C84" s="12">
        <v>1</v>
      </c>
      <c r="D84" s="8">
        <v>1.25</v>
      </c>
      <c r="E84" s="12">
        <v>0</v>
      </c>
      <c r="F84" s="8">
        <v>0</v>
      </c>
      <c r="G84" s="12">
        <v>1</v>
      </c>
      <c r="H84" s="8">
        <v>10</v>
      </c>
      <c r="I84" s="12">
        <v>0</v>
      </c>
    </row>
    <row r="85" spans="2:9" ht="15" customHeight="1" x14ac:dyDescent="0.2">
      <c r="B85" t="s">
        <v>178</v>
      </c>
      <c r="C85" s="12">
        <v>1</v>
      </c>
      <c r="D85" s="8">
        <v>1.25</v>
      </c>
      <c r="E85" s="12">
        <v>1</v>
      </c>
      <c r="F85" s="8">
        <v>1.54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121</v>
      </c>
      <c r="C86" s="12">
        <v>1</v>
      </c>
      <c r="D86" s="8">
        <v>1.25</v>
      </c>
      <c r="E86" s="12">
        <v>1</v>
      </c>
      <c r="F86" s="8">
        <v>1.54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204</v>
      </c>
      <c r="C87" s="12">
        <v>1</v>
      </c>
      <c r="D87" s="8">
        <v>1.25</v>
      </c>
      <c r="E87" s="12">
        <v>1</v>
      </c>
      <c r="F87" s="8">
        <v>1.54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122</v>
      </c>
      <c r="C88" s="12">
        <v>1</v>
      </c>
      <c r="D88" s="8">
        <v>1.25</v>
      </c>
      <c r="E88" s="12">
        <v>1</v>
      </c>
      <c r="F88" s="8">
        <v>1.54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136</v>
      </c>
      <c r="C89" s="12">
        <v>1</v>
      </c>
      <c r="D89" s="8">
        <v>1.25</v>
      </c>
      <c r="E89" s="12">
        <v>1</v>
      </c>
      <c r="F89" s="8">
        <v>1.54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161</v>
      </c>
      <c r="C90" s="12">
        <v>1</v>
      </c>
      <c r="D90" s="8">
        <v>1.25</v>
      </c>
      <c r="E90" s="12">
        <v>1</v>
      </c>
      <c r="F90" s="8">
        <v>1.54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128</v>
      </c>
      <c r="C91" s="12">
        <v>1</v>
      </c>
      <c r="D91" s="8">
        <v>1.25</v>
      </c>
      <c r="E91" s="12">
        <v>1</v>
      </c>
      <c r="F91" s="8">
        <v>1.54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205</v>
      </c>
      <c r="C92" s="12">
        <v>1</v>
      </c>
      <c r="D92" s="8">
        <v>1.25</v>
      </c>
      <c r="E92" s="12">
        <v>1</v>
      </c>
      <c r="F92" s="8">
        <v>1.54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171</v>
      </c>
      <c r="C93" s="12">
        <v>1</v>
      </c>
      <c r="D93" s="8">
        <v>1.25</v>
      </c>
      <c r="E93" s="12">
        <v>1</v>
      </c>
      <c r="F93" s="8">
        <v>1.54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148</v>
      </c>
      <c r="C94" s="12">
        <v>1</v>
      </c>
      <c r="D94" s="8">
        <v>1.25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163</v>
      </c>
      <c r="C95" s="12">
        <v>1</v>
      </c>
      <c r="D95" s="8">
        <v>1.25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151</v>
      </c>
      <c r="C96" s="12">
        <v>1</v>
      </c>
      <c r="D96" s="8">
        <v>1.25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2">
      <c r="B97" t="s">
        <v>206</v>
      </c>
      <c r="C97" s="12">
        <v>1</v>
      </c>
      <c r="D97" s="8">
        <v>1.25</v>
      </c>
      <c r="E97" s="12">
        <v>0</v>
      </c>
      <c r="F97" s="8">
        <v>0</v>
      </c>
      <c r="G97" s="12">
        <v>1</v>
      </c>
      <c r="H97" s="8">
        <v>10</v>
      </c>
      <c r="I97" s="12">
        <v>0</v>
      </c>
    </row>
    <row r="98" spans="2:9" ht="15" customHeight="1" x14ac:dyDescent="0.2">
      <c r="B98" t="s">
        <v>197</v>
      </c>
      <c r="C98" s="12">
        <v>1</v>
      </c>
      <c r="D98" s="8">
        <v>1.25</v>
      </c>
      <c r="E98" s="12">
        <v>0</v>
      </c>
      <c r="F98" s="8">
        <v>0</v>
      </c>
      <c r="G98" s="12">
        <v>1</v>
      </c>
      <c r="H98" s="8">
        <v>10</v>
      </c>
      <c r="I98" s="12">
        <v>0</v>
      </c>
    </row>
    <row r="99" spans="2:9" ht="15" customHeight="1" x14ac:dyDescent="0.2">
      <c r="B99" t="s">
        <v>207</v>
      </c>
      <c r="C99" s="12">
        <v>1</v>
      </c>
      <c r="D99" s="8">
        <v>1.25</v>
      </c>
      <c r="E99" s="12">
        <v>1</v>
      </c>
      <c r="F99" s="8">
        <v>1.54</v>
      </c>
      <c r="G99" s="12">
        <v>0</v>
      </c>
      <c r="H99" s="8">
        <v>0</v>
      </c>
      <c r="I99" s="12">
        <v>0</v>
      </c>
    </row>
    <row r="101" spans="2:9" ht="15" customHeight="1" x14ac:dyDescent="0.2">
      <c r="B101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40E24-196D-4884-8709-55AAF5FD275A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249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31</v>
      </c>
      <c r="D6" s="8">
        <v>14.83</v>
      </c>
      <c r="E6" s="12">
        <v>19</v>
      </c>
      <c r="F6" s="8">
        <v>12.26</v>
      </c>
      <c r="G6" s="12">
        <v>12</v>
      </c>
      <c r="H6" s="8">
        <v>25.53</v>
      </c>
      <c r="I6" s="12">
        <v>0</v>
      </c>
    </row>
    <row r="7" spans="2:9" ht="15" customHeight="1" x14ac:dyDescent="0.2">
      <c r="B7" t="s">
        <v>36</v>
      </c>
      <c r="C7" s="12">
        <v>17</v>
      </c>
      <c r="D7" s="8">
        <v>8.1300000000000008</v>
      </c>
      <c r="E7" s="12">
        <v>9</v>
      </c>
      <c r="F7" s="8">
        <v>5.81</v>
      </c>
      <c r="G7" s="12">
        <v>8</v>
      </c>
      <c r="H7" s="8">
        <v>17.02</v>
      </c>
      <c r="I7" s="12">
        <v>0</v>
      </c>
    </row>
    <row r="8" spans="2:9" ht="15" customHeight="1" x14ac:dyDescent="0.2">
      <c r="B8" t="s">
        <v>37</v>
      </c>
      <c r="C8" s="12">
        <v>2</v>
      </c>
      <c r="D8" s="8">
        <v>0.96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39</v>
      </c>
      <c r="C10" s="12">
        <v>3</v>
      </c>
      <c r="D10" s="8">
        <v>1.44</v>
      </c>
      <c r="E10" s="12">
        <v>2</v>
      </c>
      <c r="F10" s="8">
        <v>1.29</v>
      </c>
      <c r="G10" s="12">
        <v>1</v>
      </c>
      <c r="H10" s="8">
        <v>2.13</v>
      </c>
      <c r="I10" s="12">
        <v>0</v>
      </c>
    </row>
    <row r="11" spans="2:9" ht="15" customHeight="1" x14ac:dyDescent="0.2">
      <c r="B11" t="s">
        <v>40</v>
      </c>
      <c r="C11" s="12">
        <v>64</v>
      </c>
      <c r="D11" s="8">
        <v>30.62</v>
      </c>
      <c r="E11" s="12">
        <v>51</v>
      </c>
      <c r="F11" s="8">
        <v>32.9</v>
      </c>
      <c r="G11" s="12">
        <v>13</v>
      </c>
      <c r="H11" s="8">
        <v>27.66</v>
      </c>
      <c r="I11" s="12">
        <v>0</v>
      </c>
    </row>
    <row r="12" spans="2:9" ht="15" customHeight="1" x14ac:dyDescent="0.2">
      <c r="B12" t="s">
        <v>41</v>
      </c>
      <c r="C12" s="12">
        <v>2</v>
      </c>
      <c r="D12" s="8">
        <v>0.96</v>
      </c>
      <c r="E12" s="12">
        <v>0</v>
      </c>
      <c r="F12" s="8">
        <v>0</v>
      </c>
      <c r="G12" s="12">
        <v>2</v>
      </c>
      <c r="H12" s="8">
        <v>4.26</v>
      </c>
      <c r="I12" s="12">
        <v>0</v>
      </c>
    </row>
    <row r="13" spans="2:9" ht="15" customHeight="1" x14ac:dyDescent="0.2">
      <c r="B13" t="s">
        <v>42</v>
      </c>
      <c r="C13" s="12">
        <v>13</v>
      </c>
      <c r="D13" s="8">
        <v>6.22</v>
      </c>
      <c r="E13" s="12">
        <v>12</v>
      </c>
      <c r="F13" s="8">
        <v>7.74</v>
      </c>
      <c r="G13" s="12">
        <v>1</v>
      </c>
      <c r="H13" s="8">
        <v>2.13</v>
      </c>
      <c r="I13" s="12">
        <v>0</v>
      </c>
    </row>
    <row r="14" spans="2:9" ht="15" customHeight="1" x14ac:dyDescent="0.2">
      <c r="B14" t="s">
        <v>43</v>
      </c>
      <c r="C14" s="12">
        <v>6</v>
      </c>
      <c r="D14" s="8">
        <v>2.87</v>
      </c>
      <c r="E14" s="12">
        <v>5</v>
      </c>
      <c r="F14" s="8">
        <v>3.23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44</v>
      </c>
      <c r="C15" s="12">
        <v>17</v>
      </c>
      <c r="D15" s="8">
        <v>8.1300000000000008</v>
      </c>
      <c r="E15" s="12">
        <v>15</v>
      </c>
      <c r="F15" s="8">
        <v>9.68</v>
      </c>
      <c r="G15" s="12">
        <v>2</v>
      </c>
      <c r="H15" s="8">
        <v>4.26</v>
      </c>
      <c r="I15" s="12">
        <v>0</v>
      </c>
    </row>
    <row r="16" spans="2:9" ht="15" customHeight="1" x14ac:dyDescent="0.2">
      <c r="B16" t="s">
        <v>45</v>
      </c>
      <c r="C16" s="12">
        <v>35</v>
      </c>
      <c r="D16" s="8">
        <v>16.75</v>
      </c>
      <c r="E16" s="12">
        <v>32</v>
      </c>
      <c r="F16" s="8">
        <v>20.65</v>
      </c>
      <c r="G16" s="12">
        <v>2</v>
      </c>
      <c r="H16" s="8">
        <v>4.26</v>
      </c>
      <c r="I16" s="12">
        <v>0</v>
      </c>
    </row>
    <row r="17" spans="2:9" ht="15" customHeight="1" x14ac:dyDescent="0.2">
      <c r="B17" t="s">
        <v>46</v>
      </c>
      <c r="C17" s="12">
        <v>4</v>
      </c>
      <c r="D17" s="8">
        <v>1.91</v>
      </c>
      <c r="E17" s="12">
        <v>1</v>
      </c>
      <c r="F17" s="8">
        <v>0.65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47</v>
      </c>
      <c r="C18" s="12">
        <v>9</v>
      </c>
      <c r="D18" s="8">
        <v>4.3099999999999996</v>
      </c>
      <c r="E18" s="12">
        <v>5</v>
      </c>
      <c r="F18" s="8">
        <v>3.23</v>
      </c>
      <c r="G18" s="12">
        <v>4</v>
      </c>
      <c r="H18" s="8">
        <v>8.51</v>
      </c>
      <c r="I18" s="12">
        <v>0</v>
      </c>
    </row>
    <row r="19" spans="2:9" ht="15" customHeight="1" x14ac:dyDescent="0.2">
      <c r="B19" t="s">
        <v>48</v>
      </c>
      <c r="C19" s="12">
        <v>6</v>
      </c>
      <c r="D19" s="8">
        <v>2.87</v>
      </c>
      <c r="E19" s="12">
        <v>4</v>
      </c>
      <c r="F19" s="8">
        <v>2.58</v>
      </c>
      <c r="G19" s="12">
        <v>2</v>
      </c>
      <c r="H19" s="8">
        <v>4.26</v>
      </c>
      <c r="I19" s="12">
        <v>0</v>
      </c>
    </row>
    <row r="20" spans="2:9" ht="15" customHeight="1" x14ac:dyDescent="0.2">
      <c r="B20" s="9" t="s">
        <v>217</v>
      </c>
      <c r="C20" s="12">
        <f>SUM(LTBL_03501[総数／事業所数])</f>
        <v>209</v>
      </c>
      <c r="E20" s="12">
        <f>SUBTOTAL(109,LTBL_03501[個人／事業所数])</f>
        <v>155</v>
      </c>
      <c r="G20" s="12">
        <f>SUBTOTAL(109,LTBL_03501[法人／事業所数])</f>
        <v>47</v>
      </c>
      <c r="I20" s="12">
        <f>SUBTOTAL(109,LTBL_03501[法人以外の団体／事業所数])</f>
        <v>0</v>
      </c>
    </row>
    <row r="21" spans="2:9" ht="15" customHeight="1" x14ac:dyDescent="0.2">
      <c r="E21" s="11">
        <f>LTBL_03501[[#Totals],[個人／事業所数]]/LTBL_03501[[#Totals],[総数／事業所数]]</f>
        <v>0.74162679425837319</v>
      </c>
      <c r="G21" s="11">
        <f>LTBL_03501[[#Totals],[法人／事業所数]]/LTBL_03501[[#Totals],[総数／事業所数]]</f>
        <v>0.22488038277511962</v>
      </c>
      <c r="I21" s="11">
        <f>LTBL_03501[[#Totals],[法人以外の団体／事業所数]]/LTBL_03501[[#Totals],[総数／事業所数]]</f>
        <v>0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32</v>
      </c>
      <c r="D24" s="8">
        <v>15.31</v>
      </c>
      <c r="E24" s="12">
        <v>31</v>
      </c>
      <c r="F24" s="8">
        <v>20</v>
      </c>
      <c r="G24" s="12">
        <v>1</v>
      </c>
      <c r="H24" s="8">
        <v>2.13</v>
      </c>
      <c r="I24" s="12">
        <v>0</v>
      </c>
    </row>
    <row r="25" spans="2:9" ht="15" customHeight="1" x14ac:dyDescent="0.2">
      <c r="B25" t="s">
        <v>64</v>
      </c>
      <c r="C25" s="12">
        <v>23</v>
      </c>
      <c r="D25" s="8">
        <v>11</v>
      </c>
      <c r="E25" s="12">
        <v>21</v>
      </c>
      <c r="F25" s="8">
        <v>13.55</v>
      </c>
      <c r="G25" s="12">
        <v>2</v>
      </c>
      <c r="H25" s="8">
        <v>4.26</v>
      </c>
      <c r="I25" s="12">
        <v>0</v>
      </c>
    </row>
    <row r="26" spans="2:9" ht="15" customHeight="1" x14ac:dyDescent="0.2">
      <c r="B26" t="s">
        <v>66</v>
      </c>
      <c r="C26" s="12">
        <v>22</v>
      </c>
      <c r="D26" s="8">
        <v>10.53</v>
      </c>
      <c r="E26" s="12">
        <v>14</v>
      </c>
      <c r="F26" s="8">
        <v>9.0299999999999994</v>
      </c>
      <c r="G26" s="12">
        <v>8</v>
      </c>
      <c r="H26" s="8">
        <v>17.02</v>
      </c>
      <c r="I26" s="12">
        <v>0</v>
      </c>
    </row>
    <row r="27" spans="2:9" ht="15" customHeight="1" x14ac:dyDescent="0.2">
      <c r="B27" t="s">
        <v>57</v>
      </c>
      <c r="C27" s="12">
        <v>15</v>
      </c>
      <c r="D27" s="8">
        <v>7.18</v>
      </c>
      <c r="E27" s="12">
        <v>8</v>
      </c>
      <c r="F27" s="8">
        <v>5.16</v>
      </c>
      <c r="G27" s="12">
        <v>7</v>
      </c>
      <c r="H27" s="8">
        <v>14.89</v>
      </c>
      <c r="I27" s="12">
        <v>0</v>
      </c>
    </row>
    <row r="28" spans="2:9" ht="15" customHeight="1" x14ac:dyDescent="0.2">
      <c r="B28" t="s">
        <v>67</v>
      </c>
      <c r="C28" s="12">
        <v>13</v>
      </c>
      <c r="D28" s="8">
        <v>6.22</v>
      </c>
      <c r="E28" s="12">
        <v>12</v>
      </c>
      <c r="F28" s="8">
        <v>7.74</v>
      </c>
      <c r="G28" s="12">
        <v>1</v>
      </c>
      <c r="H28" s="8">
        <v>2.13</v>
      </c>
      <c r="I28" s="12">
        <v>0</v>
      </c>
    </row>
    <row r="29" spans="2:9" ht="15" customHeight="1" x14ac:dyDescent="0.2">
      <c r="B29" t="s">
        <v>58</v>
      </c>
      <c r="C29" s="12">
        <v>11</v>
      </c>
      <c r="D29" s="8">
        <v>5.26</v>
      </c>
      <c r="E29" s="12">
        <v>7</v>
      </c>
      <c r="F29" s="8">
        <v>4.5199999999999996</v>
      </c>
      <c r="G29" s="12">
        <v>4</v>
      </c>
      <c r="H29" s="8">
        <v>8.51</v>
      </c>
      <c r="I29" s="12">
        <v>0</v>
      </c>
    </row>
    <row r="30" spans="2:9" ht="15" customHeight="1" x14ac:dyDescent="0.2">
      <c r="B30" t="s">
        <v>70</v>
      </c>
      <c r="C30" s="12">
        <v>11</v>
      </c>
      <c r="D30" s="8">
        <v>5.26</v>
      </c>
      <c r="E30" s="12">
        <v>11</v>
      </c>
      <c r="F30" s="8">
        <v>7.1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63</v>
      </c>
      <c r="C31" s="12">
        <v>7</v>
      </c>
      <c r="D31" s="8">
        <v>3.35</v>
      </c>
      <c r="E31" s="12">
        <v>7</v>
      </c>
      <c r="F31" s="8">
        <v>4.5199999999999996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59</v>
      </c>
      <c r="C32" s="12">
        <v>5</v>
      </c>
      <c r="D32" s="8">
        <v>2.39</v>
      </c>
      <c r="E32" s="12">
        <v>4</v>
      </c>
      <c r="F32" s="8">
        <v>2.58</v>
      </c>
      <c r="G32" s="12">
        <v>1</v>
      </c>
      <c r="H32" s="8">
        <v>2.13</v>
      </c>
      <c r="I32" s="12">
        <v>0</v>
      </c>
    </row>
    <row r="33" spans="2:9" ht="15" customHeight="1" x14ac:dyDescent="0.2">
      <c r="B33" t="s">
        <v>65</v>
      </c>
      <c r="C33" s="12">
        <v>5</v>
      </c>
      <c r="D33" s="8">
        <v>2.39</v>
      </c>
      <c r="E33" s="12">
        <v>5</v>
      </c>
      <c r="F33" s="8">
        <v>3.23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74</v>
      </c>
      <c r="C34" s="12">
        <v>5</v>
      </c>
      <c r="D34" s="8">
        <v>2.39</v>
      </c>
      <c r="E34" s="12">
        <v>5</v>
      </c>
      <c r="F34" s="8">
        <v>3.23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60</v>
      </c>
      <c r="C35" s="12">
        <v>4</v>
      </c>
      <c r="D35" s="8">
        <v>1.91</v>
      </c>
      <c r="E35" s="12">
        <v>2</v>
      </c>
      <c r="F35" s="8">
        <v>1.29</v>
      </c>
      <c r="G35" s="12">
        <v>2</v>
      </c>
      <c r="H35" s="8">
        <v>4.26</v>
      </c>
      <c r="I35" s="12">
        <v>0</v>
      </c>
    </row>
    <row r="36" spans="2:9" ht="15" customHeight="1" x14ac:dyDescent="0.2">
      <c r="B36" t="s">
        <v>79</v>
      </c>
      <c r="C36" s="12">
        <v>4</v>
      </c>
      <c r="D36" s="8">
        <v>1.91</v>
      </c>
      <c r="E36" s="12">
        <v>2</v>
      </c>
      <c r="F36" s="8">
        <v>1.29</v>
      </c>
      <c r="G36" s="12">
        <v>2</v>
      </c>
      <c r="H36" s="8">
        <v>4.26</v>
      </c>
      <c r="I36" s="12">
        <v>0</v>
      </c>
    </row>
    <row r="37" spans="2:9" ht="15" customHeight="1" x14ac:dyDescent="0.2">
      <c r="B37" t="s">
        <v>73</v>
      </c>
      <c r="C37" s="12">
        <v>4</v>
      </c>
      <c r="D37" s="8">
        <v>1.91</v>
      </c>
      <c r="E37" s="12">
        <v>1</v>
      </c>
      <c r="F37" s="8">
        <v>0.65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75</v>
      </c>
      <c r="C38" s="12">
        <v>4</v>
      </c>
      <c r="D38" s="8">
        <v>1.91</v>
      </c>
      <c r="E38" s="12">
        <v>0</v>
      </c>
      <c r="F38" s="8">
        <v>0</v>
      </c>
      <c r="G38" s="12">
        <v>4</v>
      </c>
      <c r="H38" s="8">
        <v>8.51</v>
      </c>
      <c r="I38" s="12">
        <v>0</v>
      </c>
    </row>
    <row r="39" spans="2:9" ht="15" customHeight="1" x14ac:dyDescent="0.2">
      <c r="B39" t="s">
        <v>89</v>
      </c>
      <c r="C39" s="12">
        <v>3</v>
      </c>
      <c r="D39" s="8">
        <v>1.44</v>
      </c>
      <c r="E39" s="12">
        <v>1</v>
      </c>
      <c r="F39" s="8">
        <v>0.65</v>
      </c>
      <c r="G39" s="12">
        <v>2</v>
      </c>
      <c r="H39" s="8">
        <v>4.26</v>
      </c>
      <c r="I39" s="12">
        <v>0</v>
      </c>
    </row>
    <row r="40" spans="2:9" ht="15" customHeight="1" x14ac:dyDescent="0.2">
      <c r="B40" t="s">
        <v>96</v>
      </c>
      <c r="C40" s="12">
        <v>3</v>
      </c>
      <c r="D40" s="8">
        <v>1.44</v>
      </c>
      <c r="E40" s="12">
        <v>3</v>
      </c>
      <c r="F40" s="8">
        <v>1.94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77</v>
      </c>
      <c r="C41" s="12">
        <v>3</v>
      </c>
      <c r="D41" s="8">
        <v>1.44</v>
      </c>
      <c r="E41" s="12">
        <v>2</v>
      </c>
      <c r="F41" s="8">
        <v>1.29</v>
      </c>
      <c r="G41" s="12">
        <v>1</v>
      </c>
      <c r="H41" s="8">
        <v>2.13</v>
      </c>
      <c r="I41" s="12">
        <v>0</v>
      </c>
    </row>
    <row r="42" spans="2:9" ht="15" customHeight="1" x14ac:dyDescent="0.2">
      <c r="B42" t="s">
        <v>68</v>
      </c>
      <c r="C42" s="12">
        <v>3</v>
      </c>
      <c r="D42" s="8">
        <v>1.44</v>
      </c>
      <c r="E42" s="12">
        <v>3</v>
      </c>
      <c r="F42" s="8">
        <v>1.94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69</v>
      </c>
      <c r="C43" s="12">
        <v>3</v>
      </c>
      <c r="D43" s="8">
        <v>1.44</v>
      </c>
      <c r="E43" s="12">
        <v>2</v>
      </c>
      <c r="F43" s="8">
        <v>1.29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81</v>
      </c>
      <c r="C44" s="12">
        <v>3</v>
      </c>
      <c r="D44" s="8">
        <v>1.44</v>
      </c>
      <c r="E44" s="12">
        <v>1</v>
      </c>
      <c r="F44" s="8">
        <v>0.65</v>
      </c>
      <c r="G44" s="12">
        <v>2</v>
      </c>
      <c r="H44" s="8">
        <v>4.26</v>
      </c>
      <c r="I44" s="12">
        <v>0</v>
      </c>
    </row>
    <row r="45" spans="2:9" ht="15" customHeight="1" x14ac:dyDescent="0.2">
      <c r="B45" t="s">
        <v>88</v>
      </c>
      <c r="C45" s="12">
        <v>3</v>
      </c>
      <c r="D45" s="8">
        <v>1.44</v>
      </c>
      <c r="E45" s="12">
        <v>3</v>
      </c>
      <c r="F45" s="8">
        <v>1.94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219</v>
      </c>
      <c r="C48" s="10" t="s">
        <v>50</v>
      </c>
      <c r="D48" s="10" t="s">
        <v>51</v>
      </c>
      <c r="E48" s="10" t="s">
        <v>52</v>
      </c>
      <c r="F48" s="10" t="s">
        <v>53</v>
      </c>
      <c r="G48" s="10" t="s">
        <v>54</v>
      </c>
      <c r="H48" s="10" t="s">
        <v>55</v>
      </c>
      <c r="I48" s="10" t="s">
        <v>56</v>
      </c>
    </row>
    <row r="49" spans="2:9" ht="15" customHeight="1" x14ac:dyDescent="0.2">
      <c r="B49" t="s">
        <v>131</v>
      </c>
      <c r="C49" s="12">
        <v>16</v>
      </c>
      <c r="D49" s="8">
        <v>7.66</v>
      </c>
      <c r="E49" s="12">
        <v>16</v>
      </c>
      <c r="F49" s="8">
        <v>10.32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132</v>
      </c>
      <c r="C50" s="12">
        <v>14</v>
      </c>
      <c r="D50" s="8">
        <v>6.7</v>
      </c>
      <c r="E50" s="12">
        <v>14</v>
      </c>
      <c r="F50" s="8">
        <v>9.0299999999999994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124</v>
      </c>
      <c r="C51" s="12">
        <v>12</v>
      </c>
      <c r="D51" s="8">
        <v>5.74</v>
      </c>
      <c r="E51" s="12">
        <v>12</v>
      </c>
      <c r="F51" s="8">
        <v>7.74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119</v>
      </c>
      <c r="C52" s="12">
        <v>9</v>
      </c>
      <c r="D52" s="8">
        <v>4.3099999999999996</v>
      </c>
      <c r="E52" s="12">
        <v>9</v>
      </c>
      <c r="F52" s="8">
        <v>5.81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116</v>
      </c>
      <c r="C53" s="12">
        <v>7</v>
      </c>
      <c r="D53" s="8">
        <v>3.35</v>
      </c>
      <c r="E53" s="12">
        <v>5</v>
      </c>
      <c r="F53" s="8">
        <v>3.23</v>
      </c>
      <c r="G53" s="12">
        <v>2</v>
      </c>
      <c r="H53" s="8">
        <v>4.26</v>
      </c>
      <c r="I53" s="12">
        <v>0</v>
      </c>
    </row>
    <row r="54" spans="2:9" ht="15" customHeight="1" x14ac:dyDescent="0.2">
      <c r="B54" t="s">
        <v>140</v>
      </c>
      <c r="C54" s="12">
        <v>6</v>
      </c>
      <c r="D54" s="8">
        <v>2.87</v>
      </c>
      <c r="E54" s="12">
        <v>4</v>
      </c>
      <c r="F54" s="8">
        <v>2.58</v>
      </c>
      <c r="G54" s="12">
        <v>2</v>
      </c>
      <c r="H54" s="8">
        <v>4.26</v>
      </c>
      <c r="I54" s="12">
        <v>0</v>
      </c>
    </row>
    <row r="55" spans="2:9" ht="15" customHeight="1" x14ac:dyDescent="0.2">
      <c r="B55" t="s">
        <v>129</v>
      </c>
      <c r="C55" s="12">
        <v>6</v>
      </c>
      <c r="D55" s="8">
        <v>2.87</v>
      </c>
      <c r="E55" s="12">
        <v>6</v>
      </c>
      <c r="F55" s="8">
        <v>3.87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121</v>
      </c>
      <c r="C56" s="12">
        <v>5</v>
      </c>
      <c r="D56" s="8">
        <v>2.39</v>
      </c>
      <c r="E56" s="12">
        <v>3</v>
      </c>
      <c r="F56" s="8">
        <v>1.94</v>
      </c>
      <c r="G56" s="12">
        <v>2</v>
      </c>
      <c r="H56" s="8">
        <v>4.26</v>
      </c>
      <c r="I56" s="12">
        <v>0</v>
      </c>
    </row>
    <row r="57" spans="2:9" ht="15" customHeight="1" x14ac:dyDescent="0.2">
      <c r="B57" t="s">
        <v>115</v>
      </c>
      <c r="C57" s="12">
        <v>4</v>
      </c>
      <c r="D57" s="8">
        <v>1.91</v>
      </c>
      <c r="E57" s="12">
        <v>1</v>
      </c>
      <c r="F57" s="8">
        <v>0.65</v>
      </c>
      <c r="G57" s="12">
        <v>3</v>
      </c>
      <c r="H57" s="8">
        <v>6.38</v>
      </c>
      <c r="I57" s="12">
        <v>0</v>
      </c>
    </row>
    <row r="58" spans="2:9" ht="15" customHeight="1" x14ac:dyDescent="0.2">
      <c r="B58" t="s">
        <v>172</v>
      </c>
      <c r="C58" s="12">
        <v>4</v>
      </c>
      <c r="D58" s="8">
        <v>1.91</v>
      </c>
      <c r="E58" s="12">
        <v>4</v>
      </c>
      <c r="F58" s="8">
        <v>2.58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141</v>
      </c>
      <c r="C59" s="12">
        <v>4</v>
      </c>
      <c r="D59" s="8">
        <v>1.91</v>
      </c>
      <c r="E59" s="12">
        <v>3</v>
      </c>
      <c r="F59" s="8">
        <v>1.94</v>
      </c>
      <c r="G59" s="12">
        <v>1</v>
      </c>
      <c r="H59" s="8">
        <v>2.13</v>
      </c>
      <c r="I59" s="12">
        <v>0</v>
      </c>
    </row>
    <row r="60" spans="2:9" ht="15" customHeight="1" x14ac:dyDescent="0.2">
      <c r="B60" t="s">
        <v>144</v>
      </c>
      <c r="C60" s="12">
        <v>4</v>
      </c>
      <c r="D60" s="8">
        <v>1.91</v>
      </c>
      <c r="E60" s="12">
        <v>4</v>
      </c>
      <c r="F60" s="8">
        <v>2.58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153</v>
      </c>
      <c r="C61" s="12">
        <v>3</v>
      </c>
      <c r="D61" s="8">
        <v>1.44</v>
      </c>
      <c r="E61" s="12">
        <v>2</v>
      </c>
      <c r="F61" s="8">
        <v>1.29</v>
      </c>
      <c r="G61" s="12">
        <v>1</v>
      </c>
      <c r="H61" s="8">
        <v>2.13</v>
      </c>
      <c r="I61" s="12">
        <v>0</v>
      </c>
    </row>
    <row r="62" spans="2:9" ht="15" customHeight="1" x14ac:dyDescent="0.2">
      <c r="B62" t="s">
        <v>177</v>
      </c>
      <c r="C62" s="12">
        <v>3</v>
      </c>
      <c r="D62" s="8">
        <v>1.44</v>
      </c>
      <c r="E62" s="12">
        <v>1</v>
      </c>
      <c r="F62" s="8">
        <v>0.65</v>
      </c>
      <c r="G62" s="12">
        <v>2</v>
      </c>
      <c r="H62" s="8">
        <v>4.26</v>
      </c>
      <c r="I62" s="12">
        <v>0</v>
      </c>
    </row>
    <row r="63" spans="2:9" ht="15" customHeight="1" x14ac:dyDescent="0.2">
      <c r="B63" t="s">
        <v>191</v>
      </c>
      <c r="C63" s="12">
        <v>3</v>
      </c>
      <c r="D63" s="8">
        <v>1.44</v>
      </c>
      <c r="E63" s="12">
        <v>1</v>
      </c>
      <c r="F63" s="8">
        <v>0.65</v>
      </c>
      <c r="G63" s="12">
        <v>2</v>
      </c>
      <c r="H63" s="8">
        <v>4.26</v>
      </c>
      <c r="I63" s="12">
        <v>0</v>
      </c>
    </row>
    <row r="64" spans="2:9" ht="15" customHeight="1" x14ac:dyDescent="0.2">
      <c r="B64" t="s">
        <v>135</v>
      </c>
      <c r="C64" s="12">
        <v>3</v>
      </c>
      <c r="D64" s="8">
        <v>1.44</v>
      </c>
      <c r="E64" s="12">
        <v>3</v>
      </c>
      <c r="F64" s="8">
        <v>1.94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118</v>
      </c>
      <c r="C65" s="12">
        <v>3</v>
      </c>
      <c r="D65" s="8">
        <v>1.44</v>
      </c>
      <c r="E65" s="12">
        <v>2</v>
      </c>
      <c r="F65" s="8">
        <v>1.29</v>
      </c>
      <c r="G65" s="12">
        <v>1</v>
      </c>
      <c r="H65" s="8">
        <v>2.13</v>
      </c>
      <c r="I65" s="12">
        <v>0</v>
      </c>
    </row>
    <row r="66" spans="2:9" ht="15" customHeight="1" x14ac:dyDescent="0.2">
      <c r="B66" t="s">
        <v>139</v>
      </c>
      <c r="C66" s="12">
        <v>3</v>
      </c>
      <c r="D66" s="8">
        <v>1.44</v>
      </c>
      <c r="E66" s="12">
        <v>3</v>
      </c>
      <c r="F66" s="8">
        <v>1.94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175</v>
      </c>
      <c r="C67" s="12">
        <v>3</v>
      </c>
      <c r="D67" s="8">
        <v>1.44</v>
      </c>
      <c r="E67" s="12">
        <v>2</v>
      </c>
      <c r="F67" s="8">
        <v>1.29</v>
      </c>
      <c r="G67" s="12">
        <v>1</v>
      </c>
      <c r="H67" s="8">
        <v>2.13</v>
      </c>
      <c r="I67" s="12">
        <v>0</v>
      </c>
    </row>
    <row r="68" spans="2:9" ht="15" customHeight="1" x14ac:dyDescent="0.2">
      <c r="B68" t="s">
        <v>208</v>
      </c>
      <c r="C68" s="12">
        <v>3</v>
      </c>
      <c r="D68" s="8">
        <v>1.44</v>
      </c>
      <c r="E68" s="12">
        <v>3</v>
      </c>
      <c r="F68" s="8">
        <v>1.94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128</v>
      </c>
      <c r="C69" s="12">
        <v>3</v>
      </c>
      <c r="D69" s="8">
        <v>1.44</v>
      </c>
      <c r="E69" s="12">
        <v>3</v>
      </c>
      <c r="F69" s="8">
        <v>1.94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170</v>
      </c>
      <c r="C70" s="12">
        <v>3</v>
      </c>
      <c r="D70" s="8">
        <v>1.44</v>
      </c>
      <c r="E70" s="12">
        <v>3</v>
      </c>
      <c r="F70" s="8">
        <v>1.94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163</v>
      </c>
      <c r="C71" s="12">
        <v>3</v>
      </c>
      <c r="D71" s="8">
        <v>1.44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134</v>
      </c>
      <c r="C72" s="12">
        <v>3</v>
      </c>
      <c r="D72" s="8">
        <v>1.44</v>
      </c>
      <c r="E72" s="12">
        <v>3</v>
      </c>
      <c r="F72" s="8">
        <v>1.94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137</v>
      </c>
      <c r="C73" s="12">
        <v>3</v>
      </c>
      <c r="D73" s="8">
        <v>1.44</v>
      </c>
      <c r="E73" s="12">
        <v>0</v>
      </c>
      <c r="F73" s="8">
        <v>0</v>
      </c>
      <c r="G73" s="12">
        <v>3</v>
      </c>
      <c r="H73" s="8">
        <v>6.38</v>
      </c>
      <c r="I73" s="12">
        <v>0</v>
      </c>
    </row>
    <row r="75" spans="2:9" ht="15" customHeight="1" x14ac:dyDescent="0.2">
      <c r="B75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5EBF6-E713-4329-A9E5-58C9DE1CD5B1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250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17</v>
      </c>
      <c r="D6" s="8">
        <v>16.829999999999998</v>
      </c>
      <c r="E6" s="12">
        <v>11</v>
      </c>
      <c r="F6" s="8">
        <v>15.07</v>
      </c>
      <c r="G6" s="12">
        <v>6</v>
      </c>
      <c r="H6" s="8">
        <v>30</v>
      </c>
      <c r="I6" s="12">
        <v>0</v>
      </c>
    </row>
    <row r="7" spans="2:9" ht="15" customHeight="1" x14ac:dyDescent="0.2">
      <c r="B7" t="s">
        <v>36</v>
      </c>
      <c r="C7" s="12">
        <v>5</v>
      </c>
      <c r="D7" s="8">
        <v>4.95</v>
      </c>
      <c r="E7" s="12">
        <v>2</v>
      </c>
      <c r="F7" s="8">
        <v>2.74</v>
      </c>
      <c r="G7" s="12">
        <v>3</v>
      </c>
      <c r="H7" s="8">
        <v>15</v>
      </c>
      <c r="I7" s="12">
        <v>0</v>
      </c>
    </row>
    <row r="8" spans="2:9" ht="15" customHeight="1" x14ac:dyDescent="0.2">
      <c r="B8" t="s">
        <v>37</v>
      </c>
      <c r="C8" s="12">
        <v>2</v>
      </c>
      <c r="D8" s="8">
        <v>1.98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39</v>
      </c>
      <c r="C10" s="12">
        <v>4</v>
      </c>
      <c r="D10" s="8">
        <v>3.96</v>
      </c>
      <c r="E10" s="12">
        <v>3</v>
      </c>
      <c r="F10" s="8">
        <v>4.1100000000000003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40</v>
      </c>
      <c r="C11" s="12">
        <v>28</v>
      </c>
      <c r="D11" s="8">
        <v>27.72</v>
      </c>
      <c r="E11" s="12">
        <v>25</v>
      </c>
      <c r="F11" s="8">
        <v>34.25</v>
      </c>
      <c r="G11" s="12">
        <v>2</v>
      </c>
      <c r="H11" s="8">
        <v>10</v>
      </c>
      <c r="I11" s="12">
        <v>1</v>
      </c>
    </row>
    <row r="12" spans="2:9" ht="15" customHeight="1" x14ac:dyDescent="0.2">
      <c r="B12" t="s">
        <v>41</v>
      </c>
      <c r="C12" s="12">
        <v>2</v>
      </c>
      <c r="D12" s="8">
        <v>1.98</v>
      </c>
      <c r="E12" s="12">
        <v>0</v>
      </c>
      <c r="F12" s="8">
        <v>0</v>
      </c>
      <c r="G12" s="12">
        <v>2</v>
      </c>
      <c r="H12" s="8">
        <v>10</v>
      </c>
      <c r="I12" s="12">
        <v>0</v>
      </c>
    </row>
    <row r="13" spans="2:9" ht="15" customHeight="1" x14ac:dyDescent="0.2">
      <c r="B13" t="s">
        <v>42</v>
      </c>
      <c r="C13" s="12">
        <v>1</v>
      </c>
      <c r="D13" s="8">
        <v>0.99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43</v>
      </c>
      <c r="C14" s="12">
        <v>4</v>
      </c>
      <c r="D14" s="8">
        <v>3.96</v>
      </c>
      <c r="E14" s="12">
        <v>2</v>
      </c>
      <c r="F14" s="8">
        <v>2.74</v>
      </c>
      <c r="G14" s="12">
        <v>2</v>
      </c>
      <c r="H14" s="8">
        <v>10</v>
      </c>
      <c r="I14" s="12">
        <v>0</v>
      </c>
    </row>
    <row r="15" spans="2:9" ht="15" customHeight="1" x14ac:dyDescent="0.2">
      <c r="B15" t="s">
        <v>44</v>
      </c>
      <c r="C15" s="12">
        <v>5</v>
      </c>
      <c r="D15" s="8">
        <v>4.95</v>
      </c>
      <c r="E15" s="12">
        <v>4</v>
      </c>
      <c r="F15" s="8">
        <v>5.48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45</v>
      </c>
      <c r="C16" s="12">
        <v>17</v>
      </c>
      <c r="D16" s="8">
        <v>16.829999999999998</v>
      </c>
      <c r="E16" s="12">
        <v>17</v>
      </c>
      <c r="F16" s="8">
        <v>23.29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46</v>
      </c>
      <c r="C17" s="12">
        <v>7</v>
      </c>
      <c r="D17" s="8">
        <v>6.93</v>
      </c>
      <c r="E17" s="12">
        <v>4</v>
      </c>
      <c r="F17" s="8">
        <v>5.48</v>
      </c>
      <c r="G17" s="12">
        <v>1</v>
      </c>
      <c r="H17" s="8">
        <v>5</v>
      </c>
      <c r="I17" s="12">
        <v>0</v>
      </c>
    </row>
    <row r="18" spans="2:9" ht="15" customHeight="1" x14ac:dyDescent="0.2">
      <c r="B18" t="s">
        <v>47</v>
      </c>
      <c r="C18" s="12">
        <v>5</v>
      </c>
      <c r="D18" s="8">
        <v>4.95</v>
      </c>
      <c r="E18" s="12">
        <v>1</v>
      </c>
      <c r="F18" s="8">
        <v>1.37</v>
      </c>
      <c r="G18" s="12">
        <v>4</v>
      </c>
      <c r="H18" s="8">
        <v>20</v>
      </c>
      <c r="I18" s="12">
        <v>0</v>
      </c>
    </row>
    <row r="19" spans="2:9" ht="15" customHeight="1" x14ac:dyDescent="0.2">
      <c r="B19" t="s">
        <v>48</v>
      </c>
      <c r="C19" s="12">
        <v>4</v>
      </c>
      <c r="D19" s="8">
        <v>3.96</v>
      </c>
      <c r="E19" s="12">
        <v>4</v>
      </c>
      <c r="F19" s="8">
        <v>5.48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217</v>
      </c>
      <c r="C20" s="12">
        <f>SUM(LTBL_03503[総数／事業所数])</f>
        <v>101</v>
      </c>
      <c r="E20" s="12">
        <f>SUBTOTAL(109,LTBL_03503[個人／事業所数])</f>
        <v>73</v>
      </c>
      <c r="G20" s="12">
        <f>SUBTOTAL(109,LTBL_03503[法人／事業所数])</f>
        <v>20</v>
      </c>
      <c r="I20" s="12">
        <f>SUBTOTAL(109,LTBL_03503[法人以外の団体／事業所数])</f>
        <v>2</v>
      </c>
    </row>
    <row r="21" spans="2:9" ht="15" customHeight="1" x14ac:dyDescent="0.2">
      <c r="E21" s="11">
        <f>LTBL_03503[[#Totals],[個人／事業所数]]/LTBL_03503[[#Totals],[総数／事業所数]]</f>
        <v>0.72277227722772275</v>
      </c>
      <c r="G21" s="11">
        <f>LTBL_03503[[#Totals],[法人／事業所数]]/LTBL_03503[[#Totals],[総数／事業所数]]</f>
        <v>0.19801980198019803</v>
      </c>
      <c r="I21" s="11">
        <f>LTBL_03503[[#Totals],[法人以外の団体／事業所数]]/LTBL_03503[[#Totals],[総数／事業所数]]</f>
        <v>1.9801980198019802E-2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16</v>
      </c>
      <c r="D24" s="8">
        <v>15.84</v>
      </c>
      <c r="E24" s="12">
        <v>16</v>
      </c>
      <c r="F24" s="8">
        <v>21.92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64</v>
      </c>
      <c r="C25" s="12">
        <v>11</v>
      </c>
      <c r="D25" s="8">
        <v>10.89</v>
      </c>
      <c r="E25" s="12">
        <v>10</v>
      </c>
      <c r="F25" s="8">
        <v>13.7</v>
      </c>
      <c r="G25" s="12">
        <v>0</v>
      </c>
      <c r="H25" s="8">
        <v>0</v>
      </c>
      <c r="I25" s="12">
        <v>1</v>
      </c>
    </row>
    <row r="26" spans="2:9" ht="15" customHeight="1" x14ac:dyDescent="0.2">
      <c r="B26" t="s">
        <v>58</v>
      </c>
      <c r="C26" s="12">
        <v>10</v>
      </c>
      <c r="D26" s="8">
        <v>9.9</v>
      </c>
      <c r="E26" s="12">
        <v>8</v>
      </c>
      <c r="F26" s="8">
        <v>10.96</v>
      </c>
      <c r="G26" s="12">
        <v>2</v>
      </c>
      <c r="H26" s="8">
        <v>10</v>
      </c>
      <c r="I26" s="12">
        <v>0</v>
      </c>
    </row>
    <row r="27" spans="2:9" ht="15" customHeight="1" x14ac:dyDescent="0.2">
      <c r="B27" t="s">
        <v>66</v>
      </c>
      <c r="C27" s="12">
        <v>7</v>
      </c>
      <c r="D27" s="8">
        <v>6.93</v>
      </c>
      <c r="E27" s="12">
        <v>5</v>
      </c>
      <c r="F27" s="8">
        <v>6.85</v>
      </c>
      <c r="G27" s="12">
        <v>2</v>
      </c>
      <c r="H27" s="8">
        <v>10</v>
      </c>
      <c r="I27" s="12">
        <v>0</v>
      </c>
    </row>
    <row r="28" spans="2:9" ht="15" customHeight="1" x14ac:dyDescent="0.2">
      <c r="B28" t="s">
        <v>73</v>
      </c>
      <c r="C28" s="12">
        <v>7</v>
      </c>
      <c r="D28" s="8">
        <v>6.93</v>
      </c>
      <c r="E28" s="12">
        <v>4</v>
      </c>
      <c r="F28" s="8">
        <v>5.48</v>
      </c>
      <c r="G28" s="12">
        <v>1</v>
      </c>
      <c r="H28" s="8">
        <v>5</v>
      </c>
      <c r="I28" s="12">
        <v>0</v>
      </c>
    </row>
    <row r="29" spans="2:9" ht="15" customHeight="1" x14ac:dyDescent="0.2">
      <c r="B29" t="s">
        <v>57</v>
      </c>
      <c r="C29" s="12">
        <v>5</v>
      </c>
      <c r="D29" s="8">
        <v>4.95</v>
      </c>
      <c r="E29" s="12">
        <v>2</v>
      </c>
      <c r="F29" s="8">
        <v>2.74</v>
      </c>
      <c r="G29" s="12">
        <v>3</v>
      </c>
      <c r="H29" s="8">
        <v>15</v>
      </c>
      <c r="I29" s="12">
        <v>0</v>
      </c>
    </row>
    <row r="30" spans="2:9" ht="15" customHeight="1" x14ac:dyDescent="0.2">
      <c r="B30" t="s">
        <v>63</v>
      </c>
      <c r="C30" s="12">
        <v>4</v>
      </c>
      <c r="D30" s="8">
        <v>3.96</v>
      </c>
      <c r="E30" s="12">
        <v>4</v>
      </c>
      <c r="F30" s="8">
        <v>5.48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65</v>
      </c>
      <c r="C31" s="12">
        <v>4</v>
      </c>
      <c r="D31" s="8">
        <v>3.96</v>
      </c>
      <c r="E31" s="12">
        <v>4</v>
      </c>
      <c r="F31" s="8">
        <v>5.48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69</v>
      </c>
      <c r="C32" s="12">
        <v>4</v>
      </c>
      <c r="D32" s="8">
        <v>3.96</v>
      </c>
      <c r="E32" s="12">
        <v>2</v>
      </c>
      <c r="F32" s="8">
        <v>2.74</v>
      </c>
      <c r="G32" s="12">
        <v>2</v>
      </c>
      <c r="H32" s="8">
        <v>10</v>
      </c>
      <c r="I32" s="12">
        <v>0</v>
      </c>
    </row>
    <row r="33" spans="2:9" ht="15" customHeight="1" x14ac:dyDescent="0.2">
      <c r="B33" t="s">
        <v>70</v>
      </c>
      <c r="C33" s="12">
        <v>4</v>
      </c>
      <c r="D33" s="8">
        <v>3.96</v>
      </c>
      <c r="E33" s="12">
        <v>4</v>
      </c>
      <c r="F33" s="8">
        <v>5.48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75</v>
      </c>
      <c r="C34" s="12">
        <v>4</v>
      </c>
      <c r="D34" s="8">
        <v>3.96</v>
      </c>
      <c r="E34" s="12">
        <v>0</v>
      </c>
      <c r="F34" s="8">
        <v>0</v>
      </c>
      <c r="G34" s="12">
        <v>4</v>
      </c>
      <c r="H34" s="8">
        <v>20</v>
      </c>
      <c r="I34" s="12">
        <v>0</v>
      </c>
    </row>
    <row r="35" spans="2:9" ht="15" customHeight="1" x14ac:dyDescent="0.2">
      <c r="B35" t="s">
        <v>76</v>
      </c>
      <c r="C35" s="12">
        <v>3</v>
      </c>
      <c r="D35" s="8">
        <v>2.97</v>
      </c>
      <c r="E35" s="12">
        <v>3</v>
      </c>
      <c r="F35" s="8">
        <v>4.1100000000000003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59</v>
      </c>
      <c r="C36" s="12">
        <v>2</v>
      </c>
      <c r="D36" s="8">
        <v>1.98</v>
      </c>
      <c r="E36" s="12">
        <v>1</v>
      </c>
      <c r="F36" s="8">
        <v>1.37</v>
      </c>
      <c r="G36" s="12">
        <v>1</v>
      </c>
      <c r="H36" s="8">
        <v>5</v>
      </c>
      <c r="I36" s="12">
        <v>0</v>
      </c>
    </row>
    <row r="37" spans="2:9" ht="15" customHeight="1" x14ac:dyDescent="0.2">
      <c r="B37" t="s">
        <v>60</v>
      </c>
      <c r="C37" s="12">
        <v>2</v>
      </c>
      <c r="D37" s="8">
        <v>1.98</v>
      </c>
      <c r="E37" s="12">
        <v>1</v>
      </c>
      <c r="F37" s="8">
        <v>1.37</v>
      </c>
      <c r="G37" s="12">
        <v>1</v>
      </c>
      <c r="H37" s="8">
        <v>5</v>
      </c>
      <c r="I37" s="12">
        <v>0</v>
      </c>
    </row>
    <row r="38" spans="2:9" ht="15" customHeight="1" x14ac:dyDescent="0.2">
      <c r="B38" t="s">
        <v>109</v>
      </c>
      <c r="C38" s="12">
        <v>2</v>
      </c>
      <c r="D38" s="8">
        <v>1.98</v>
      </c>
      <c r="E38" s="12">
        <v>0</v>
      </c>
      <c r="F38" s="8">
        <v>0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98</v>
      </c>
      <c r="C39" s="12">
        <v>2</v>
      </c>
      <c r="D39" s="8">
        <v>1.98</v>
      </c>
      <c r="E39" s="12">
        <v>2</v>
      </c>
      <c r="F39" s="8">
        <v>2.74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80</v>
      </c>
      <c r="C40" s="12">
        <v>2</v>
      </c>
      <c r="D40" s="8">
        <v>1.98</v>
      </c>
      <c r="E40" s="12">
        <v>0</v>
      </c>
      <c r="F40" s="8">
        <v>0</v>
      </c>
      <c r="G40" s="12">
        <v>2</v>
      </c>
      <c r="H40" s="8">
        <v>10</v>
      </c>
      <c r="I40" s="12">
        <v>0</v>
      </c>
    </row>
    <row r="41" spans="2:9" ht="15" customHeight="1" x14ac:dyDescent="0.2">
      <c r="B41" t="s">
        <v>99</v>
      </c>
      <c r="C41" s="12">
        <v>1</v>
      </c>
      <c r="D41" s="8">
        <v>0.99</v>
      </c>
      <c r="E41" s="12">
        <v>0</v>
      </c>
      <c r="F41" s="8">
        <v>0</v>
      </c>
      <c r="G41" s="12">
        <v>1</v>
      </c>
      <c r="H41" s="8">
        <v>5</v>
      </c>
      <c r="I41" s="12">
        <v>0</v>
      </c>
    </row>
    <row r="42" spans="2:9" ht="15" customHeight="1" x14ac:dyDescent="0.2">
      <c r="B42" t="s">
        <v>90</v>
      </c>
      <c r="C42" s="12">
        <v>1</v>
      </c>
      <c r="D42" s="8">
        <v>0.99</v>
      </c>
      <c r="E42" s="12">
        <v>1</v>
      </c>
      <c r="F42" s="8">
        <v>1.37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105</v>
      </c>
      <c r="C43" s="12">
        <v>1</v>
      </c>
      <c r="D43" s="8">
        <v>0.99</v>
      </c>
      <c r="E43" s="12">
        <v>0</v>
      </c>
      <c r="F43" s="8">
        <v>0</v>
      </c>
      <c r="G43" s="12">
        <v>1</v>
      </c>
      <c r="H43" s="8">
        <v>5</v>
      </c>
      <c r="I43" s="12">
        <v>0</v>
      </c>
    </row>
    <row r="44" spans="2:9" ht="15" customHeight="1" x14ac:dyDescent="0.2">
      <c r="B44" t="s">
        <v>106</v>
      </c>
      <c r="C44" s="12">
        <v>1</v>
      </c>
      <c r="D44" s="8">
        <v>0.99</v>
      </c>
      <c r="E44" s="12">
        <v>1</v>
      </c>
      <c r="F44" s="8">
        <v>1.37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111</v>
      </c>
      <c r="C45" s="12">
        <v>1</v>
      </c>
      <c r="D45" s="8">
        <v>0.99</v>
      </c>
      <c r="E45" s="12">
        <v>0</v>
      </c>
      <c r="F45" s="8">
        <v>0</v>
      </c>
      <c r="G45" s="12">
        <v>0</v>
      </c>
      <c r="H45" s="8">
        <v>0</v>
      </c>
      <c r="I45" s="12">
        <v>1</v>
      </c>
    </row>
    <row r="46" spans="2:9" ht="15" customHeight="1" x14ac:dyDescent="0.2">
      <c r="B46" t="s">
        <v>79</v>
      </c>
      <c r="C46" s="12">
        <v>1</v>
      </c>
      <c r="D46" s="8">
        <v>0.99</v>
      </c>
      <c r="E46" s="12">
        <v>1</v>
      </c>
      <c r="F46" s="8">
        <v>1.37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86</v>
      </c>
      <c r="C47" s="12">
        <v>1</v>
      </c>
      <c r="D47" s="8">
        <v>0.99</v>
      </c>
      <c r="E47" s="12">
        <v>1</v>
      </c>
      <c r="F47" s="8">
        <v>1.37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67</v>
      </c>
      <c r="C48" s="12">
        <v>1</v>
      </c>
      <c r="D48" s="8">
        <v>0.99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88</v>
      </c>
      <c r="C49" s="12">
        <v>1</v>
      </c>
      <c r="D49" s="8">
        <v>0.99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72</v>
      </c>
      <c r="C50" s="12">
        <v>1</v>
      </c>
      <c r="D50" s="8">
        <v>0.99</v>
      </c>
      <c r="E50" s="12">
        <v>1</v>
      </c>
      <c r="F50" s="8">
        <v>1.37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74</v>
      </c>
      <c r="C51" s="12">
        <v>1</v>
      </c>
      <c r="D51" s="8">
        <v>0.99</v>
      </c>
      <c r="E51" s="12">
        <v>1</v>
      </c>
      <c r="F51" s="8">
        <v>1.37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82</v>
      </c>
      <c r="C52" s="12">
        <v>1</v>
      </c>
      <c r="D52" s="8">
        <v>0.99</v>
      </c>
      <c r="E52" s="12">
        <v>1</v>
      </c>
      <c r="F52" s="8">
        <v>1.37</v>
      </c>
      <c r="G52" s="12">
        <v>0</v>
      </c>
      <c r="H52" s="8">
        <v>0</v>
      </c>
      <c r="I52" s="12">
        <v>0</v>
      </c>
    </row>
    <row r="55" spans="2:9" ht="33" customHeight="1" x14ac:dyDescent="0.2">
      <c r="B55" t="s">
        <v>219</v>
      </c>
      <c r="C55" s="10" t="s">
        <v>50</v>
      </c>
      <c r="D55" s="10" t="s">
        <v>51</v>
      </c>
      <c r="E55" s="10" t="s">
        <v>52</v>
      </c>
      <c r="F55" s="10" t="s">
        <v>53</v>
      </c>
      <c r="G55" s="10" t="s">
        <v>54</v>
      </c>
      <c r="H55" s="10" t="s">
        <v>55</v>
      </c>
      <c r="I55" s="10" t="s">
        <v>56</v>
      </c>
    </row>
    <row r="56" spans="2:9" ht="15" customHeight="1" x14ac:dyDescent="0.2">
      <c r="B56" t="s">
        <v>132</v>
      </c>
      <c r="C56" s="12">
        <v>9</v>
      </c>
      <c r="D56" s="8">
        <v>8.91</v>
      </c>
      <c r="E56" s="12">
        <v>9</v>
      </c>
      <c r="F56" s="8">
        <v>12.33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144</v>
      </c>
      <c r="C57" s="12">
        <v>5</v>
      </c>
      <c r="D57" s="8">
        <v>4.95</v>
      </c>
      <c r="E57" s="12">
        <v>5</v>
      </c>
      <c r="F57" s="8">
        <v>6.85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119</v>
      </c>
      <c r="C58" s="12">
        <v>5</v>
      </c>
      <c r="D58" s="8">
        <v>4.95</v>
      </c>
      <c r="E58" s="12">
        <v>4</v>
      </c>
      <c r="F58" s="8">
        <v>5.48</v>
      </c>
      <c r="G58" s="12">
        <v>0</v>
      </c>
      <c r="H58" s="8">
        <v>0</v>
      </c>
      <c r="I58" s="12">
        <v>1</v>
      </c>
    </row>
    <row r="59" spans="2:9" ht="15" customHeight="1" x14ac:dyDescent="0.2">
      <c r="B59" t="s">
        <v>131</v>
      </c>
      <c r="C59" s="12">
        <v>5</v>
      </c>
      <c r="D59" s="8">
        <v>4.95</v>
      </c>
      <c r="E59" s="12">
        <v>5</v>
      </c>
      <c r="F59" s="8">
        <v>6.85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125</v>
      </c>
      <c r="C60" s="12">
        <v>4</v>
      </c>
      <c r="D60" s="8">
        <v>3.96</v>
      </c>
      <c r="E60" s="12">
        <v>2</v>
      </c>
      <c r="F60" s="8">
        <v>2.74</v>
      </c>
      <c r="G60" s="12">
        <v>2</v>
      </c>
      <c r="H60" s="8">
        <v>10</v>
      </c>
      <c r="I60" s="12">
        <v>0</v>
      </c>
    </row>
    <row r="61" spans="2:9" ht="15" customHeight="1" x14ac:dyDescent="0.2">
      <c r="B61" t="s">
        <v>115</v>
      </c>
      <c r="C61" s="12">
        <v>3</v>
      </c>
      <c r="D61" s="8">
        <v>2.97</v>
      </c>
      <c r="E61" s="12">
        <v>0</v>
      </c>
      <c r="F61" s="8">
        <v>0</v>
      </c>
      <c r="G61" s="12">
        <v>3</v>
      </c>
      <c r="H61" s="8">
        <v>15</v>
      </c>
      <c r="I61" s="12">
        <v>0</v>
      </c>
    </row>
    <row r="62" spans="2:9" ht="15" customHeight="1" x14ac:dyDescent="0.2">
      <c r="B62" t="s">
        <v>154</v>
      </c>
      <c r="C62" s="12">
        <v>3</v>
      </c>
      <c r="D62" s="8">
        <v>2.97</v>
      </c>
      <c r="E62" s="12">
        <v>3</v>
      </c>
      <c r="F62" s="8">
        <v>4.1100000000000003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120</v>
      </c>
      <c r="C63" s="12">
        <v>3</v>
      </c>
      <c r="D63" s="8">
        <v>2.97</v>
      </c>
      <c r="E63" s="12">
        <v>3</v>
      </c>
      <c r="F63" s="8">
        <v>4.1100000000000003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163</v>
      </c>
      <c r="C64" s="12">
        <v>3</v>
      </c>
      <c r="D64" s="8">
        <v>2.97</v>
      </c>
      <c r="E64" s="12">
        <v>0</v>
      </c>
      <c r="F64" s="8">
        <v>0</v>
      </c>
      <c r="G64" s="12">
        <v>1</v>
      </c>
      <c r="H64" s="8">
        <v>5</v>
      </c>
      <c r="I64" s="12">
        <v>0</v>
      </c>
    </row>
    <row r="65" spans="2:9" ht="15" customHeight="1" x14ac:dyDescent="0.2">
      <c r="B65" t="s">
        <v>133</v>
      </c>
      <c r="C65" s="12">
        <v>3</v>
      </c>
      <c r="D65" s="8">
        <v>2.97</v>
      </c>
      <c r="E65" s="12">
        <v>3</v>
      </c>
      <c r="F65" s="8">
        <v>4.1100000000000003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143</v>
      </c>
      <c r="C66" s="12">
        <v>3</v>
      </c>
      <c r="D66" s="8">
        <v>2.97</v>
      </c>
      <c r="E66" s="12">
        <v>3</v>
      </c>
      <c r="F66" s="8">
        <v>4.1100000000000003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165</v>
      </c>
      <c r="C67" s="12">
        <v>2</v>
      </c>
      <c r="D67" s="8">
        <v>1.98</v>
      </c>
      <c r="E67" s="12">
        <v>2</v>
      </c>
      <c r="F67" s="8">
        <v>2.74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179</v>
      </c>
      <c r="C68" s="12">
        <v>2</v>
      </c>
      <c r="D68" s="8">
        <v>1.98</v>
      </c>
      <c r="E68" s="12">
        <v>2</v>
      </c>
      <c r="F68" s="8">
        <v>2.74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117</v>
      </c>
      <c r="C69" s="12">
        <v>2</v>
      </c>
      <c r="D69" s="8">
        <v>1.98</v>
      </c>
      <c r="E69" s="12">
        <v>1</v>
      </c>
      <c r="F69" s="8">
        <v>1.37</v>
      </c>
      <c r="G69" s="12">
        <v>1</v>
      </c>
      <c r="H69" s="8">
        <v>5</v>
      </c>
      <c r="I69" s="12">
        <v>0</v>
      </c>
    </row>
    <row r="70" spans="2:9" ht="15" customHeight="1" x14ac:dyDescent="0.2">
      <c r="B70" t="s">
        <v>209</v>
      </c>
      <c r="C70" s="12">
        <v>2</v>
      </c>
      <c r="D70" s="8">
        <v>1.98</v>
      </c>
      <c r="E70" s="12">
        <v>2</v>
      </c>
      <c r="F70" s="8">
        <v>2.74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135</v>
      </c>
      <c r="C71" s="12">
        <v>2</v>
      </c>
      <c r="D71" s="8">
        <v>1.98</v>
      </c>
      <c r="E71" s="12">
        <v>2</v>
      </c>
      <c r="F71" s="8">
        <v>2.74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204</v>
      </c>
      <c r="C72" s="12">
        <v>2</v>
      </c>
      <c r="D72" s="8">
        <v>1.98</v>
      </c>
      <c r="E72" s="12">
        <v>2</v>
      </c>
      <c r="F72" s="8">
        <v>2.74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122</v>
      </c>
      <c r="C73" s="12">
        <v>2</v>
      </c>
      <c r="D73" s="8">
        <v>1.98</v>
      </c>
      <c r="E73" s="12">
        <v>2</v>
      </c>
      <c r="F73" s="8">
        <v>2.74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147</v>
      </c>
      <c r="C74" s="12">
        <v>2</v>
      </c>
      <c r="D74" s="8">
        <v>1.98</v>
      </c>
      <c r="E74" s="12">
        <v>0</v>
      </c>
      <c r="F74" s="8">
        <v>0</v>
      </c>
      <c r="G74" s="12">
        <v>2</v>
      </c>
      <c r="H74" s="8">
        <v>10</v>
      </c>
      <c r="I74" s="12">
        <v>0</v>
      </c>
    </row>
    <row r="75" spans="2:9" ht="15" customHeight="1" x14ac:dyDescent="0.2">
      <c r="B75" t="s">
        <v>127</v>
      </c>
      <c r="C75" s="12">
        <v>2</v>
      </c>
      <c r="D75" s="8">
        <v>1.98</v>
      </c>
      <c r="E75" s="12">
        <v>2</v>
      </c>
      <c r="F75" s="8">
        <v>2.74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151</v>
      </c>
      <c r="C76" s="12">
        <v>2</v>
      </c>
      <c r="D76" s="8">
        <v>1.98</v>
      </c>
      <c r="E76" s="12">
        <v>0</v>
      </c>
      <c r="F76" s="8">
        <v>0</v>
      </c>
      <c r="G76" s="12">
        <v>2</v>
      </c>
      <c r="H76" s="8">
        <v>10</v>
      </c>
      <c r="I76" s="12">
        <v>0</v>
      </c>
    </row>
    <row r="77" spans="2:9" ht="15" customHeight="1" x14ac:dyDescent="0.2">
      <c r="B77" t="s">
        <v>137</v>
      </c>
      <c r="C77" s="12">
        <v>2</v>
      </c>
      <c r="D77" s="8">
        <v>1.98</v>
      </c>
      <c r="E77" s="12">
        <v>0</v>
      </c>
      <c r="F77" s="8">
        <v>0</v>
      </c>
      <c r="G77" s="12">
        <v>2</v>
      </c>
      <c r="H77" s="8">
        <v>10</v>
      </c>
      <c r="I77" s="12">
        <v>0</v>
      </c>
    </row>
    <row r="79" spans="2:9" ht="15" customHeight="1" x14ac:dyDescent="0.2">
      <c r="B79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38582-4A1D-49A3-978F-6CED4BF51809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251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22</v>
      </c>
      <c r="D6" s="8">
        <v>19.47</v>
      </c>
      <c r="E6" s="12">
        <v>10</v>
      </c>
      <c r="F6" s="8">
        <v>12.99</v>
      </c>
      <c r="G6" s="12">
        <v>12</v>
      </c>
      <c r="H6" s="8">
        <v>35.29</v>
      </c>
      <c r="I6" s="12">
        <v>0</v>
      </c>
    </row>
    <row r="7" spans="2:9" ht="15" customHeight="1" x14ac:dyDescent="0.2">
      <c r="B7" t="s">
        <v>36</v>
      </c>
      <c r="C7" s="12">
        <v>8</v>
      </c>
      <c r="D7" s="8">
        <v>7.08</v>
      </c>
      <c r="E7" s="12">
        <v>4</v>
      </c>
      <c r="F7" s="8">
        <v>5.19</v>
      </c>
      <c r="G7" s="12">
        <v>4</v>
      </c>
      <c r="H7" s="8">
        <v>11.76</v>
      </c>
      <c r="I7" s="12">
        <v>0</v>
      </c>
    </row>
    <row r="8" spans="2:9" ht="15" customHeight="1" x14ac:dyDescent="0.2">
      <c r="B8" t="s">
        <v>37</v>
      </c>
      <c r="C8" s="12">
        <v>1</v>
      </c>
      <c r="D8" s="8">
        <v>0.88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2</v>
      </c>
      <c r="D9" s="8">
        <v>1.77</v>
      </c>
      <c r="E9" s="12">
        <v>0</v>
      </c>
      <c r="F9" s="8">
        <v>0</v>
      </c>
      <c r="G9" s="12">
        <v>2</v>
      </c>
      <c r="H9" s="8">
        <v>5.88</v>
      </c>
      <c r="I9" s="12">
        <v>0</v>
      </c>
    </row>
    <row r="10" spans="2:9" ht="15" customHeight="1" x14ac:dyDescent="0.2">
      <c r="B10" t="s">
        <v>39</v>
      </c>
      <c r="C10" s="12">
        <v>2</v>
      </c>
      <c r="D10" s="8">
        <v>1.77</v>
      </c>
      <c r="E10" s="12">
        <v>1</v>
      </c>
      <c r="F10" s="8">
        <v>1.3</v>
      </c>
      <c r="G10" s="12">
        <v>1</v>
      </c>
      <c r="H10" s="8">
        <v>2.94</v>
      </c>
      <c r="I10" s="12">
        <v>0</v>
      </c>
    </row>
    <row r="11" spans="2:9" ht="15" customHeight="1" x14ac:dyDescent="0.2">
      <c r="B11" t="s">
        <v>40</v>
      </c>
      <c r="C11" s="12">
        <v>39</v>
      </c>
      <c r="D11" s="8">
        <v>34.51</v>
      </c>
      <c r="E11" s="12">
        <v>29</v>
      </c>
      <c r="F11" s="8">
        <v>37.659999999999997</v>
      </c>
      <c r="G11" s="12">
        <v>10</v>
      </c>
      <c r="H11" s="8">
        <v>29.41</v>
      </c>
      <c r="I11" s="12">
        <v>0</v>
      </c>
    </row>
    <row r="12" spans="2:9" ht="15" customHeight="1" x14ac:dyDescent="0.2">
      <c r="B12" t="s">
        <v>41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42</v>
      </c>
      <c r="C13" s="12">
        <v>1</v>
      </c>
      <c r="D13" s="8">
        <v>0.88</v>
      </c>
      <c r="E13" s="12">
        <v>0</v>
      </c>
      <c r="F13" s="8">
        <v>0</v>
      </c>
      <c r="G13" s="12">
        <v>1</v>
      </c>
      <c r="H13" s="8">
        <v>2.94</v>
      </c>
      <c r="I13" s="12">
        <v>0</v>
      </c>
    </row>
    <row r="14" spans="2:9" ht="15" customHeight="1" x14ac:dyDescent="0.2">
      <c r="B14" t="s">
        <v>43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44</v>
      </c>
      <c r="C15" s="12">
        <v>7</v>
      </c>
      <c r="D15" s="8">
        <v>6.19</v>
      </c>
      <c r="E15" s="12">
        <v>7</v>
      </c>
      <c r="F15" s="8">
        <v>9.09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45</v>
      </c>
      <c r="C16" s="12">
        <v>19</v>
      </c>
      <c r="D16" s="8">
        <v>16.809999999999999</v>
      </c>
      <c r="E16" s="12">
        <v>17</v>
      </c>
      <c r="F16" s="8">
        <v>22.08</v>
      </c>
      <c r="G16" s="12">
        <v>1</v>
      </c>
      <c r="H16" s="8">
        <v>2.94</v>
      </c>
      <c r="I16" s="12">
        <v>0</v>
      </c>
    </row>
    <row r="17" spans="2:9" ht="15" customHeight="1" x14ac:dyDescent="0.2">
      <c r="B17" t="s">
        <v>46</v>
      </c>
      <c r="C17" s="12">
        <v>1</v>
      </c>
      <c r="D17" s="8">
        <v>0.88</v>
      </c>
      <c r="E17" s="12">
        <v>1</v>
      </c>
      <c r="F17" s="8">
        <v>1.3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47</v>
      </c>
      <c r="C18" s="12">
        <v>4</v>
      </c>
      <c r="D18" s="8">
        <v>3.54</v>
      </c>
      <c r="E18" s="12">
        <v>4</v>
      </c>
      <c r="F18" s="8">
        <v>5.19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48</v>
      </c>
      <c r="C19" s="12">
        <v>7</v>
      </c>
      <c r="D19" s="8">
        <v>6.19</v>
      </c>
      <c r="E19" s="12">
        <v>4</v>
      </c>
      <c r="F19" s="8">
        <v>5.19</v>
      </c>
      <c r="G19" s="12">
        <v>3</v>
      </c>
      <c r="H19" s="8">
        <v>8.82</v>
      </c>
      <c r="I19" s="12">
        <v>0</v>
      </c>
    </row>
    <row r="20" spans="2:9" ht="15" customHeight="1" x14ac:dyDescent="0.2">
      <c r="B20" s="9" t="s">
        <v>217</v>
      </c>
      <c r="C20" s="12">
        <f>SUM(LTBL_03506[総数／事業所数])</f>
        <v>113</v>
      </c>
      <c r="E20" s="12">
        <f>SUBTOTAL(109,LTBL_03506[個人／事業所数])</f>
        <v>77</v>
      </c>
      <c r="G20" s="12">
        <f>SUBTOTAL(109,LTBL_03506[法人／事業所数])</f>
        <v>34</v>
      </c>
      <c r="I20" s="12">
        <f>SUBTOTAL(109,LTBL_03506[法人以外の団体／事業所数])</f>
        <v>0</v>
      </c>
    </row>
    <row r="21" spans="2:9" ht="15" customHeight="1" x14ac:dyDescent="0.2">
      <c r="E21" s="11">
        <f>LTBL_03506[[#Totals],[個人／事業所数]]/LTBL_03506[[#Totals],[総数／事業所数]]</f>
        <v>0.68141592920353977</v>
      </c>
      <c r="G21" s="11">
        <f>LTBL_03506[[#Totals],[法人／事業所数]]/LTBL_03506[[#Totals],[総数／事業所数]]</f>
        <v>0.30088495575221241</v>
      </c>
      <c r="I21" s="11">
        <f>LTBL_03506[[#Totals],[法人以外の団体／事業所数]]/LTBL_03506[[#Totals],[総数／事業所数]]</f>
        <v>0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64</v>
      </c>
      <c r="C24" s="12">
        <v>18</v>
      </c>
      <c r="D24" s="8">
        <v>15.93</v>
      </c>
      <c r="E24" s="12">
        <v>17</v>
      </c>
      <c r="F24" s="8">
        <v>22.08</v>
      </c>
      <c r="G24" s="12">
        <v>1</v>
      </c>
      <c r="H24" s="8">
        <v>2.94</v>
      </c>
      <c r="I24" s="12">
        <v>0</v>
      </c>
    </row>
    <row r="25" spans="2:9" ht="15" customHeight="1" x14ac:dyDescent="0.2">
      <c r="B25" t="s">
        <v>71</v>
      </c>
      <c r="C25" s="12">
        <v>17</v>
      </c>
      <c r="D25" s="8">
        <v>15.04</v>
      </c>
      <c r="E25" s="12">
        <v>17</v>
      </c>
      <c r="F25" s="8">
        <v>22.08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57</v>
      </c>
      <c r="C26" s="12">
        <v>11</v>
      </c>
      <c r="D26" s="8">
        <v>9.73</v>
      </c>
      <c r="E26" s="12">
        <v>3</v>
      </c>
      <c r="F26" s="8">
        <v>3.9</v>
      </c>
      <c r="G26" s="12">
        <v>8</v>
      </c>
      <c r="H26" s="8">
        <v>23.53</v>
      </c>
      <c r="I26" s="12">
        <v>0</v>
      </c>
    </row>
    <row r="27" spans="2:9" ht="15" customHeight="1" x14ac:dyDescent="0.2">
      <c r="B27" t="s">
        <v>66</v>
      </c>
      <c r="C27" s="12">
        <v>9</v>
      </c>
      <c r="D27" s="8">
        <v>7.96</v>
      </c>
      <c r="E27" s="12">
        <v>4</v>
      </c>
      <c r="F27" s="8">
        <v>5.19</v>
      </c>
      <c r="G27" s="12">
        <v>5</v>
      </c>
      <c r="H27" s="8">
        <v>14.71</v>
      </c>
      <c r="I27" s="12">
        <v>0</v>
      </c>
    </row>
    <row r="28" spans="2:9" ht="15" customHeight="1" x14ac:dyDescent="0.2">
      <c r="B28" t="s">
        <v>59</v>
      </c>
      <c r="C28" s="12">
        <v>6</v>
      </c>
      <c r="D28" s="8">
        <v>5.31</v>
      </c>
      <c r="E28" s="12">
        <v>3</v>
      </c>
      <c r="F28" s="8">
        <v>3.9</v>
      </c>
      <c r="G28" s="12">
        <v>3</v>
      </c>
      <c r="H28" s="8">
        <v>8.82</v>
      </c>
      <c r="I28" s="12">
        <v>0</v>
      </c>
    </row>
    <row r="29" spans="2:9" ht="15" customHeight="1" x14ac:dyDescent="0.2">
      <c r="B29" t="s">
        <v>65</v>
      </c>
      <c r="C29" s="12">
        <v>6</v>
      </c>
      <c r="D29" s="8">
        <v>5.31</v>
      </c>
      <c r="E29" s="12">
        <v>4</v>
      </c>
      <c r="F29" s="8">
        <v>5.19</v>
      </c>
      <c r="G29" s="12">
        <v>2</v>
      </c>
      <c r="H29" s="8">
        <v>5.88</v>
      </c>
      <c r="I29" s="12">
        <v>0</v>
      </c>
    </row>
    <row r="30" spans="2:9" ht="15" customHeight="1" x14ac:dyDescent="0.2">
      <c r="B30" t="s">
        <v>58</v>
      </c>
      <c r="C30" s="12">
        <v>5</v>
      </c>
      <c r="D30" s="8">
        <v>4.42</v>
      </c>
      <c r="E30" s="12">
        <v>4</v>
      </c>
      <c r="F30" s="8">
        <v>5.19</v>
      </c>
      <c r="G30" s="12">
        <v>1</v>
      </c>
      <c r="H30" s="8">
        <v>2.94</v>
      </c>
      <c r="I30" s="12">
        <v>0</v>
      </c>
    </row>
    <row r="31" spans="2:9" ht="15" customHeight="1" x14ac:dyDescent="0.2">
      <c r="B31" t="s">
        <v>70</v>
      </c>
      <c r="C31" s="12">
        <v>5</v>
      </c>
      <c r="D31" s="8">
        <v>4.42</v>
      </c>
      <c r="E31" s="12">
        <v>5</v>
      </c>
      <c r="F31" s="8">
        <v>6.49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63</v>
      </c>
      <c r="C32" s="12">
        <v>4</v>
      </c>
      <c r="D32" s="8">
        <v>3.54</v>
      </c>
      <c r="E32" s="12">
        <v>3</v>
      </c>
      <c r="F32" s="8">
        <v>3.9</v>
      </c>
      <c r="G32" s="12">
        <v>1</v>
      </c>
      <c r="H32" s="8">
        <v>2.94</v>
      </c>
      <c r="I32" s="12">
        <v>0</v>
      </c>
    </row>
    <row r="33" spans="2:9" ht="15" customHeight="1" x14ac:dyDescent="0.2">
      <c r="B33" t="s">
        <v>74</v>
      </c>
      <c r="C33" s="12">
        <v>4</v>
      </c>
      <c r="D33" s="8">
        <v>3.54</v>
      </c>
      <c r="E33" s="12">
        <v>4</v>
      </c>
      <c r="F33" s="8">
        <v>5.19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60</v>
      </c>
      <c r="C34" s="12">
        <v>3</v>
      </c>
      <c r="D34" s="8">
        <v>2.65</v>
      </c>
      <c r="E34" s="12">
        <v>1</v>
      </c>
      <c r="F34" s="8">
        <v>1.3</v>
      </c>
      <c r="G34" s="12">
        <v>2</v>
      </c>
      <c r="H34" s="8">
        <v>5.88</v>
      </c>
      <c r="I34" s="12">
        <v>0</v>
      </c>
    </row>
    <row r="35" spans="2:9" ht="15" customHeight="1" x14ac:dyDescent="0.2">
      <c r="B35" t="s">
        <v>94</v>
      </c>
      <c r="C35" s="12">
        <v>3</v>
      </c>
      <c r="D35" s="8">
        <v>2.65</v>
      </c>
      <c r="E35" s="12">
        <v>1</v>
      </c>
      <c r="F35" s="8">
        <v>1.3</v>
      </c>
      <c r="G35" s="12">
        <v>2</v>
      </c>
      <c r="H35" s="8">
        <v>5.88</v>
      </c>
      <c r="I35" s="12">
        <v>0</v>
      </c>
    </row>
    <row r="36" spans="2:9" ht="15" customHeight="1" x14ac:dyDescent="0.2">
      <c r="B36" t="s">
        <v>92</v>
      </c>
      <c r="C36" s="12">
        <v>2</v>
      </c>
      <c r="D36" s="8">
        <v>1.77</v>
      </c>
      <c r="E36" s="12">
        <v>1</v>
      </c>
      <c r="F36" s="8">
        <v>1.3</v>
      </c>
      <c r="G36" s="12">
        <v>1</v>
      </c>
      <c r="H36" s="8">
        <v>2.94</v>
      </c>
      <c r="I36" s="12">
        <v>0</v>
      </c>
    </row>
    <row r="37" spans="2:9" ht="15" customHeight="1" x14ac:dyDescent="0.2">
      <c r="B37" t="s">
        <v>112</v>
      </c>
      <c r="C37" s="12">
        <v>2</v>
      </c>
      <c r="D37" s="8">
        <v>1.77</v>
      </c>
      <c r="E37" s="12">
        <v>0</v>
      </c>
      <c r="F37" s="8">
        <v>0</v>
      </c>
      <c r="G37" s="12">
        <v>2</v>
      </c>
      <c r="H37" s="8">
        <v>5.88</v>
      </c>
      <c r="I37" s="12">
        <v>0</v>
      </c>
    </row>
    <row r="38" spans="2:9" ht="15" customHeight="1" x14ac:dyDescent="0.2">
      <c r="B38" t="s">
        <v>106</v>
      </c>
      <c r="C38" s="12">
        <v>2</v>
      </c>
      <c r="D38" s="8">
        <v>1.77</v>
      </c>
      <c r="E38" s="12">
        <v>1</v>
      </c>
      <c r="F38" s="8">
        <v>1.3</v>
      </c>
      <c r="G38" s="12">
        <v>1</v>
      </c>
      <c r="H38" s="8">
        <v>2.94</v>
      </c>
      <c r="I38" s="12">
        <v>0</v>
      </c>
    </row>
    <row r="39" spans="2:9" ht="15" customHeight="1" x14ac:dyDescent="0.2">
      <c r="B39" t="s">
        <v>81</v>
      </c>
      <c r="C39" s="12">
        <v>2</v>
      </c>
      <c r="D39" s="8">
        <v>1.77</v>
      </c>
      <c r="E39" s="12">
        <v>2</v>
      </c>
      <c r="F39" s="8">
        <v>2.6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72</v>
      </c>
      <c r="C40" s="12">
        <v>2</v>
      </c>
      <c r="D40" s="8">
        <v>1.77</v>
      </c>
      <c r="E40" s="12">
        <v>0</v>
      </c>
      <c r="F40" s="8">
        <v>0</v>
      </c>
      <c r="G40" s="12">
        <v>1</v>
      </c>
      <c r="H40" s="8">
        <v>2.94</v>
      </c>
      <c r="I40" s="12">
        <v>0</v>
      </c>
    </row>
    <row r="41" spans="2:9" ht="15" customHeight="1" x14ac:dyDescent="0.2">
      <c r="B41" t="s">
        <v>76</v>
      </c>
      <c r="C41" s="12">
        <v>2</v>
      </c>
      <c r="D41" s="8">
        <v>1.77</v>
      </c>
      <c r="E41" s="12">
        <v>2</v>
      </c>
      <c r="F41" s="8">
        <v>2.6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99</v>
      </c>
      <c r="C42" s="12">
        <v>1</v>
      </c>
      <c r="D42" s="8">
        <v>0.88</v>
      </c>
      <c r="E42" s="12">
        <v>0</v>
      </c>
      <c r="F42" s="8">
        <v>0</v>
      </c>
      <c r="G42" s="12">
        <v>1</v>
      </c>
      <c r="H42" s="8">
        <v>2.94</v>
      </c>
      <c r="I42" s="12">
        <v>0</v>
      </c>
    </row>
    <row r="43" spans="2:9" ht="15" customHeight="1" x14ac:dyDescent="0.2">
      <c r="B43" t="s">
        <v>89</v>
      </c>
      <c r="C43" s="12">
        <v>1</v>
      </c>
      <c r="D43" s="8">
        <v>0.88</v>
      </c>
      <c r="E43" s="12">
        <v>1</v>
      </c>
      <c r="F43" s="8">
        <v>1.3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105</v>
      </c>
      <c r="C44" s="12">
        <v>1</v>
      </c>
      <c r="D44" s="8">
        <v>0.88</v>
      </c>
      <c r="E44" s="12">
        <v>1</v>
      </c>
      <c r="F44" s="8">
        <v>1.3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109</v>
      </c>
      <c r="C45" s="12">
        <v>1</v>
      </c>
      <c r="D45" s="8">
        <v>0.88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79</v>
      </c>
      <c r="C46" s="12">
        <v>1</v>
      </c>
      <c r="D46" s="8">
        <v>0.88</v>
      </c>
      <c r="E46" s="12">
        <v>1</v>
      </c>
      <c r="F46" s="8">
        <v>1.3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62</v>
      </c>
      <c r="C47" s="12">
        <v>1</v>
      </c>
      <c r="D47" s="8">
        <v>0.88</v>
      </c>
      <c r="E47" s="12">
        <v>0</v>
      </c>
      <c r="F47" s="8">
        <v>0</v>
      </c>
      <c r="G47" s="12">
        <v>1</v>
      </c>
      <c r="H47" s="8">
        <v>2.94</v>
      </c>
      <c r="I47" s="12">
        <v>0</v>
      </c>
    </row>
    <row r="48" spans="2:9" ht="15" customHeight="1" x14ac:dyDescent="0.2">
      <c r="B48" t="s">
        <v>67</v>
      </c>
      <c r="C48" s="12">
        <v>1</v>
      </c>
      <c r="D48" s="8">
        <v>0.88</v>
      </c>
      <c r="E48" s="12">
        <v>0</v>
      </c>
      <c r="F48" s="8">
        <v>0</v>
      </c>
      <c r="G48" s="12">
        <v>1</v>
      </c>
      <c r="H48" s="8">
        <v>2.94</v>
      </c>
      <c r="I48" s="12">
        <v>0</v>
      </c>
    </row>
    <row r="49" spans="2:9" ht="15" customHeight="1" x14ac:dyDescent="0.2">
      <c r="B49" t="s">
        <v>73</v>
      </c>
      <c r="C49" s="12">
        <v>1</v>
      </c>
      <c r="D49" s="8">
        <v>0.88</v>
      </c>
      <c r="E49" s="12">
        <v>1</v>
      </c>
      <c r="F49" s="8">
        <v>1.3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103</v>
      </c>
      <c r="C50" s="12">
        <v>1</v>
      </c>
      <c r="D50" s="8">
        <v>0.88</v>
      </c>
      <c r="E50" s="12">
        <v>0</v>
      </c>
      <c r="F50" s="8">
        <v>0</v>
      </c>
      <c r="G50" s="12">
        <v>1</v>
      </c>
      <c r="H50" s="8">
        <v>2.94</v>
      </c>
      <c r="I50" s="12">
        <v>0</v>
      </c>
    </row>
    <row r="51" spans="2:9" ht="15" customHeight="1" x14ac:dyDescent="0.2">
      <c r="B51" t="s">
        <v>82</v>
      </c>
      <c r="C51" s="12">
        <v>1</v>
      </c>
      <c r="D51" s="8">
        <v>0.88</v>
      </c>
      <c r="E51" s="12">
        <v>1</v>
      </c>
      <c r="F51" s="8">
        <v>1.3</v>
      </c>
      <c r="G51" s="12">
        <v>0</v>
      </c>
      <c r="H51" s="8">
        <v>0</v>
      </c>
      <c r="I51" s="12">
        <v>0</v>
      </c>
    </row>
    <row r="54" spans="2:9" ht="33" customHeight="1" x14ac:dyDescent="0.2">
      <c r="B54" t="s">
        <v>219</v>
      </c>
      <c r="C54" s="10" t="s">
        <v>50</v>
      </c>
      <c r="D54" s="10" t="s">
        <v>51</v>
      </c>
      <c r="E54" s="10" t="s">
        <v>52</v>
      </c>
      <c r="F54" s="10" t="s">
        <v>53</v>
      </c>
      <c r="G54" s="10" t="s">
        <v>54</v>
      </c>
      <c r="H54" s="10" t="s">
        <v>55</v>
      </c>
      <c r="I54" s="10" t="s">
        <v>56</v>
      </c>
    </row>
    <row r="55" spans="2:9" ht="15" customHeight="1" x14ac:dyDescent="0.2">
      <c r="B55" t="s">
        <v>131</v>
      </c>
      <c r="C55" s="12">
        <v>9</v>
      </c>
      <c r="D55" s="8">
        <v>7.96</v>
      </c>
      <c r="E55" s="12">
        <v>9</v>
      </c>
      <c r="F55" s="8">
        <v>11.69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132</v>
      </c>
      <c r="C56" s="12">
        <v>8</v>
      </c>
      <c r="D56" s="8">
        <v>7.08</v>
      </c>
      <c r="E56" s="12">
        <v>8</v>
      </c>
      <c r="F56" s="8">
        <v>10.39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119</v>
      </c>
      <c r="C57" s="12">
        <v>7</v>
      </c>
      <c r="D57" s="8">
        <v>6.19</v>
      </c>
      <c r="E57" s="12">
        <v>7</v>
      </c>
      <c r="F57" s="8">
        <v>9.09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115</v>
      </c>
      <c r="C58" s="12">
        <v>5</v>
      </c>
      <c r="D58" s="8">
        <v>4.42</v>
      </c>
      <c r="E58" s="12">
        <v>0</v>
      </c>
      <c r="F58" s="8">
        <v>0</v>
      </c>
      <c r="G58" s="12">
        <v>5</v>
      </c>
      <c r="H58" s="8">
        <v>14.71</v>
      </c>
      <c r="I58" s="12">
        <v>0</v>
      </c>
    </row>
    <row r="59" spans="2:9" ht="15" customHeight="1" x14ac:dyDescent="0.2">
      <c r="B59" t="s">
        <v>144</v>
      </c>
      <c r="C59" s="12">
        <v>4</v>
      </c>
      <c r="D59" s="8">
        <v>3.54</v>
      </c>
      <c r="E59" s="12">
        <v>3</v>
      </c>
      <c r="F59" s="8">
        <v>3.9</v>
      </c>
      <c r="G59" s="12">
        <v>1</v>
      </c>
      <c r="H59" s="8">
        <v>2.94</v>
      </c>
      <c r="I59" s="12">
        <v>0</v>
      </c>
    </row>
    <row r="60" spans="2:9" ht="15" customHeight="1" x14ac:dyDescent="0.2">
      <c r="B60" t="s">
        <v>120</v>
      </c>
      <c r="C60" s="12">
        <v>4</v>
      </c>
      <c r="D60" s="8">
        <v>3.54</v>
      </c>
      <c r="E60" s="12">
        <v>2</v>
      </c>
      <c r="F60" s="8">
        <v>2.6</v>
      </c>
      <c r="G60" s="12">
        <v>2</v>
      </c>
      <c r="H60" s="8">
        <v>5.88</v>
      </c>
      <c r="I60" s="12">
        <v>0</v>
      </c>
    </row>
    <row r="61" spans="2:9" ht="15" customHeight="1" x14ac:dyDescent="0.2">
      <c r="B61" t="s">
        <v>145</v>
      </c>
      <c r="C61" s="12">
        <v>3</v>
      </c>
      <c r="D61" s="8">
        <v>2.65</v>
      </c>
      <c r="E61" s="12">
        <v>1</v>
      </c>
      <c r="F61" s="8">
        <v>1.3</v>
      </c>
      <c r="G61" s="12">
        <v>2</v>
      </c>
      <c r="H61" s="8">
        <v>5.88</v>
      </c>
      <c r="I61" s="12">
        <v>0</v>
      </c>
    </row>
    <row r="62" spans="2:9" ht="15" customHeight="1" x14ac:dyDescent="0.2">
      <c r="B62" t="s">
        <v>116</v>
      </c>
      <c r="C62" s="12">
        <v>3</v>
      </c>
      <c r="D62" s="8">
        <v>2.65</v>
      </c>
      <c r="E62" s="12">
        <v>2</v>
      </c>
      <c r="F62" s="8">
        <v>2.6</v>
      </c>
      <c r="G62" s="12">
        <v>1</v>
      </c>
      <c r="H62" s="8">
        <v>2.94</v>
      </c>
      <c r="I62" s="12">
        <v>0</v>
      </c>
    </row>
    <row r="63" spans="2:9" ht="15" customHeight="1" x14ac:dyDescent="0.2">
      <c r="B63" t="s">
        <v>141</v>
      </c>
      <c r="C63" s="12">
        <v>3</v>
      </c>
      <c r="D63" s="8">
        <v>2.65</v>
      </c>
      <c r="E63" s="12">
        <v>1</v>
      </c>
      <c r="F63" s="8">
        <v>1.3</v>
      </c>
      <c r="G63" s="12">
        <v>2</v>
      </c>
      <c r="H63" s="8">
        <v>5.88</v>
      </c>
      <c r="I63" s="12">
        <v>0</v>
      </c>
    </row>
    <row r="64" spans="2:9" ht="15" customHeight="1" x14ac:dyDescent="0.2">
      <c r="B64" t="s">
        <v>117</v>
      </c>
      <c r="C64" s="12">
        <v>3</v>
      </c>
      <c r="D64" s="8">
        <v>2.65</v>
      </c>
      <c r="E64" s="12">
        <v>2</v>
      </c>
      <c r="F64" s="8">
        <v>2.6</v>
      </c>
      <c r="G64" s="12">
        <v>1</v>
      </c>
      <c r="H64" s="8">
        <v>2.94</v>
      </c>
      <c r="I64" s="12">
        <v>0</v>
      </c>
    </row>
    <row r="65" spans="2:9" ht="15" customHeight="1" x14ac:dyDescent="0.2">
      <c r="B65" t="s">
        <v>118</v>
      </c>
      <c r="C65" s="12">
        <v>3</v>
      </c>
      <c r="D65" s="8">
        <v>2.65</v>
      </c>
      <c r="E65" s="12">
        <v>3</v>
      </c>
      <c r="F65" s="8">
        <v>3.9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140</v>
      </c>
      <c r="C66" s="12">
        <v>3</v>
      </c>
      <c r="D66" s="8">
        <v>2.65</v>
      </c>
      <c r="E66" s="12">
        <v>1</v>
      </c>
      <c r="F66" s="8">
        <v>1.3</v>
      </c>
      <c r="G66" s="12">
        <v>2</v>
      </c>
      <c r="H66" s="8">
        <v>5.88</v>
      </c>
      <c r="I66" s="12">
        <v>0</v>
      </c>
    </row>
    <row r="67" spans="2:9" ht="15" customHeight="1" x14ac:dyDescent="0.2">
      <c r="B67" t="s">
        <v>134</v>
      </c>
      <c r="C67" s="12">
        <v>3</v>
      </c>
      <c r="D67" s="8">
        <v>2.65</v>
      </c>
      <c r="E67" s="12">
        <v>3</v>
      </c>
      <c r="F67" s="8">
        <v>3.9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210</v>
      </c>
      <c r="C68" s="12">
        <v>2</v>
      </c>
      <c r="D68" s="8">
        <v>1.77</v>
      </c>
      <c r="E68" s="12">
        <v>1</v>
      </c>
      <c r="F68" s="8">
        <v>1.3</v>
      </c>
      <c r="G68" s="12">
        <v>1</v>
      </c>
      <c r="H68" s="8">
        <v>2.94</v>
      </c>
      <c r="I68" s="12">
        <v>0</v>
      </c>
    </row>
    <row r="69" spans="2:9" ht="15" customHeight="1" x14ac:dyDescent="0.2">
      <c r="B69" t="s">
        <v>211</v>
      </c>
      <c r="C69" s="12">
        <v>2</v>
      </c>
      <c r="D69" s="8">
        <v>1.77</v>
      </c>
      <c r="E69" s="12">
        <v>0</v>
      </c>
      <c r="F69" s="8">
        <v>0</v>
      </c>
      <c r="G69" s="12">
        <v>2</v>
      </c>
      <c r="H69" s="8">
        <v>5.88</v>
      </c>
      <c r="I69" s="12">
        <v>0</v>
      </c>
    </row>
    <row r="70" spans="2:9" ht="15" customHeight="1" x14ac:dyDescent="0.2">
      <c r="B70" t="s">
        <v>190</v>
      </c>
      <c r="C70" s="12">
        <v>2</v>
      </c>
      <c r="D70" s="8">
        <v>1.77</v>
      </c>
      <c r="E70" s="12">
        <v>1</v>
      </c>
      <c r="F70" s="8">
        <v>1.3</v>
      </c>
      <c r="G70" s="12">
        <v>1</v>
      </c>
      <c r="H70" s="8">
        <v>2.94</v>
      </c>
      <c r="I70" s="12">
        <v>0</v>
      </c>
    </row>
    <row r="71" spans="2:9" ht="15" customHeight="1" x14ac:dyDescent="0.2">
      <c r="B71" t="s">
        <v>135</v>
      </c>
      <c r="C71" s="12">
        <v>2</v>
      </c>
      <c r="D71" s="8">
        <v>1.77</v>
      </c>
      <c r="E71" s="12">
        <v>1</v>
      </c>
      <c r="F71" s="8">
        <v>1.3</v>
      </c>
      <c r="G71" s="12">
        <v>1</v>
      </c>
      <c r="H71" s="8">
        <v>2.94</v>
      </c>
      <c r="I71" s="12">
        <v>0</v>
      </c>
    </row>
    <row r="72" spans="2:9" ht="15" customHeight="1" x14ac:dyDescent="0.2">
      <c r="B72" t="s">
        <v>162</v>
      </c>
      <c r="C72" s="12">
        <v>2</v>
      </c>
      <c r="D72" s="8">
        <v>1.77</v>
      </c>
      <c r="E72" s="12">
        <v>2</v>
      </c>
      <c r="F72" s="8">
        <v>2.6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139</v>
      </c>
      <c r="C73" s="12">
        <v>2</v>
      </c>
      <c r="D73" s="8">
        <v>1.77</v>
      </c>
      <c r="E73" s="12">
        <v>2</v>
      </c>
      <c r="F73" s="8">
        <v>2.6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121</v>
      </c>
      <c r="C74" s="12">
        <v>2</v>
      </c>
      <c r="D74" s="8">
        <v>1.77</v>
      </c>
      <c r="E74" s="12">
        <v>0</v>
      </c>
      <c r="F74" s="8">
        <v>0</v>
      </c>
      <c r="G74" s="12">
        <v>2</v>
      </c>
      <c r="H74" s="8">
        <v>5.88</v>
      </c>
      <c r="I74" s="12">
        <v>0</v>
      </c>
    </row>
    <row r="75" spans="2:9" ht="15" customHeight="1" x14ac:dyDescent="0.2">
      <c r="B75" t="s">
        <v>152</v>
      </c>
      <c r="C75" s="12">
        <v>2</v>
      </c>
      <c r="D75" s="8">
        <v>1.77</v>
      </c>
      <c r="E75" s="12">
        <v>1</v>
      </c>
      <c r="F75" s="8">
        <v>1.3</v>
      </c>
      <c r="G75" s="12">
        <v>1</v>
      </c>
      <c r="H75" s="8">
        <v>2.94</v>
      </c>
      <c r="I75" s="12">
        <v>0</v>
      </c>
    </row>
    <row r="76" spans="2:9" ht="15" customHeight="1" x14ac:dyDescent="0.2">
      <c r="B76" t="s">
        <v>149</v>
      </c>
      <c r="C76" s="12">
        <v>2</v>
      </c>
      <c r="D76" s="8">
        <v>1.77</v>
      </c>
      <c r="E76" s="12">
        <v>2</v>
      </c>
      <c r="F76" s="8">
        <v>2.6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161</v>
      </c>
      <c r="C77" s="12">
        <v>2</v>
      </c>
      <c r="D77" s="8">
        <v>1.77</v>
      </c>
      <c r="E77" s="12">
        <v>2</v>
      </c>
      <c r="F77" s="8">
        <v>2.6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196</v>
      </c>
      <c r="C78" s="12">
        <v>2</v>
      </c>
      <c r="D78" s="8">
        <v>1.77</v>
      </c>
      <c r="E78" s="12">
        <v>1</v>
      </c>
      <c r="F78" s="8">
        <v>1.3</v>
      </c>
      <c r="G78" s="12">
        <v>1</v>
      </c>
      <c r="H78" s="8">
        <v>2.94</v>
      </c>
      <c r="I78" s="12">
        <v>0</v>
      </c>
    </row>
    <row r="79" spans="2:9" ht="15" customHeight="1" x14ac:dyDescent="0.2">
      <c r="B79" t="s">
        <v>143</v>
      </c>
      <c r="C79" s="12">
        <v>2</v>
      </c>
      <c r="D79" s="8">
        <v>1.77</v>
      </c>
      <c r="E79" s="12">
        <v>2</v>
      </c>
      <c r="F79" s="8">
        <v>2.6</v>
      </c>
      <c r="G79" s="12">
        <v>0</v>
      </c>
      <c r="H79" s="8">
        <v>0</v>
      </c>
      <c r="I79" s="12">
        <v>0</v>
      </c>
    </row>
    <row r="81" spans="2:2" ht="15" customHeight="1" x14ac:dyDescent="0.2">
      <c r="B81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04543-F267-4E55-8AA3-D0E37FBDD3E8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252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69</v>
      </c>
      <c r="D6" s="8">
        <v>19.489999999999998</v>
      </c>
      <c r="E6" s="12">
        <v>43</v>
      </c>
      <c r="F6" s="8">
        <v>17.84</v>
      </c>
      <c r="G6" s="12">
        <v>26</v>
      </c>
      <c r="H6" s="8">
        <v>26.26</v>
      </c>
      <c r="I6" s="12">
        <v>0</v>
      </c>
    </row>
    <row r="7" spans="2:9" ht="15" customHeight="1" x14ac:dyDescent="0.2">
      <c r="B7" t="s">
        <v>36</v>
      </c>
      <c r="C7" s="12">
        <v>29</v>
      </c>
      <c r="D7" s="8">
        <v>8.19</v>
      </c>
      <c r="E7" s="12">
        <v>16</v>
      </c>
      <c r="F7" s="8">
        <v>6.64</v>
      </c>
      <c r="G7" s="12">
        <v>11</v>
      </c>
      <c r="H7" s="8">
        <v>11.11</v>
      </c>
      <c r="I7" s="12">
        <v>2</v>
      </c>
    </row>
    <row r="8" spans="2:9" ht="15" customHeight="1" x14ac:dyDescent="0.2">
      <c r="B8" t="s">
        <v>37</v>
      </c>
      <c r="C8" s="12">
        <v>2</v>
      </c>
      <c r="D8" s="8">
        <v>0.56000000000000005</v>
      </c>
      <c r="E8" s="12">
        <v>0</v>
      </c>
      <c r="F8" s="8">
        <v>0</v>
      </c>
      <c r="G8" s="12">
        <v>2</v>
      </c>
      <c r="H8" s="8">
        <v>2.02</v>
      </c>
      <c r="I8" s="12">
        <v>0</v>
      </c>
    </row>
    <row r="9" spans="2:9" ht="15" customHeight="1" x14ac:dyDescent="0.2">
      <c r="B9" t="s">
        <v>38</v>
      </c>
      <c r="C9" s="12">
        <v>1</v>
      </c>
      <c r="D9" s="8">
        <v>0.28000000000000003</v>
      </c>
      <c r="E9" s="12">
        <v>1</v>
      </c>
      <c r="F9" s="8">
        <v>0.41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39</v>
      </c>
      <c r="C10" s="12">
        <v>3</v>
      </c>
      <c r="D10" s="8">
        <v>0.85</v>
      </c>
      <c r="E10" s="12">
        <v>1</v>
      </c>
      <c r="F10" s="8">
        <v>0.41</v>
      </c>
      <c r="G10" s="12">
        <v>2</v>
      </c>
      <c r="H10" s="8">
        <v>2.02</v>
      </c>
      <c r="I10" s="12">
        <v>0</v>
      </c>
    </row>
    <row r="11" spans="2:9" ht="15" customHeight="1" x14ac:dyDescent="0.2">
      <c r="B11" t="s">
        <v>40</v>
      </c>
      <c r="C11" s="12">
        <v>97</v>
      </c>
      <c r="D11" s="8">
        <v>27.4</v>
      </c>
      <c r="E11" s="12">
        <v>70</v>
      </c>
      <c r="F11" s="8">
        <v>29.05</v>
      </c>
      <c r="G11" s="12">
        <v>25</v>
      </c>
      <c r="H11" s="8">
        <v>25.25</v>
      </c>
      <c r="I11" s="12">
        <v>2</v>
      </c>
    </row>
    <row r="12" spans="2:9" ht="15" customHeight="1" x14ac:dyDescent="0.2">
      <c r="B12" t="s">
        <v>41</v>
      </c>
      <c r="C12" s="12">
        <v>2</v>
      </c>
      <c r="D12" s="8">
        <v>0.56000000000000005</v>
      </c>
      <c r="E12" s="12">
        <v>1</v>
      </c>
      <c r="F12" s="8">
        <v>0.41</v>
      </c>
      <c r="G12" s="12">
        <v>1</v>
      </c>
      <c r="H12" s="8">
        <v>1.01</v>
      </c>
      <c r="I12" s="12">
        <v>0</v>
      </c>
    </row>
    <row r="13" spans="2:9" ht="15" customHeight="1" x14ac:dyDescent="0.2">
      <c r="B13" t="s">
        <v>42</v>
      </c>
      <c r="C13" s="12">
        <v>6</v>
      </c>
      <c r="D13" s="8">
        <v>1.69</v>
      </c>
      <c r="E13" s="12">
        <v>2</v>
      </c>
      <c r="F13" s="8">
        <v>0.83</v>
      </c>
      <c r="G13" s="12">
        <v>4</v>
      </c>
      <c r="H13" s="8">
        <v>4.04</v>
      </c>
      <c r="I13" s="12">
        <v>0</v>
      </c>
    </row>
    <row r="14" spans="2:9" ht="15" customHeight="1" x14ac:dyDescent="0.2">
      <c r="B14" t="s">
        <v>43</v>
      </c>
      <c r="C14" s="12">
        <v>10</v>
      </c>
      <c r="D14" s="8">
        <v>2.82</v>
      </c>
      <c r="E14" s="12">
        <v>5</v>
      </c>
      <c r="F14" s="8">
        <v>2.0699999999999998</v>
      </c>
      <c r="G14" s="12">
        <v>5</v>
      </c>
      <c r="H14" s="8">
        <v>5.05</v>
      </c>
      <c r="I14" s="12">
        <v>0</v>
      </c>
    </row>
    <row r="15" spans="2:9" ht="15" customHeight="1" x14ac:dyDescent="0.2">
      <c r="B15" t="s">
        <v>44</v>
      </c>
      <c r="C15" s="12">
        <v>25</v>
      </c>
      <c r="D15" s="8">
        <v>7.06</v>
      </c>
      <c r="E15" s="12">
        <v>17</v>
      </c>
      <c r="F15" s="8">
        <v>7.05</v>
      </c>
      <c r="G15" s="12">
        <v>6</v>
      </c>
      <c r="H15" s="8">
        <v>6.06</v>
      </c>
      <c r="I15" s="12">
        <v>0</v>
      </c>
    </row>
    <row r="16" spans="2:9" ht="15" customHeight="1" x14ac:dyDescent="0.2">
      <c r="B16" t="s">
        <v>45</v>
      </c>
      <c r="C16" s="12">
        <v>67</v>
      </c>
      <c r="D16" s="8">
        <v>18.93</v>
      </c>
      <c r="E16" s="12">
        <v>60</v>
      </c>
      <c r="F16" s="8">
        <v>24.9</v>
      </c>
      <c r="G16" s="12">
        <v>4</v>
      </c>
      <c r="H16" s="8">
        <v>4.04</v>
      </c>
      <c r="I16" s="12">
        <v>0</v>
      </c>
    </row>
    <row r="17" spans="2:9" ht="15" customHeight="1" x14ac:dyDescent="0.2">
      <c r="B17" t="s">
        <v>46</v>
      </c>
      <c r="C17" s="12">
        <v>13</v>
      </c>
      <c r="D17" s="8">
        <v>3.67</v>
      </c>
      <c r="E17" s="12">
        <v>10</v>
      </c>
      <c r="F17" s="8">
        <v>4.1500000000000004</v>
      </c>
      <c r="G17" s="12">
        <v>2</v>
      </c>
      <c r="H17" s="8">
        <v>2.02</v>
      </c>
      <c r="I17" s="12">
        <v>0</v>
      </c>
    </row>
    <row r="18" spans="2:9" ht="15" customHeight="1" x14ac:dyDescent="0.2">
      <c r="B18" t="s">
        <v>47</v>
      </c>
      <c r="C18" s="12">
        <v>17</v>
      </c>
      <c r="D18" s="8">
        <v>4.8</v>
      </c>
      <c r="E18" s="12">
        <v>8</v>
      </c>
      <c r="F18" s="8">
        <v>3.32</v>
      </c>
      <c r="G18" s="12">
        <v>5</v>
      </c>
      <c r="H18" s="8">
        <v>5.05</v>
      </c>
      <c r="I18" s="12">
        <v>0</v>
      </c>
    </row>
    <row r="19" spans="2:9" ht="15" customHeight="1" x14ac:dyDescent="0.2">
      <c r="B19" t="s">
        <v>48</v>
      </c>
      <c r="C19" s="12">
        <v>13</v>
      </c>
      <c r="D19" s="8">
        <v>3.67</v>
      </c>
      <c r="E19" s="12">
        <v>7</v>
      </c>
      <c r="F19" s="8">
        <v>2.9</v>
      </c>
      <c r="G19" s="12">
        <v>6</v>
      </c>
      <c r="H19" s="8">
        <v>6.06</v>
      </c>
      <c r="I19" s="12">
        <v>0</v>
      </c>
    </row>
    <row r="20" spans="2:9" ht="15" customHeight="1" x14ac:dyDescent="0.2">
      <c r="B20" s="9" t="s">
        <v>217</v>
      </c>
      <c r="C20" s="12">
        <f>SUM(LTBL_03507[総数／事業所数])</f>
        <v>354</v>
      </c>
      <c r="E20" s="12">
        <f>SUBTOTAL(109,LTBL_03507[個人／事業所数])</f>
        <v>241</v>
      </c>
      <c r="G20" s="12">
        <f>SUBTOTAL(109,LTBL_03507[法人／事業所数])</f>
        <v>99</v>
      </c>
      <c r="I20" s="12">
        <f>SUBTOTAL(109,LTBL_03507[法人以外の団体／事業所数])</f>
        <v>4</v>
      </c>
    </row>
    <row r="21" spans="2:9" ht="15" customHeight="1" x14ac:dyDescent="0.2">
      <c r="E21" s="11">
        <f>LTBL_03507[[#Totals],[個人／事業所数]]/LTBL_03507[[#Totals],[総数／事業所数]]</f>
        <v>0.6807909604519774</v>
      </c>
      <c r="G21" s="11">
        <f>LTBL_03507[[#Totals],[法人／事業所数]]/LTBL_03507[[#Totals],[総数／事業所数]]</f>
        <v>0.27966101694915252</v>
      </c>
      <c r="I21" s="11">
        <f>LTBL_03507[[#Totals],[法人以外の団体／事業所数]]/LTBL_03507[[#Totals],[総数／事業所数]]</f>
        <v>1.1299435028248588E-2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62</v>
      </c>
      <c r="D24" s="8">
        <v>17.510000000000002</v>
      </c>
      <c r="E24" s="12">
        <v>59</v>
      </c>
      <c r="F24" s="8">
        <v>24.48</v>
      </c>
      <c r="G24" s="12">
        <v>3</v>
      </c>
      <c r="H24" s="8">
        <v>3.03</v>
      </c>
      <c r="I24" s="12">
        <v>0</v>
      </c>
    </row>
    <row r="25" spans="2:9" ht="15" customHeight="1" x14ac:dyDescent="0.2">
      <c r="B25" t="s">
        <v>57</v>
      </c>
      <c r="C25" s="12">
        <v>36</v>
      </c>
      <c r="D25" s="8">
        <v>10.17</v>
      </c>
      <c r="E25" s="12">
        <v>23</v>
      </c>
      <c r="F25" s="8">
        <v>9.5399999999999991</v>
      </c>
      <c r="G25" s="12">
        <v>13</v>
      </c>
      <c r="H25" s="8">
        <v>13.13</v>
      </c>
      <c r="I25" s="12">
        <v>0</v>
      </c>
    </row>
    <row r="26" spans="2:9" ht="15" customHeight="1" x14ac:dyDescent="0.2">
      <c r="B26" t="s">
        <v>64</v>
      </c>
      <c r="C26" s="12">
        <v>36</v>
      </c>
      <c r="D26" s="8">
        <v>10.17</v>
      </c>
      <c r="E26" s="12">
        <v>24</v>
      </c>
      <c r="F26" s="8">
        <v>9.9600000000000009</v>
      </c>
      <c r="G26" s="12">
        <v>10</v>
      </c>
      <c r="H26" s="8">
        <v>10.1</v>
      </c>
      <c r="I26" s="12">
        <v>2</v>
      </c>
    </row>
    <row r="27" spans="2:9" ht="15" customHeight="1" x14ac:dyDescent="0.2">
      <c r="B27" t="s">
        <v>66</v>
      </c>
      <c r="C27" s="12">
        <v>31</v>
      </c>
      <c r="D27" s="8">
        <v>8.76</v>
      </c>
      <c r="E27" s="12">
        <v>23</v>
      </c>
      <c r="F27" s="8">
        <v>9.5399999999999991</v>
      </c>
      <c r="G27" s="12">
        <v>8</v>
      </c>
      <c r="H27" s="8">
        <v>8.08</v>
      </c>
      <c r="I27" s="12">
        <v>0</v>
      </c>
    </row>
    <row r="28" spans="2:9" ht="15" customHeight="1" x14ac:dyDescent="0.2">
      <c r="B28" t="s">
        <v>58</v>
      </c>
      <c r="C28" s="12">
        <v>25</v>
      </c>
      <c r="D28" s="8">
        <v>7.06</v>
      </c>
      <c r="E28" s="12">
        <v>14</v>
      </c>
      <c r="F28" s="8">
        <v>5.81</v>
      </c>
      <c r="G28" s="12">
        <v>11</v>
      </c>
      <c r="H28" s="8">
        <v>11.11</v>
      </c>
      <c r="I28" s="12">
        <v>0</v>
      </c>
    </row>
    <row r="29" spans="2:9" ht="15" customHeight="1" x14ac:dyDescent="0.2">
      <c r="B29" t="s">
        <v>70</v>
      </c>
      <c r="C29" s="12">
        <v>21</v>
      </c>
      <c r="D29" s="8">
        <v>5.93</v>
      </c>
      <c r="E29" s="12">
        <v>17</v>
      </c>
      <c r="F29" s="8">
        <v>7.05</v>
      </c>
      <c r="G29" s="12">
        <v>4</v>
      </c>
      <c r="H29" s="8">
        <v>4.04</v>
      </c>
      <c r="I29" s="12">
        <v>0</v>
      </c>
    </row>
    <row r="30" spans="2:9" ht="15" customHeight="1" x14ac:dyDescent="0.2">
      <c r="B30" t="s">
        <v>73</v>
      </c>
      <c r="C30" s="12">
        <v>13</v>
      </c>
      <c r="D30" s="8">
        <v>3.67</v>
      </c>
      <c r="E30" s="12">
        <v>10</v>
      </c>
      <c r="F30" s="8">
        <v>4.1500000000000004</v>
      </c>
      <c r="G30" s="12">
        <v>2</v>
      </c>
      <c r="H30" s="8">
        <v>2.02</v>
      </c>
      <c r="I30" s="12">
        <v>0</v>
      </c>
    </row>
    <row r="31" spans="2:9" ht="15" customHeight="1" x14ac:dyDescent="0.2">
      <c r="B31" t="s">
        <v>76</v>
      </c>
      <c r="C31" s="12">
        <v>11</v>
      </c>
      <c r="D31" s="8">
        <v>3.11</v>
      </c>
      <c r="E31" s="12">
        <v>6</v>
      </c>
      <c r="F31" s="8">
        <v>2.4900000000000002</v>
      </c>
      <c r="G31" s="12">
        <v>5</v>
      </c>
      <c r="H31" s="8">
        <v>5.05</v>
      </c>
      <c r="I31" s="12">
        <v>0</v>
      </c>
    </row>
    <row r="32" spans="2:9" ht="15" customHeight="1" x14ac:dyDescent="0.2">
      <c r="B32" t="s">
        <v>60</v>
      </c>
      <c r="C32" s="12">
        <v>9</v>
      </c>
      <c r="D32" s="8">
        <v>2.54</v>
      </c>
      <c r="E32" s="12">
        <v>2</v>
      </c>
      <c r="F32" s="8">
        <v>0.83</v>
      </c>
      <c r="G32" s="12">
        <v>5</v>
      </c>
      <c r="H32" s="8">
        <v>5.05</v>
      </c>
      <c r="I32" s="12">
        <v>2</v>
      </c>
    </row>
    <row r="33" spans="2:9" ht="15" customHeight="1" x14ac:dyDescent="0.2">
      <c r="B33" t="s">
        <v>63</v>
      </c>
      <c r="C33" s="12">
        <v>9</v>
      </c>
      <c r="D33" s="8">
        <v>2.54</v>
      </c>
      <c r="E33" s="12">
        <v>9</v>
      </c>
      <c r="F33" s="8">
        <v>3.73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65</v>
      </c>
      <c r="C34" s="12">
        <v>9</v>
      </c>
      <c r="D34" s="8">
        <v>2.54</v>
      </c>
      <c r="E34" s="12">
        <v>6</v>
      </c>
      <c r="F34" s="8">
        <v>2.4900000000000002</v>
      </c>
      <c r="G34" s="12">
        <v>3</v>
      </c>
      <c r="H34" s="8">
        <v>3.03</v>
      </c>
      <c r="I34" s="12">
        <v>0</v>
      </c>
    </row>
    <row r="35" spans="2:9" ht="15" customHeight="1" x14ac:dyDescent="0.2">
      <c r="B35" t="s">
        <v>69</v>
      </c>
      <c r="C35" s="12">
        <v>9</v>
      </c>
      <c r="D35" s="8">
        <v>2.54</v>
      </c>
      <c r="E35" s="12">
        <v>5</v>
      </c>
      <c r="F35" s="8">
        <v>2.0699999999999998</v>
      </c>
      <c r="G35" s="12">
        <v>4</v>
      </c>
      <c r="H35" s="8">
        <v>4.04</v>
      </c>
      <c r="I35" s="12">
        <v>0</v>
      </c>
    </row>
    <row r="36" spans="2:9" ht="15" customHeight="1" x14ac:dyDescent="0.2">
      <c r="B36" t="s">
        <v>74</v>
      </c>
      <c r="C36" s="12">
        <v>9</v>
      </c>
      <c r="D36" s="8">
        <v>2.54</v>
      </c>
      <c r="E36" s="12">
        <v>8</v>
      </c>
      <c r="F36" s="8">
        <v>3.32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59</v>
      </c>
      <c r="C37" s="12">
        <v>8</v>
      </c>
      <c r="D37" s="8">
        <v>2.2599999999999998</v>
      </c>
      <c r="E37" s="12">
        <v>6</v>
      </c>
      <c r="F37" s="8">
        <v>2.4900000000000002</v>
      </c>
      <c r="G37" s="12">
        <v>2</v>
      </c>
      <c r="H37" s="8">
        <v>2.02</v>
      </c>
      <c r="I37" s="12">
        <v>0</v>
      </c>
    </row>
    <row r="38" spans="2:9" ht="15" customHeight="1" x14ac:dyDescent="0.2">
      <c r="B38" t="s">
        <v>75</v>
      </c>
      <c r="C38" s="12">
        <v>8</v>
      </c>
      <c r="D38" s="8">
        <v>2.2599999999999998</v>
      </c>
      <c r="E38" s="12">
        <v>0</v>
      </c>
      <c r="F38" s="8">
        <v>0</v>
      </c>
      <c r="G38" s="12">
        <v>5</v>
      </c>
      <c r="H38" s="8">
        <v>5.05</v>
      </c>
      <c r="I38" s="12">
        <v>0</v>
      </c>
    </row>
    <row r="39" spans="2:9" ht="15" customHeight="1" x14ac:dyDescent="0.2">
      <c r="B39" t="s">
        <v>89</v>
      </c>
      <c r="C39" s="12">
        <v>6</v>
      </c>
      <c r="D39" s="8">
        <v>1.69</v>
      </c>
      <c r="E39" s="12">
        <v>4</v>
      </c>
      <c r="F39" s="8">
        <v>1.66</v>
      </c>
      <c r="G39" s="12">
        <v>2</v>
      </c>
      <c r="H39" s="8">
        <v>2.02</v>
      </c>
      <c r="I39" s="12">
        <v>0</v>
      </c>
    </row>
    <row r="40" spans="2:9" ht="15" customHeight="1" x14ac:dyDescent="0.2">
      <c r="B40" t="s">
        <v>67</v>
      </c>
      <c r="C40" s="12">
        <v>5</v>
      </c>
      <c r="D40" s="8">
        <v>1.41</v>
      </c>
      <c r="E40" s="12">
        <v>2</v>
      </c>
      <c r="F40" s="8">
        <v>0.83</v>
      </c>
      <c r="G40" s="12">
        <v>3</v>
      </c>
      <c r="H40" s="8">
        <v>3.03</v>
      </c>
      <c r="I40" s="12">
        <v>0</v>
      </c>
    </row>
    <row r="41" spans="2:9" ht="15" customHeight="1" x14ac:dyDescent="0.2">
      <c r="B41" t="s">
        <v>96</v>
      </c>
      <c r="C41" s="12">
        <v>4</v>
      </c>
      <c r="D41" s="8">
        <v>1.1299999999999999</v>
      </c>
      <c r="E41" s="12">
        <v>4</v>
      </c>
      <c r="F41" s="8">
        <v>1.66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79</v>
      </c>
      <c r="C42" s="12">
        <v>4</v>
      </c>
      <c r="D42" s="8">
        <v>1.1299999999999999</v>
      </c>
      <c r="E42" s="12">
        <v>2</v>
      </c>
      <c r="F42" s="8">
        <v>0.83</v>
      </c>
      <c r="G42" s="12">
        <v>2</v>
      </c>
      <c r="H42" s="8">
        <v>2.02</v>
      </c>
      <c r="I42" s="12">
        <v>0</v>
      </c>
    </row>
    <row r="43" spans="2:9" ht="15" customHeight="1" x14ac:dyDescent="0.2">
      <c r="B43" t="s">
        <v>88</v>
      </c>
      <c r="C43" s="12">
        <v>4</v>
      </c>
      <c r="D43" s="8">
        <v>1.1299999999999999</v>
      </c>
      <c r="E43" s="12">
        <v>0</v>
      </c>
      <c r="F43" s="8">
        <v>0</v>
      </c>
      <c r="G43" s="12">
        <v>2</v>
      </c>
      <c r="H43" s="8">
        <v>2.02</v>
      </c>
      <c r="I43" s="12">
        <v>0</v>
      </c>
    </row>
    <row r="46" spans="2:9" ht="33" customHeight="1" x14ac:dyDescent="0.2">
      <c r="B46" t="s">
        <v>219</v>
      </c>
      <c r="C46" s="10" t="s">
        <v>50</v>
      </c>
      <c r="D46" s="10" t="s">
        <v>51</v>
      </c>
      <c r="E46" s="10" t="s">
        <v>52</v>
      </c>
      <c r="F46" s="10" t="s">
        <v>53</v>
      </c>
      <c r="G46" s="10" t="s">
        <v>54</v>
      </c>
      <c r="H46" s="10" t="s">
        <v>55</v>
      </c>
      <c r="I46" s="10" t="s">
        <v>56</v>
      </c>
    </row>
    <row r="47" spans="2:9" ht="15" customHeight="1" x14ac:dyDescent="0.2">
      <c r="B47" t="s">
        <v>132</v>
      </c>
      <c r="C47" s="12">
        <v>31</v>
      </c>
      <c r="D47" s="8">
        <v>8.76</v>
      </c>
      <c r="E47" s="12">
        <v>31</v>
      </c>
      <c r="F47" s="8">
        <v>12.86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131</v>
      </c>
      <c r="C48" s="12">
        <v>25</v>
      </c>
      <c r="D48" s="8">
        <v>7.06</v>
      </c>
      <c r="E48" s="12">
        <v>23</v>
      </c>
      <c r="F48" s="8">
        <v>9.5399999999999991</v>
      </c>
      <c r="G48" s="12">
        <v>2</v>
      </c>
      <c r="H48" s="8">
        <v>2.02</v>
      </c>
      <c r="I48" s="12">
        <v>0</v>
      </c>
    </row>
    <row r="49" spans="2:9" ht="15" customHeight="1" x14ac:dyDescent="0.2">
      <c r="B49" t="s">
        <v>116</v>
      </c>
      <c r="C49" s="12">
        <v>19</v>
      </c>
      <c r="D49" s="8">
        <v>5.37</v>
      </c>
      <c r="E49" s="12">
        <v>17</v>
      </c>
      <c r="F49" s="8">
        <v>7.05</v>
      </c>
      <c r="G49" s="12">
        <v>2</v>
      </c>
      <c r="H49" s="8">
        <v>2.02</v>
      </c>
      <c r="I49" s="12">
        <v>0</v>
      </c>
    </row>
    <row r="50" spans="2:9" ht="15" customHeight="1" x14ac:dyDescent="0.2">
      <c r="B50" t="s">
        <v>140</v>
      </c>
      <c r="C50" s="12">
        <v>13</v>
      </c>
      <c r="D50" s="8">
        <v>3.67</v>
      </c>
      <c r="E50" s="12">
        <v>8</v>
      </c>
      <c r="F50" s="8">
        <v>3.32</v>
      </c>
      <c r="G50" s="12">
        <v>5</v>
      </c>
      <c r="H50" s="8">
        <v>5.05</v>
      </c>
      <c r="I50" s="12">
        <v>0</v>
      </c>
    </row>
    <row r="51" spans="2:9" ht="15" customHeight="1" x14ac:dyDescent="0.2">
      <c r="B51" t="s">
        <v>143</v>
      </c>
      <c r="C51" s="12">
        <v>11</v>
      </c>
      <c r="D51" s="8">
        <v>3.11</v>
      </c>
      <c r="E51" s="12">
        <v>6</v>
      </c>
      <c r="F51" s="8">
        <v>2.4900000000000002</v>
      </c>
      <c r="G51" s="12">
        <v>5</v>
      </c>
      <c r="H51" s="8">
        <v>5.05</v>
      </c>
      <c r="I51" s="12">
        <v>0</v>
      </c>
    </row>
    <row r="52" spans="2:9" ht="15" customHeight="1" x14ac:dyDescent="0.2">
      <c r="B52" t="s">
        <v>119</v>
      </c>
      <c r="C52" s="12">
        <v>10</v>
      </c>
      <c r="D52" s="8">
        <v>2.82</v>
      </c>
      <c r="E52" s="12">
        <v>7</v>
      </c>
      <c r="F52" s="8">
        <v>2.9</v>
      </c>
      <c r="G52" s="12">
        <v>2</v>
      </c>
      <c r="H52" s="8">
        <v>2.02</v>
      </c>
      <c r="I52" s="12">
        <v>1</v>
      </c>
    </row>
    <row r="53" spans="2:9" ht="15" customHeight="1" x14ac:dyDescent="0.2">
      <c r="B53" t="s">
        <v>115</v>
      </c>
      <c r="C53" s="12">
        <v>9</v>
      </c>
      <c r="D53" s="8">
        <v>2.54</v>
      </c>
      <c r="E53" s="12">
        <v>3</v>
      </c>
      <c r="F53" s="8">
        <v>1.24</v>
      </c>
      <c r="G53" s="12">
        <v>6</v>
      </c>
      <c r="H53" s="8">
        <v>6.06</v>
      </c>
      <c r="I53" s="12">
        <v>0</v>
      </c>
    </row>
    <row r="54" spans="2:9" ht="15" customHeight="1" x14ac:dyDescent="0.2">
      <c r="B54" t="s">
        <v>133</v>
      </c>
      <c r="C54" s="12">
        <v>8</v>
      </c>
      <c r="D54" s="8">
        <v>2.2599999999999998</v>
      </c>
      <c r="E54" s="12">
        <v>7</v>
      </c>
      <c r="F54" s="8">
        <v>2.9</v>
      </c>
      <c r="G54" s="12">
        <v>1</v>
      </c>
      <c r="H54" s="8">
        <v>1.01</v>
      </c>
      <c r="I54" s="12">
        <v>0</v>
      </c>
    </row>
    <row r="55" spans="2:9" ht="15" customHeight="1" x14ac:dyDescent="0.2">
      <c r="B55" t="s">
        <v>162</v>
      </c>
      <c r="C55" s="12">
        <v>7</v>
      </c>
      <c r="D55" s="8">
        <v>1.98</v>
      </c>
      <c r="E55" s="12">
        <v>5</v>
      </c>
      <c r="F55" s="8">
        <v>2.0699999999999998</v>
      </c>
      <c r="G55" s="12">
        <v>2</v>
      </c>
      <c r="H55" s="8">
        <v>2.02</v>
      </c>
      <c r="I55" s="12">
        <v>0</v>
      </c>
    </row>
    <row r="56" spans="2:9" ht="15" customHeight="1" x14ac:dyDescent="0.2">
      <c r="B56" t="s">
        <v>118</v>
      </c>
      <c r="C56" s="12">
        <v>7</v>
      </c>
      <c r="D56" s="8">
        <v>1.98</v>
      </c>
      <c r="E56" s="12">
        <v>5</v>
      </c>
      <c r="F56" s="8">
        <v>2.0699999999999998</v>
      </c>
      <c r="G56" s="12">
        <v>1</v>
      </c>
      <c r="H56" s="8">
        <v>1.01</v>
      </c>
      <c r="I56" s="12">
        <v>1</v>
      </c>
    </row>
    <row r="57" spans="2:9" ht="15" customHeight="1" x14ac:dyDescent="0.2">
      <c r="B57" t="s">
        <v>126</v>
      </c>
      <c r="C57" s="12">
        <v>7</v>
      </c>
      <c r="D57" s="8">
        <v>1.98</v>
      </c>
      <c r="E57" s="12">
        <v>5</v>
      </c>
      <c r="F57" s="8">
        <v>2.0699999999999998</v>
      </c>
      <c r="G57" s="12">
        <v>2</v>
      </c>
      <c r="H57" s="8">
        <v>2.02</v>
      </c>
      <c r="I57" s="12">
        <v>0</v>
      </c>
    </row>
    <row r="58" spans="2:9" ht="15" customHeight="1" x14ac:dyDescent="0.2">
      <c r="B58" t="s">
        <v>129</v>
      </c>
      <c r="C58" s="12">
        <v>7</v>
      </c>
      <c r="D58" s="8">
        <v>1.98</v>
      </c>
      <c r="E58" s="12">
        <v>7</v>
      </c>
      <c r="F58" s="8">
        <v>2.9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134</v>
      </c>
      <c r="C59" s="12">
        <v>7</v>
      </c>
      <c r="D59" s="8">
        <v>1.98</v>
      </c>
      <c r="E59" s="12">
        <v>7</v>
      </c>
      <c r="F59" s="8">
        <v>2.9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125</v>
      </c>
      <c r="C60" s="12">
        <v>6</v>
      </c>
      <c r="D60" s="8">
        <v>1.69</v>
      </c>
      <c r="E60" s="12">
        <v>3</v>
      </c>
      <c r="F60" s="8">
        <v>1.24</v>
      </c>
      <c r="G60" s="12">
        <v>3</v>
      </c>
      <c r="H60" s="8">
        <v>3.03</v>
      </c>
      <c r="I60" s="12">
        <v>0</v>
      </c>
    </row>
    <row r="61" spans="2:9" ht="15" customHeight="1" x14ac:dyDescent="0.2">
      <c r="B61" t="s">
        <v>154</v>
      </c>
      <c r="C61" s="12">
        <v>5</v>
      </c>
      <c r="D61" s="8">
        <v>1.41</v>
      </c>
      <c r="E61" s="12">
        <v>1</v>
      </c>
      <c r="F61" s="8">
        <v>0.41</v>
      </c>
      <c r="G61" s="12">
        <v>4</v>
      </c>
      <c r="H61" s="8">
        <v>4.04</v>
      </c>
      <c r="I61" s="12">
        <v>0</v>
      </c>
    </row>
    <row r="62" spans="2:9" ht="15" customHeight="1" x14ac:dyDescent="0.2">
      <c r="B62" t="s">
        <v>144</v>
      </c>
      <c r="C62" s="12">
        <v>5</v>
      </c>
      <c r="D62" s="8">
        <v>1.41</v>
      </c>
      <c r="E62" s="12">
        <v>3</v>
      </c>
      <c r="F62" s="8">
        <v>1.24</v>
      </c>
      <c r="G62" s="12">
        <v>2</v>
      </c>
      <c r="H62" s="8">
        <v>2.02</v>
      </c>
      <c r="I62" s="12">
        <v>0</v>
      </c>
    </row>
    <row r="63" spans="2:9" ht="15" customHeight="1" x14ac:dyDescent="0.2">
      <c r="B63" t="s">
        <v>139</v>
      </c>
      <c r="C63" s="12">
        <v>5</v>
      </c>
      <c r="D63" s="8">
        <v>1.41</v>
      </c>
      <c r="E63" s="12">
        <v>4</v>
      </c>
      <c r="F63" s="8">
        <v>1.66</v>
      </c>
      <c r="G63" s="12">
        <v>1</v>
      </c>
      <c r="H63" s="8">
        <v>1.01</v>
      </c>
      <c r="I63" s="12">
        <v>0</v>
      </c>
    </row>
    <row r="64" spans="2:9" ht="15" customHeight="1" x14ac:dyDescent="0.2">
      <c r="B64" t="s">
        <v>122</v>
      </c>
      <c r="C64" s="12">
        <v>5</v>
      </c>
      <c r="D64" s="8">
        <v>1.41</v>
      </c>
      <c r="E64" s="12">
        <v>4</v>
      </c>
      <c r="F64" s="8">
        <v>1.66</v>
      </c>
      <c r="G64" s="12">
        <v>1</v>
      </c>
      <c r="H64" s="8">
        <v>1.01</v>
      </c>
      <c r="I64" s="12">
        <v>0</v>
      </c>
    </row>
    <row r="65" spans="2:9" ht="15" customHeight="1" x14ac:dyDescent="0.2">
      <c r="B65" t="s">
        <v>145</v>
      </c>
      <c r="C65" s="12">
        <v>4</v>
      </c>
      <c r="D65" s="8">
        <v>1.1299999999999999</v>
      </c>
      <c r="E65" s="12">
        <v>2</v>
      </c>
      <c r="F65" s="8">
        <v>0.83</v>
      </c>
      <c r="G65" s="12">
        <v>2</v>
      </c>
      <c r="H65" s="8">
        <v>2.02</v>
      </c>
      <c r="I65" s="12">
        <v>0</v>
      </c>
    </row>
    <row r="66" spans="2:9" ht="15" customHeight="1" x14ac:dyDescent="0.2">
      <c r="B66" t="s">
        <v>182</v>
      </c>
      <c r="C66" s="12">
        <v>4</v>
      </c>
      <c r="D66" s="8">
        <v>1.1299999999999999</v>
      </c>
      <c r="E66" s="12">
        <v>4</v>
      </c>
      <c r="F66" s="8">
        <v>1.66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172</v>
      </c>
      <c r="C67" s="12">
        <v>4</v>
      </c>
      <c r="D67" s="8">
        <v>1.1299999999999999</v>
      </c>
      <c r="E67" s="12">
        <v>3</v>
      </c>
      <c r="F67" s="8">
        <v>1.24</v>
      </c>
      <c r="G67" s="12">
        <v>1</v>
      </c>
      <c r="H67" s="8">
        <v>1.01</v>
      </c>
      <c r="I67" s="12">
        <v>0</v>
      </c>
    </row>
    <row r="68" spans="2:9" ht="15" customHeight="1" x14ac:dyDescent="0.2">
      <c r="B68" t="s">
        <v>212</v>
      </c>
      <c r="C68" s="12">
        <v>4</v>
      </c>
      <c r="D68" s="8">
        <v>1.1299999999999999</v>
      </c>
      <c r="E68" s="12">
        <v>4</v>
      </c>
      <c r="F68" s="8">
        <v>1.66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135</v>
      </c>
      <c r="C69" s="12">
        <v>4</v>
      </c>
      <c r="D69" s="8">
        <v>1.1299999999999999</v>
      </c>
      <c r="E69" s="12">
        <v>4</v>
      </c>
      <c r="F69" s="8">
        <v>1.66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213</v>
      </c>
      <c r="C70" s="12">
        <v>4</v>
      </c>
      <c r="D70" s="8">
        <v>1.1299999999999999</v>
      </c>
      <c r="E70" s="12">
        <v>4</v>
      </c>
      <c r="F70" s="8">
        <v>1.66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174</v>
      </c>
      <c r="C71" s="12">
        <v>4</v>
      </c>
      <c r="D71" s="8">
        <v>1.1299999999999999</v>
      </c>
      <c r="E71" s="12">
        <v>1</v>
      </c>
      <c r="F71" s="8">
        <v>0.41</v>
      </c>
      <c r="G71" s="12">
        <v>3</v>
      </c>
      <c r="H71" s="8">
        <v>3.03</v>
      </c>
      <c r="I71" s="12">
        <v>0</v>
      </c>
    </row>
    <row r="72" spans="2:9" ht="15" customHeight="1" x14ac:dyDescent="0.2">
      <c r="B72" t="s">
        <v>120</v>
      </c>
      <c r="C72" s="12">
        <v>4</v>
      </c>
      <c r="D72" s="8">
        <v>1.1299999999999999</v>
      </c>
      <c r="E72" s="12">
        <v>2</v>
      </c>
      <c r="F72" s="8">
        <v>0.83</v>
      </c>
      <c r="G72" s="12">
        <v>2</v>
      </c>
      <c r="H72" s="8">
        <v>2.02</v>
      </c>
      <c r="I72" s="12">
        <v>0</v>
      </c>
    </row>
    <row r="73" spans="2:9" ht="15" customHeight="1" x14ac:dyDescent="0.2">
      <c r="B73" t="s">
        <v>121</v>
      </c>
      <c r="C73" s="12">
        <v>4</v>
      </c>
      <c r="D73" s="8">
        <v>1.1299999999999999</v>
      </c>
      <c r="E73" s="12">
        <v>3</v>
      </c>
      <c r="F73" s="8">
        <v>1.24</v>
      </c>
      <c r="G73" s="12">
        <v>1</v>
      </c>
      <c r="H73" s="8">
        <v>1.01</v>
      </c>
      <c r="I73" s="12">
        <v>0</v>
      </c>
    </row>
    <row r="74" spans="2:9" ht="15" customHeight="1" x14ac:dyDescent="0.2">
      <c r="B74" t="s">
        <v>170</v>
      </c>
      <c r="C74" s="12">
        <v>4</v>
      </c>
      <c r="D74" s="8">
        <v>1.1299999999999999</v>
      </c>
      <c r="E74" s="12">
        <v>0</v>
      </c>
      <c r="F74" s="8">
        <v>0</v>
      </c>
      <c r="G74" s="12">
        <v>2</v>
      </c>
      <c r="H74" s="8">
        <v>2.02</v>
      </c>
      <c r="I74" s="12">
        <v>0</v>
      </c>
    </row>
    <row r="75" spans="2:9" ht="15" customHeight="1" x14ac:dyDescent="0.2">
      <c r="B75" t="s">
        <v>130</v>
      </c>
      <c r="C75" s="12">
        <v>4</v>
      </c>
      <c r="D75" s="8">
        <v>1.1299999999999999</v>
      </c>
      <c r="E75" s="12">
        <v>3</v>
      </c>
      <c r="F75" s="8">
        <v>1.24</v>
      </c>
      <c r="G75" s="12">
        <v>1</v>
      </c>
      <c r="H75" s="8">
        <v>1.01</v>
      </c>
      <c r="I75" s="12">
        <v>0</v>
      </c>
    </row>
    <row r="76" spans="2:9" ht="15" customHeight="1" x14ac:dyDescent="0.2">
      <c r="B76" t="s">
        <v>137</v>
      </c>
      <c r="C76" s="12">
        <v>4</v>
      </c>
      <c r="D76" s="8">
        <v>1.1299999999999999</v>
      </c>
      <c r="E76" s="12">
        <v>0</v>
      </c>
      <c r="F76" s="8">
        <v>0</v>
      </c>
      <c r="G76" s="12">
        <v>3</v>
      </c>
      <c r="H76" s="8">
        <v>3.03</v>
      </c>
      <c r="I76" s="12">
        <v>0</v>
      </c>
    </row>
    <row r="78" spans="2:9" ht="15" customHeight="1" x14ac:dyDescent="0.2">
      <c r="B78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6369-4D2D-47C4-87FA-F622BF646FA4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253</v>
      </c>
    </row>
    <row r="4" spans="2:9" ht="33" customHeight="1" x14ac:dyDescent="0.2">
      <c r="B4" t="s">
        <v>216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2:9" ht="15" customHeight="1" x14ac:dyDescent="0.2">
      <c r="B5" t="s">
        <v>34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35</v>
      </c>
      <c r="C6" s="12">
        <v>27</v>
      </c>
      <c r="D6" s="8">
        <v>9.18</v>
      </c>
      <c r="E6" s="12">
        <v>10</v>
      </c>
      <c r="F6" s="8">
        <v>5.0999999999999996</v>
      </c>
      <c r="G6" s="12">
        <v>17</v>
      </c>
      <c r="H6" s="8">
        <v>20.239999999999998</v>
      </c>
      <c r="I6" s="12">
        <v>0</v>
      </c>
    </row>
    <row r="7" spans="2:9" ht="15" customHeight="1" x14ac:dyDescent="0.2">
      <c r="B7" t="s">
        <v>36</v>
      </c>
      <c r="C7" s="12">
        <v>18</v>
      </c>
      <c r="D7" s="8">
        <v>6.12</v>
      </c>
      <c r="E7" s="12">
        <v>15</v>
      </c>
      <c r="F7" s="8">
        <v>7.65</v>
      </c>
      <c r="G7" s="12">
        <v>3</v>
      </c>
      <c r="H7" s="8">
        <v>3.57</v>
      </c>
      <c r="I7" s="12">
        <v>0</v>
      </c>
    </row>
    <row r="8" spans="2:9" ht="15" customHeight="1" x14ac:dyDescent="0.2">
      <c r="B8" t="s">
        <v>37</v>
      </c>
      <c r="C8" s="12">
        <v>1</v>
      </c>
      <c r="D8" s="8">
        <v>0.34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38</v>
      </c>
      <c r="C9" s="12">
        <v>1</v>
      </c>
      <c r="D9" s="8">
        <v>0.34</v>
      </c>
      <c r="E9" s="12">
        <v>1</v>
      </c>
      <c r="F9" s="8">
        <v>0.51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39</v>
      </c>
      <c r="C10" s="12">
        <v>3</v>
      </c>
      <c r="D10" s="8">
        <v>1.02</v>
      </c>
      <c r="E10" s="12">
        <v>0</v>
      </c>
      <c r="F10" s="8">
        <v>0</v>
      </c>
      <c r="G10" s="12">
        <v>2</v>
      </c>
      <c r="H10" s="8">
        <v>2.38</v>
      </c>
      <c r="I10" s="12">
        <v>1</v>
      </c>
    </row>
    <row r="11" spans="2:9" ht="15" customHeight="1" x14ac:dyDescent="0.2">
      <c r="B11" t="s">
        <v>40</v>
      </c>
      <c r="C11" s="12">
        <v>99</v>
      </c>
      <c r="D11" s="8">
        <v>33.67</v>
      </c>
      <c r="E11" s="12">
        <v>67</v>
      </c>
      <c r="F11" s="8">
        <v>34.18</v>
      </c>
      <c r="G11" s="12">
        <v>31</v>
      </c>
      <c r="H11" s="8">
        <v>36.9</v>
      </c>
      <c r="I11" s="12">
        <v>1</v>
      </c>
    </row>
    <row r="12" spans="2:9" ht="15" customHeight="1" x14ac:dyDescent="0.2">
      <c r="B12" t="s">
        <v>41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42</v>
      </c>
      <c r="C13" s="12">
        <v>34</v>
      </c>
      <c r="D13" s="8">
        <v>11.56</v>
      </c>
      <c r="E13" s="12">
        <v>25</v>
      </c>
      <c r="F13" s="8">
        <v>12.76</v>
      </c>
      <c r="G13" s="12">
        <v>9</v>
      </c>
      <c r="H13" s="8">
        <v>10.71</v>
      </c>
      <c r="I13" s="12">
        <v>0</v>
      </c>
    </row>
    <row r="14" spans="2:9" ht="15" customHeight="1" x14ac:dyDescent="0.2">
      <c r="B14" t="s">
        <v>43</v>
      </c>
      <c r="C14" s="12">
        <v>5</v>
      </c>
      <c r="D14" s="8">
        <v>1.7</v>
      </c>
      <c r="E14" s="12">
        <v>2</v>
      </c>
      <c r="F14" s="8">
        <v>1.02</v>
      </c>
      <c r="G14" s="12">
        <v>3</v>
      </c>
      <c r="H14" s="8">
        <v>3.57</v>
      </c>
      <c r="I14" s="12">
        <v>0</v>
      </c>
    </row>
    <row r="15" spans="2:9" ht="15" customHeight="1" x14ac:dyDescent="0.2">
      <c r="B15" t="s">
        <v>44</v>
      </c>
      <c r="C15" s="12">
        <v>23</v>
      </c>
      <c r="D15" s="8">
        <v>7.82</v>
      </c>
      <c r="E15" s="12">
        <v>20</v>
      </c>
      <c r="F15" s="8">
        <v>10.199999999999999</v>
      </c>
      <c r="G15" s="12">
        <v>2</v>
      </c>
      <c r="H15" s="8">
        <v>2.38</v>
      </c>
      <c r="I15" s="12">
        <v>0</v>
      </c>
    </row>
    <row r="16" spans="2:9" ht="15" customHeight="1" x14ac:dyDescent="0.2">
      <c r="B16" t="s">
        <v>45</v>
      </c>
      <c r="C16" s="12">
        <v>43</v>
      </c>
      <c r="D16" s="8">
        <v>14.63</v>
      </c>
      <c r="E16" s="12">
        <v>39</v>
      </c>
      <c r="F16" s="8">
        <v>19.899999999999999</v>
      </c>
      <c r="G16" s="12">
        <v>3</v>
      </c>
      <c r="H16" s="8">
        <v>3.57</v>
      </c>
      <c r="I16" s="12">
        <v>0</v>
      </c>
    </row>
    <row r="17" spans="2:9" ht="15" customHeight="1" x14ac:dyDescent="0.2">
      <c r="B17" t="s">
        <v>46</v>
      </c>
      <c r="C17" s="12">
        <v>4</v>
      </c>
      <c r="D17" s="8">
        <v>1.36</v>
      </c>
      <c r="E17" s="12">
        <v>0</v>
      </c>
      <c r="F17" s="8">
        <v>0</v>
      </c>
      <c r="G17" s="12">
        <v>1</v>
      </c>
      <c r="H17" s="8">
        <v>1.19</v>
      </c>
      <c r="I17" s="12">
        <v>0</v>
      </c>
    </row>
    <row r="18" spans="2:9" ht="15" customHeight="1" x14ac:dyDescent="0.2">
      <c r="B18" t="s">
        <v>47</v>
      </c>
      <c r="C18" s="12">
        <v>24</v>
      </c>
      <c r="D18" s="8">
        <v>8.16</v>
      </c>
      <c r="E18" s="12">
        <v>12</v>
      </c>
      <c r="F18" s="8">
        <v>6.12</v>
      </c>
      <c r="G18" s="12">
        <v>6</v>
      </c>
      <c r="H18" s="8">
        <v>7.14</v>
      </c>
      <c r="I18" s="12">
        <v>2</v>
      </c>
    </row>
    <row r="19" spans="2:9" ht="15" customHeight="1" x14ac:dyDescent="0.2">
      <c r="B19" t="s">
        <v>48</v>
      </c>
      <c r="C19" s="12">
        <v>12</v>
      </c>
      <c r="D19" s="8">
        <v>4.08</v>
      </c>
      <c r="E19" s="12">
        <v>5</v>
      </c>
      <c r="F19" s="8">
        <v>2.5499999999999998</v>
      </c>
      <c r="G19" s="12">
        <v>7</v>
      </c>
      <c r="H19" s="8">
        <v>8.33</v>
      </c>
      <c r="I19" s="12">
        <v>0</v>
      </c>
    </row>
    <row r="20" spans="2:9" ht="15" customHeight="1" x14ac:dyDescent="0.2">
      <c r="B20" s="9" t="s">
        <v>217</v>
      </c>
      <c r="C20" s="12">
        <f>SUM(LTBL_03524[総数／事業所数])</f>
        <v>294</v>
      </c>
      <c r="E20" s="12">
        <f>SUBTOTAL(109,LTBL_03524[個人／事業所数])</f>
        <v>196</v>
      </c>
      <c r="G20" s="12">
        <f>SUBTOTAL(109,LTBL_03524[法人／事業所数])</f>
        <v>84</v>
      </c>
      <c r="I20" s="12">
        <f>SUBTOTAL(109,LTBL_03524[法人以外の団体／事業所数])</f>
        <v>4</v>
      </c>
    </row>
    <row r="21" spans="2:9" ht="15" customHeight="1" x14ac:dyDescent="0.2">
      <c r="E21" s="11">
        <f>LTBL_03524[[#Totals],[個人／事業所数]]/LTBL_03524[[#Totals],[総数／事業所数]]</f>
        <v>0.66666666666666663</v>
      </c>
      <c r="G21" s="11">
        <f>LTBL_03524[[#Totals],[法人／事業所数]]/LTBL_03524[[#Totals],[総数／事業所数]]</f>
        <v>0.2857142857142857</v>
      </c>
      <c r="I21" s="11">
        <f>LTBL_03524[[#Totals],[法人以外の団体／事業所数]]/LTBL_03524[[#Totals],[総数／事業所数]]</f>
        <v>1.3605442176870748E-2</v>
      </c>
    </row>
    <row r="23" spans="2:9" ht="33" customHeight="1" x14ac:dyDescent="0.2">
      <c r="B23" t="s">
        <v>218</v>
      </c>
      <c r="C23" s="10" t="s">
        <v>50</v>
      </c>
      <c r="D23" s="10" t="s">
        <v>51</v>
      </c>
      <c r="E23" s="10" t="s">
        <v>52</v>
      </c>
      <c r="F23" s="10" t="s">
        <v>53</v>
      </c>
      <c r="G23" s="10" t="s">
        <v>54</v>
      </c>
      <c r="H23" s="10" t="s">
        <v>55</v>
      </c>
      <c r="I23" s="10" t="s">
        <v>56</v>
      </c>
    </row>
    <row r="24" spans="2:9" ht="15" customHeight="1" x14ac:dyDescent="0.2">
      <c r="B24" t="s">
        <v>71</v>
      </c>
      <c r="C24" s="12">
        <v>39</v>
      </c>
      <c r="D24" s="8">
        <v>13.27</v>
      </c>
      <c r="E24" s="12">
        <v>38</v>
      </c>
      <c r="F24" s="8">
        <v>19.39</v>
      </c>
      <c r="G24" s="12">
        <v>1</v>
      </c>
      <c r="H24" s="8">
        <v>1.19</v>
      </c>
      <c r="I24" s="12">
        <v>0</v>
      </c>
    </row>
    <row r="25" spans="2:9" ht="15" customHeight="1" x14ac:dyDescent="0.2">
      <c r="B25" t="s">
        <v>64</v>
      </c>
      <c r="C25" s="12">
        <v>33</v>
      </c>
      <c r="D25" s="8">
        <v>11.22</v>
      </c>
      <c r="E25" s="12">
        <v>28</v>
      </c>
      <c r="F25" s="8">
        <v>14.29</v>
      </c>
      <c r="G25" s="12">
        <v>4</v>
      </c>
      <c r="H25" s="8">
        <v>4.76</v>
      </c>
      <c r="I25" s="12">
        <v>1</v>
      </c>
    </row>
    <row r="26" spans="2:9" ht="15" customHeight="1" x14ac:dyDescent="0.2">
      <c r="B26" t="s">
        <v>66</v>
      </c>
      <c r="C26" s="12">
        <v>33</v>
      </c>
      <c r="D26" s="8">
        <v>11.22</v>
      </c>
      <c r="E26" s="12">
        <v>18</v>
      </c>
      <c r="F26" s="8">
        <v>9.18</v>
      </c>
      <c r="G26" s="12">
        <v>15</v>
      </c>
      <c r="H26" s="8">
        <v>17.86</v>
      </c>
      <c r="I26" s="12">
        <v>0</v>
      </c>
    </row>
    <row r="27" spans="2:9" ht="15" customHeight="1" x14ac:dyDescent="0.2">
      <c r="B27" t="s">
        <v>67</v>
      </c>
      <c r="C27" s="12">
        <v>31</v>
      </c>
      <c r="D27" s="8">
        <v>10.54</v>
      </c>
      <c r="E27" s="12">
        <v>25</v>
      </c>
      <c r="F27" s="8">
        <v>12.76</v>
      </c>
      <c r="G27" s="12">
        <v>6</v>
      </c>
      <c r="H27" s="8">
        <v>7.14</v>
      </c>
      <c r="I27" s="12">
        <v>0</v>
      </c>
    </row>
    <row r="28" spans="2:9" ht="15" customHeight="1" x14ac:dyDescent="0.2">
      <c r="B28" t="s">
        <v>70</v>
      </c>
      <c r="C28" s="12">
        <v>21</v>
      </c>
      <c r="D28" s="8">
        <v>7.14</v>
      </c>
      <c r="E28" s="12">
        <v>20</v>
      </c>
      <c r="F28" s="8">
        <v>10.199999999999999</v>
      </c>
      <c r="G28" s="12">
        <v>1</v>
      </c>
      <c r="H28" s="8">
        <v>1.19</v>
      </c>
      <c r="I28" s="12">
        <v>0</v>
      </c>
    </row>
    <row r="29" spans="2:9" ht="15" customHeight="1" x14ac:dyDescent="0.2">
      <c r="B29" t="s">
        <v>57</v>
      </c>
      <c r="C29" s="12">
        <v>16</v>
      </c>
      <c r="D29" s="8">
        <v>5.44</v>
      </c>
      <c r="E29" s="12">
        <v>6</v>
      </c>
      <c r="F29" s="8">
        <v>3.06</v>
      </c>
      <c r="G29" s="12">
        <v>10</v>
      </c>
      <c r="H29" s="8">
        <v>11.9</v>
      </c>
      <c r="I29" s="12">
        <v>0</v>
      </c>
    </row>
    <row r="30" spans="2:9" ht="15" customHeight="1" x14ac:dyDescent="0.2">
      <c r="B30" t="s">
        <v>74</v>
      </c>
      <c r="C30" s="12">
        <v>13</v>
      </c>
      <c r="D30" s="8">
        <v>4.42</v>
      </c>
      <c r="E30" s="12">
        <v>12</v>
      </c>
      <c r="F30" s="8">
        <v>6.12</v>
      </c>
      <c r="G30" s="12">
        <v>1</v>
      </c>
      <c r="H30" s="8">
        <v>1.19</v>
      </c>
      <c r="I30" s="12">
        <v>0</v>
      </c>
    </row>
    <row r="31" spans="2:9" ht="15" customHeight="1" x14ac:dyDescent="0.2">
      <c r="B31" t="s">
        <v>75</v>
      </c>
      <c r="C31" s="12">
        <v>11</v>
      </c>
      <c r="D31" s="8">
        <v>3.74</v>
      </c>
      <c r="E31" s="12">
        <v>0</v>
      </c>
      <c r="F31" s="8">
        <v>0</v>
      </c>
      <c r="G31" s="12">
        <v>5</v>
      </c>
      <c r="H31" s="8">
        <v>5.95</v>
      </c>
      <c r="I31" s="12">
        <v>2</v>
      </c>
    </row>
    <row r="32" spans="2:9" ht="15" customHeight="1" x14ac:dyDescent="0.2">
      <c r="B32" t="s">
        <v>63</v>
      </c>
      <c r="C32" s="12">
        <v>10</v>
      </c>
      <c r="D32" s="8">
        <v>3.4</v>
      </c>
      <c r="E32" s="12">
        <v>8</v>
      </c>
      <c r="F32" s="8">
        <v>4.08</v>
      </c>
      <c r="G32" s="12">
        <v>2</v>
      </c>
      <c r="H32" s="8">
        <v>2.38</v>
      </c>
      <c r="I32" s="12">
        <v>0</v>
      </c>
    </row>
    <row r="33" spans="2:9" ht="15" customHeight="1" x14ac:dyDescent="0.2">
      <c r="B33" t="s">
        <v>65</v>
      </c>
      <c r="C33" s="12">
        <v>9</v>
      </c>
      <c r="D33" s="8">
        <v>3.06</v>
      </c>
      <c r="E33" s="12">
        <v>7</v>
      </c>
      <c r="F33" s="8">
        <v>3.57</v>
      </c>
      <c r="G33" s="12">
        <v>2</v>
      </c>
      <c r="H33" s="8">
        <v>2.38</v>
      </c>
      <c r="I33" s="12">
        <v>0</v>
      </c>
    </row>
    <row r="34" spans="2:9" ht="15" customHeight="1" x14ac:dyDescent="0.2">
      <c r="B34" t="s">
        <v>58</v>
      </c>
      <c r="C34" s="12">
        <v>6</v>
      </c>
      <c r="D34" s="8">
        <v>2.04</v>
      </c>
      <c r="E34" s="12">
        <v>3</v>
      </c>
      <c r="F34" s="8">
        <v>1.53</v>
      </c>
      <c r="G34" s="12">
        <v>3</v>
      </c>
      <c r="H34" s="8">
        <v>3.57</v>
      </c>
      <c r="I34" s="12">
        <v>0</v>
      </c>
    </row>
    <row r="35" spans="2:9" ht="15" customHeight="1" x14ac:dyDescent="0.2">
      <c r="B35" t="s">
        <v>59</v>
      </c>
      <c r="C35" s="12">
        <v>5</v>
      </c>
      <c r="D35" s="8">
        <v>1.7</v>
      </c>
      <c r="E35" s="12">
        <v>1</v>
      </c>
      <c r="F35" s="8">
        <v>0.51</v>
      </c>
      <c r="G35" s="12">
        <v>4</v>
      </c>
      <c r="H35" s="8">
        <v>4.76</v>
      </c>
      <c r="I35" s="12">
        <v>0</v>
      </c>
    </row>
    <row r="36" spans="2:9" ht="15" customHeight="1" x14ac:dyDescent="0.2">
      <c r="B36" t="s">
        <v>60</v>
      </c>
      <c r="C36" s="12">
        <v>5</v>
      </c>
      <c r="D36" s="8">
        <v>1.7</v>
      </c>
      <c r="E36" s="12">
        <v>4</v>
      </c>
      <c r="F36" s="8">
        <v>2.04</v>
      </c>
      <c r="G36" s="12">
        <v>1</v>
      </c>
      <c r="H36" s="8">
        <v>1.19</v>
      </c>
      <c r="I36" s="12">
        <v>0</v>
      </c>
    </row>
    <row r="37" spans="2:9" ht="15" customHeight="1" x14ac:dyDescent="0.2">
      <c r="B37" t="s">
        <v>79</v>
      </c>
      <c r="C37" s="12">
        <v>5</v>
      </c>
      <c r="D37" s="8">
        <v>1.7</v>
      </c>
      <c r="E37" s="12">
        <v>3</v>
      </c>
      <c r="F37" s="8">
        <v>1.53</v>
      </c>
      <c r="G37" s="12">
        <v>2</v>
      </c>
      <c r="H37" s="8">
        <v>2.38</v>
      </c>
      <c r="I37" s="12">
        <v>0</v>
      </c>
    </row>
    <row r="38" spans="2:9" ht="15" customHeight="1" x14ac:dyDescent="0.2">
      <c r="B38" t="s">
        <v>86</v>
      </c>
      <c r="C38" s="12">
        <v>5</v>
      </c>
      <c r="D38" s="8">
        <v>1.7</v>
      </c>
      <c r="E38" s="12">
        <v>2</v>
      </c>
      <c r="F38" s="8">
        <v>1.02</v>
      </c>
      <c r="G38" s="12">
        <v>3</v>
      </c>
      <c r="H38" s="8">
        <v>3.57</v>
      </c>
      <c r="I38" s="12">
        <v>0</v>
      </c>
    </row>
    <row r="39" spans="2:9" ht="15" customHeight="1" x14ac:dyDescent="0.2">
      <c r="B39" t="s">
        <v>77</v>
      </c>
      <c r="C39" s="12">
        <v>4</v>
      </c>
      <c r="D39" s="8">
        <v>1.36</v>
      </c>
      <c r="E39" s="12">
        <v>1</v>
      </c>
      <c r="F39" s="8">
        <v>0.51</v>
      </c>
      <c r="G39" s="12">
        <v>3</v>
      </c>
      <c r="H39" s="8">
        <v>3.57</v>
      </c>
      <c r="I39" s="12">
        <v>0</v>
      </c>
    </row>
    <row r="40" spans="2:9" ht="15" customHeight="1" x14ac:dyDescent="0.2">
      <c r="B40" t="s">
        <v>69</v>
      </c>
      <c r="C40" s="12">
        <v>4</v>
      </c>
      <c r="D40" s="8">
        <v>1.36</v>
      </c>
      <c r="E40" s="12">
        <v>1</v>
      </c>
      <c r="F40" s="8">
        <v>0.51</v>
      </c>
      <c r="G40" s="12">
        <v>3</v>
      </c>
      <c r="H40" s="8">
        <v>3.57</v>
      </c>
      <c r="I40" s="12">
        <v>0</v>
      </c>
    </row>
    <row r="41" spans="2:9" ht="15" customHeight="1" x14ac:dyDescent="0.2">
      <c r="B41" t="s">
        <v>73</v>
      </c>
      <c r="C41" s="12">
        <v>4</v>
      </c>
      <c r="D41" s="8">
        <v>1.36</v>
      </c>
      <c r="E41" s="12">
        <v>0</v>
      </c>
      <c r="F41" s="8">
        <v>0</v>
      </c>
      <c r="G41" s="12">
        <v>1</v>
      </c>
      <c r="H41" s="8">
        <v>1.19</v>
      </c>
      <c r="I41" s="12">
        <v>0</v>
      </c>
    </row>
    <row r="42" spans="2:9" ht="15" customHeight="1" x14ac:dyDescent="0.2">
      <c r="B42" t="s">
        <v>76</v>
      </c>
      <c r="C42" s="12">
        <v>4</v>
      </c>
      <c r="D42" s="8">
        <v>1.36</v>
      </c>
      <c r="E42" s="12">
        <v>3</v>
      </c>
      <c r="F42" s="8">
        <v>1.53</v>
      </c>
      <c r="G42" s="12">
        <v>1</v>
      </c>
      <c r="H42" s="8">
        <v>1.19</v>
      </c>
      <c r="I42" s="12">
        <v>0</v>
      </c>
    </row>
    <row r="43" spans="2:9" ht="15" customHeight="1" x14ac:dyDescent="0.2">
      <c r="B43" t="s">
        <v>99</v>
      </c>
      <c r="C43" s="12">
        <v>3</v>
      </c>
      <c r="D43" s="8">
        <v>1.02</v>
      </c>
      <c r="E43" s="12">
        <v>1</v>
      </c>
      <c r="F43" s="8">
        <v>0.51</v>
      </c>
      <c r="G43" s="12">
        <v>2</v>
      </c>
      <c r="H43" s="8">
        <v>2.38</v>
      </c>
      <c r="I43" s="12">
        <v>0</v>
      </c>
    </row>
    <row r="44" spans="2:9" ht="15" customHeight="1" x14ac:dyDescent="0.2">
      <c r="B44" t="s">
        <v>96</v>
      </c>
      <c r="C44" s="12">
        <v>3</v>
      </c>
      <c r="D44" s="8">
        <v>1.02</v>
      </c>
      <c r="E44" s="12">
        <v>3</v>
      </c>
      <c r="F44" s="8">
        <v>1.53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87</v>
      </c>
      <c r="C45" s="12">
        <v>3</v>
      </c>
      <c r="D45" s="8">
        <v>1.02</v>
      </c>
      <c r="E45" s="12">
        <v>0</v>
      </c>
      <c r="F45" s="8">
        <v>0</v>
      </c>
      <c r="G45" s="12">
        <v>3</v>
      </c>
      <c r="H45" s="8">
        <v>3.57</v>
      </c>
      <c r="I45" s="12">
        <v>0</v>
      </c>
    </row>
    <row r="46" spans="2:9" ht="15" customHeight="1" x14ac:dyDescent="0.2">
      <c r="B46" t="s">
        <v>72</v>
      </c>
      <c r="C46" s="12">
        <v>3</v>
      </c>
      <c r="D46" s="8">
        <v>1.02</v>
      </c>
      <c r="E46" s="12">
        <v>1</v>
      </c>
      <c r="F46" s="8">
        <v>0.51</v>
      </c>
      <c r="G46" s="12">
        <v>1</v>
      </c>
      <c r="H46" s="8">
        <v>1.19</v>
      </c>
      <c r="I46" s="12">
        <v>0</v>
      </c>
    </row>
    <row r="47" spans="2:9" ht="15" customHeight="1" x14ac:dyDescent="0.2">
      <c r="B47" t="s">
        <v>94</v>
      </c>
      <c r="C47" s="12">
        <v>3</v>
      </c>
      <c r="D47" s="8">
        <v>1.02</v>
      </c>
      <c r="E47" s="12">
        <v>0</v>
      </c>
      <c r="F47" s="8">
        <v>0</v>
      </c>
      <c r="G47" s="12">
        <v>3</v>
      </c>
      <c r="H47" s="8">
        <v>3.57</v>
      </c>
      <c r="I47" s="12">
        <v>0</v>
      </c>
    </row>
    <row r="50" spans="2:9" ht="33" customHeight="1" x14ac:dyDescent="0.2">
      <c r="B50" t="s">
        <v>219</v>
      </c>
      <c r="C50" s="10" t="s">
        <v>50</v>
      </c>
      <c r="D50" s="10" t="s">
        <v>51</v>
      </c>
      <c r="E50" s="10" t="s">
        <v>52</v>
      </c>
      <c r="F50" s="10" t="s">
        <v>53</v>
      </c>
      <c r="G50" s="10" t="s">
        <v>54</v>
      </c>
      <c r="H50" s="10" t="s">
        <v>55</v>
      </c>
      <c r="I50" s="10" t="s">
        <v>56</v>
      </c>
    </row>
    <row r="51" spans="2:9" ht="15" customHeight="1" x14ac:dyDescent="0.2">
      <c r="B51" t="s">
        <v>124</v>
      </c>
      <c r="C51" s="12">
        <v>27</v>
      </c>
      <c r="D51" s="8">
        <v>9.18</v>
      </c>
      <c r="E51" s="12">
        <v>24</v>
      </c>
      <c r="F51" s="8">
        <v>12.24</v>
      </c>
      <c r="G51" s="12">
        <v>3</v>
      </c>
      <c r="H51" s="8">
        <v>3.57</v>
      </c>
      <c r="I51" s="12">
        <v>0</v>
      </c>
    </row>
    <row r="52" spans="2:9" ht="15" customHeight="1" x14ac:dyDescent="0.2">
      <c r="B52" t="s">
        <v>131</v>
      </c>
      <c r="C52" s="12">
        <v>22</v>
      </c>
      <c r="D52" s="8">
        <v>7.48</v>
      </c>
      <c r="E52" s="12">
        <v>22</v>
      </c>
      <c r="F52" s="8">
        <v>11.22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132</v>
      </c>
      <c r="C53" s="12">
        <v>13</v>
      </c>
      <c r="D53" s="8">
        <v>4.42</v>
      </c>
      <c r="E53" s="12">
        <v>12</v>
      </c>
      <c r="F53" s="8">
        <v>6.12</v>
      </c>
      <c r="G53" s="12">
        <v>1</v>
      </c>
      <c r="H53" s="8">
        <v>1.19</v>
      </c>
      <c r="I53" s="12">
        <v>0</v>
      </c>
    </row>
    <row r="54" spans="2:9" ht="15" customHeight="1" x14ac:dyDescent="0.2">
      <c r="B54" t="s">
        <v>119</v>
      </c>
      <c r="C54" s="12">
        <v>11</v>
      </c>
      <c r="D54" s="8">
        <v>3.74</v>
      </c>
      <c r="E54" s="12">
        <v>10</v>
      </c>
      <c r="F54" s="8">
        <v>5.0999999999999996</v>
      </c>
      <c r="G54" s="12">
        <v>1</v>
      </c>
      <c r="H54" s="8">
        <v>1.19</v>
      </c>
      <c r="I54" s="12">
        <v>0</v>
      </c>
    </row>
    <row r="55" spans="2:9" ht="15" customHeight="1" x14ac:dyDescent="0.2">
      <c r="B55" t="s">
        <v>140</v>
      </c>
      <c r="C55" s="12">
        <v>10</v>
      </c>
      <c r="D55" s="8">
        <v>3.4</v>
      </c>
      <c r="E55" s="12">
        <v>2</v>
      </c>
      <c r="F55" s="8">
        <v>1.02</v>
      </c>
      <c r="G55" s="12">
        <v>8</v>
      </c>
      <c r="H55" s="8">
        <v>9.52</v>
      </c>
      <c r="I55" s="12">
        <v>0</v>
      </c>
    </row>
    <row r="56" spans="2:9" ht="15" customHeight="1" x14ac:dyDescent="0.2">
      <c r="B56" t="s">
        <v>134</v>
      </c>
      <c r="C56" s="12">
        <v>10</v>
      </c>
      <c r="D56" s="8">
        <v>3.4</v>
      </c>
      <c r="E56" s="12">
        <v>10</v>
      </c>
      <c r="F56" s="8">
        <v>5.0999999999999996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144</v>
      </c>
      <c r="C57" s="12">
        <v>8</v>
      </c>
      <c r="D57" s="8">
        <v>2.72</v>
      </c>
      <c r="E57" s="12">
        <v>7</v>
      </c>
      <c r="F57" s="8">
        <v>3.57</v>
      </c>
      <c r="G57" s="12">
        <v>1</v>
      </c>
      <c r="H57" s="8">
        <v>1.19</v>
      </c>
      <c r="I57" s="12">
        <v>0</v>
      </c>
    </row>
    <row r="58" spans="2:9" ht="15" customHeight="1" x14ac:dyDescent="0.2">
      <c r="B58" t="s">
        <v>126</v>
      </c>
      <c r="C58" s="12">
        <v>8</v>
      </c>
      <c r="D58" s="8">
        <v>2.72</v>
      </c>
      <c r="E58" s="12">
        <v>8</v>
      </c>
      <c r="F58" s="8">
        <v>4.08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115</v>
      </c>
      <c r="C59" s="12">
        <v>7</v>
      </c>
      <c r="D59" s="8">
        <v>2.38</v>
      </c>
      <c r="E59" s="12">
        <v>2</v>
      </c>
      <c r="F59" s="8">
        <v>1.02</v>
      </c>
      <c r="G59" s="12">
        <v>5</v>
      </c>
      <c r="H59" s="8">
        <v>5.95</v>
      </c>
      <c r="I59" s="12">
        <v>0</v>
      </c>
    </row>
    <row r="60" spans="2:9" ht="15" customHeight="1" x14ac:dyDescent="0.2">
      <c r="B60" t="s">
        <v>152</v>
      </c>
      <c r="C60" s="12">
        <v>7</v>
      </c>
      <c r="D60" s="8">
        <v>2.38</v>
      </c>
      <c r="E60" s="12">
        <v>5</v>
      </c>
      <c r="F60" s="8">
        <v>2.5499999999999998</v>
      </c>
      <c r="G60" s="12">
        <v>2</v>
      </c>
      <c r="H60" s="8">
        <v>2.38</v>
      </c>
      <c r="I60" s="12">
        <v>0</v>
      </c>
    </row>
    <row r="61" spans="2:9" ht="15" customHeight="1" x14ac:dyDescent="0.2">
      <c r="B61" t="s">
        <v>135</v>
      </c>
      <c r="C61" s="12">
        <v>6</v>
      </c>
      <c r="D61" s="8">
        <v>2.04</v>
      </c>
      <c r="E61" s="12">
        <v>5</v>
      </c>
      <c r="F61" s="8">
        <v>2.5499999999999998</v>
      </c>
      <c r="G61" s="12">
        <v>1</v>
      </c>
      <c r="H61" s="8">
        <v>1.19</v>
      </c>
      <c r="I61" s="12">
        <v>0</v>
      </c>
    </row>
    <row r="62" spans="2:9" ht="15" customHeight="1" x14ac:dyDescent="0.2">
      <c r="B62" t="s">
        <v>151</v>
      </c>
      <c r="C62" s="12">
        <v>6</v>
      </c>
      <c r="D62" s="8">
        <v>2.04</v>
      </c>
      <c r="E62" s="12">
        <v>0</v>
      </c>
      <c r="F62" s="8">
        <v>0</v>
      </c>
      <c r="G62" s="12">
        <v>0</v>
      </c>
      <c r="H62" s="8">
        <v>0</v>
      </c>
      <c r="I62" s="12">
        <v>2</v>
      </c>
    </row>
    <row r="63" spans="2:9" ht="15" customHeight="1" x14ac:dyDescent="0.2">
      <c r="B63" t="s">
        <v>116</v>
      </c>
      <c r="C63" s="12">
        <v>5</v>
      </c>
      <c r="D63" s="8">
        <v>1.7</v>
      </c>
      <c r="E63" s="12">
        <v>4</v>
      </c>
      <c r="F63" s="8">
        <v>2.04</v>
      </c>
      <c r="G63" s="12">
        <v>1</v>
      </c>
      <c r="H63" s="8">
        <v>1.19</v>
      </c>
      <c r="I63" s="12">
        <v>0</v>
      </c>
    </row>
    <row r="64" spans="2:9" ht="15" customHeight="1" x14ac:dyDescent="0.2">
      <c r="B64" t="s">
        <v>120</v>
      </c>
      <c r="C64" s="12">
        <v>5</v>
      </c>
      <c r="D64" s="8">
        <v>1.7</v>
      </c>
      <c r="E64" s="12">
        <v>4</v>
      </c>
      <c r="F64" s="8">
        <v>2.04</v>
      </c>
      <c r="G64" s="12">
        <v>1</v>
      </c>
      <c r="H64" s="8">
        <v>1.19</v>
      </c>
      <c r="I64" s="12">
        <v>0</v>
      </c>
    </row>
    <row r="65" spans="2:9" ht="15" customHeight="1" x14ac:dyDescent="0.2">
      <c r="B65" t="s">
        <v>127</v>
      </c>
      <c r="C65" s="12">
        <v>5</v>
      </c>
      <c r="D65" s="8">
        <v>1.7</v>
      </c>
      <c r="E65" s="12">
        <v>4</v>
      </c>
      <c r="F65" s="8">
        <v>2.04</v>
      </c>
      <c r="G65" s="12">
        <v>1</v>
      </c>
      <c r="H65" s="8">
        <v>1.19</v>
      </c>
      <c r="I65" s="12">
        <v>0</v>
      </c>
    </row>
    <row r="66" spans="2:9" ht="15" customHeight="1" x14ac:dyDescent="0.2">
      <c r="B66" t="s">
        <v>174</v>
      </c>
      <c r="C66" s="12">
        <v>4</v>
      </c>
      <c r="D66" s="8">
        <v>1.36</v>
      </c>
      <c r="E66" s="12">
        <v>4</v>
      </c>
      <c r="F66" s="8">
        <v>2.04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118</v>
      </c>
      <c r="C67" s="12">
        <v>4</v>
      </c>
      <c r="D67" s="8">
        <v>1.36</v>
      </c>
      <c r="E67" s="12">
        <v>4</v>
      </c>
      <c r="F67" s="8">
        <v>2.04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139</v>
      </c>
      <c r="C68" s="12">
        <v>4</v>
      </c>
      <c r="D68" s="8">
        <v>1.36</v>
      </c>
      <c r="E68" s="12">
        <v>3</v>
      </c>
      <c r="F68" s="8">
        <v>1.53</v>
      </c>
      <c r="G68" s="12">
        <v>1</v>
      </c>
      <c r="H68" s="8">
        <v>1.19</v>
      </c>
      <c r="I68" s="12">
        <v>0</v>
      </c>
    </row>
    <row r="69" spans="2:9" ht="15" customHeight="1" x14ac:dyDescent="0.2">
      <c r="B69" t="s">
        <v>160</v>
      </c>
      <c r="C69" s="12">
        <v>4</v>
      </c>
      <c r="D69" s="8">
        <v>1.36</v>
      </c>
      <c r="E69" s="12">
        <v>2</v>
      </c>
      <c r="F69" s="8">
        <v>1.02</v>
      </c>
      <c r="G69" s="12">
        <v>2</v>
      </c>
      <c r="H69" s="8">
        <v>2.38</v>
      </c>
      <c r="I69" s="12">
        <v>0</v>
      </c>
    </row>
    <row r="70" spans="2:9" ht="15" customHeight="1" x14ac:dyDescent="0.2">
      <c r="B70" t="s">
        <v>123</v>
      </c>
      <c r="C70" s="12">
        <v>4</v>
      </c>
      <c r="D70" s="8">
        <v>1.36</v>
      </c>
      <c r="E70" s="12">
        <v>1</v>
      </c>
      <c r="F70" s="8">
        <v>0.51</v>
      </c>
      <c r="G70" s="12">
        <v>3</v>
      </c>
      <c r="H70" s="8">
        <v>3.57</v>
      </c>
      <c r="I70" s="12">
        <v>0</v>
      </c>
    </row>
    <row r="71" spans="2:9" ht="15" customHeight="1" x14ac:dyDescent="0.2">
      <c r="B71" t="s">
        <v>130</v>
      </c>
      <c r="C71" s="12">
        <v>4</v>
      </c>
      <c r="D71" s="8">
        <v>1.36</v>
      </c>
      <c r="E71" s="12">
        <v>4</v>
      </c>
      <c r="F71" s="8">
        <v>2.04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143</v>
      </c>
      <c r="C72" s="12">
        <v>4</v>
      </c>
      <c r="D72" s="8">
        <v>1.36</v>
      </c>
      <c r="E72" s="12">
        <v>3</v>
      </c>
      <c r="F72" s="8">
        <v>1.53</v>
      </c>
      <c r="G72" s="12">
        <v>1</v>
      </c>
      <c r="H72" s="8">
        <v>1.19</v>
      </c>
      <c r="I72" s="12">
        <v>0</v>
      </c>
    </row>
    <row r="74" spans="2:9" ht="15" customHeight="1" x14ac:dyDescent="0.2">
      <c r="B74" t="s">
        <v>220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</vt:i4>
      </vt:variant>
    </vt:vector>
  </HeadingPairs>
  <TitlesOfParts>
    <vt:vector size="41" baseType="lpstr">
      <vt:lpstr>目次</vt:lpstr>
      <vt:lpstr>産業大分類</vt:lpstr>
      <vt:lpstr>産業中分類</vt:lpstr>
      <vt:lpstr>産業小分類</vt:lpstr>
      <vt:lpstr>岩手県</vt:lpstr>
      <vt:lpstr>盛岡市</vt:lpstr>
      <vt:lpstr>宮古市</vt:lpstr>
      <vt:lpstr>大船渡市</vt:lpstr>
      <vt:lpstr>花巻市</vt:lpstr>
      <vt:lpstr>北上市</vt:lpstr>
      <vt:lpstr>久慈市</vt:lpstr>
      <vt:lpstr>遠野市</vt:lpstr>
      <vt:lpstr>一関市</vt:lpstr>
      <vt:lpstr>陸前高田市</vt:lpstr>
      <vt:lpstr>釜石市</vt:lpstr>
      <vt:lpstr>二戸市</vt:lpstr>
      <vt:lpstr>八幡平市</vt:lpstr>
      <vt:lpstr>奥州市</vt:lpstr>
      <vt:lpstr>滝沢市</vt:lpstr>
      <vt:lpstr>岩手郡雫石町</vt:lpstr>
      <vt:lpstr>岩手郡葛巻町</vt:lpstr>
      <vt:lpstr>岩手郡岩手町</vt:lpstr>
      <vt:lpstr>紫波郡紫波町</vt:lpstr>
      <vt:lpstr>紫波郡矢巾町</vt:lpstr>
      <vt:lpstr>和賀郡西和賀町</vt:lpstr>
      <vt:lpstr>胆沢郡金ケ崎町</vt:lpstr>
      <vt:lpstr>西磐井郡平泉町</vt:lpstr>
      <vt:lpstr>気仙郡住田町</vt:lpstr>
      <vt:lpstr>上閉伊郡大槌町</vt:lpstr>
      <vt:lpstr>下閉伊郡山田町</vt:lpstr>
      <vt:lpstr>下閉伊郡岩泉町</vt:lpstr>
      <vt:lpstr>下閉伊郡田野畑村</vt:lpstr>
      <vt:lpstr>下閉伊郡普代村</vt:lpstr>
      <vt:lpstr>九戸郡軽米町</vt:lpstr>
      <vt:lpstr>九戸郡野田村</vt:lpstr>
      <vt:lpstr>九戸郡九戸村</vt:lpstr>
      <vt:lpstr>九戸郡洋野町</vt:lpstr>
      <vt:lpstr>二戸郡一戸町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2023-08-17T02:22:03Z</dcterms:created>
  <dcterms:modified xsi:type="dcterms:W3CDTF">2023-08-17T02:22:03Z</dcterms:modified>
</cp:coreProperties>
</file>